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SGGW\"/>
    </mc:Choice>
  </mc:AlternateContent>
  <xr:revisionPtr revIDLastSave="0" documentId="8_{8383D1BA-6EB7-41CA-8FB9-F822DE2947CF}" xr6:coauthVersionLast="45" xr6:coauthVersionMax="45" xr10:uidLastSave="{00000000-0000-0000-0000-000000000000}"/>
  <bookViews>
    <workbookView xWindow="-108" yWindow="-108" windowWidth="23256" windowHeight="12576" tabRatio="612" activeTab="1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419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9" i="1" l="1"/>
  <c r="T39" i="1"/>
  <c r="T40" i="1" s="1"/>
  <c r="AE19" i="2"/>
  <c r="AE20" i="2" s="1"/>
  <c r="AF19" i="2"/>
  <c r="AF20" i="2"/>
  <c r="AD19" i="2"/>
  <c r="AD20" i="2" s="1"/>
  <c r="AH20" i="2" s="1"/>
  <c r="G41" i="2"/>
  <c r="N61" i="4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G83" i="4" s="1"/>
  <c r="F81" i="4"/>
  <c r="M80" i="4"/>
  <c r="M83" i="4"/>
  <c r="L80" i="4"/>
  <c r="K80" i="4"/>
  <c r="J80" i="4"/>
  <c r="J83" i="4" s="1"/>
  <c r="I80" i="4"/>
  <c r="I83" i="4"/>
  <c r="H80" i="4"/>
  <c r="H83" i="4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I28" i="4" s="1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L24" i="3" s="1"/>
  <c r="L27" i="3" s="1"/>
  <c r="F27" i="3" s="1"/>
  <c r="F21" i="3"/>
  <c r="L20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R12" i="3" s="1"/>
  <c r="R21" i="3" s="1"/>
  <c r="R30" i="3" s="1"/>
  <c r="L11" i="3"/>
  <c r="F11" i="3"/>
  <c r="X10" i="3"/>
  <c r="R10" i="3"/>
  <c r="L10" i="3"/>
  <c r="F10" i="3"/>
  <c r="X9" i="3"/>
  <c r="X13" i="3"/>
  <c r="R9" i="3"/>
  <c r="F9" i="3"/>
  <c r="F7" i="3" s="1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G36" i="2" s="1"/>
  <c r="G40" i="2" s="1"/>
  <c r="Y33" i="2"/>
  <c r="AF33" i="2" s="1"/>
  <c r="W33" i="2"/>
  <c r="U33" i="2"/>
  <c r="AD33" i="2" s="1"/>
  <c r="H33" i="2"/>
  <c r="G33" i="2"/>
  <c r="Y32" i="2"/>
  <c r="W32" i="2"/>
  <c r="U32" i="2"/>
  <c r="G32" i="2"/>
  <c r="Y31" i="2"/>
  <c r="AF31" i="2" s="1"/>
  <c r="W31" i="2"/>
  <c r="W34" i="2" s="1"/>
  <c r="U31" i="2"/>
  <c r="G31" i="2"/>
  <c r="O30" i="2"/>
  <c r="O29" i="2" s="1"/>
  <c r="N30" i="2"/>
  <c r="M30" i="2"/>
  <c r="M29" i="2"/>
  <c r="G30" i="2"/>
  <c r="Y28" i="2"/>
  <c r="W28" i="2"/>
  <c r="U28" i="2"/>
  <c r="Y27" i="2"/>
  <c r="W27" i="2"/>
  <c r="U27" i="2"/>
  <c r="N27" i="2"/>
  <c r="N28" i="2" s="1"/>
  <c r="M27" i="2"/>
  <c r="G27" i="2"/>
  <c r="O26" i="2"/>
  <c r="O28" i="2" s="1"/>
  <c r="N26" i="2"/>
  <c r="M26" i="2"/>
  <c r="M28" i="2"/>
  <c r="G25" i="2"/>
  <c r="Y24" i="2"/>
  <c r="W24" i="2"/>
  <c r="U24" i="2"/>
  <c r="H24" i="2"/>
  <c r="G24" i="2"/>
  <c r="G26" i="2" s="1"/>
  <c r="Y23" i="2"/>
  <c r="AF32" i="2" s="1"/>
  <c r="W23" i="2"/>
  <c r="U23" i="2"/>
  <c r="AD32" i="2" s="1"/>
  <c r="G23" i="2"/>
  <c r="Y22" i="2"/>
  <c r="W22" i="2"/>
  <c r="U22" i="2"/>
  <c r="AD31" i="2" s="1"/>
  <c r="G21" i="2"/>
  <c r="O20" i="2"/>
  <c r="G20" i="2"/>
  <c r="Y19" i="2"/>
  <c r="W19" i="2"/>
  <c r="U19" i="2"/>
  <c r="G19" i="2"/>
  <c r="Y18" i="2"/>
  <c r="W18" i="2"/>
  <c r="U18" i="2"/>
  <c r="O18" i="2"/>
  <c r="N44" i="2"/>
  <c r="G18" i="2"/>
  <c r="Y17" i="2"/>
  <c r="W17" i="2"/>
  <c r="U17" i="2"/>
  <c r="P17" i="2"/>
  <c r="O17" i="2"/>
  <c r="N17" i="2" s="1"/>
  <c r="O16" i="2"/>
  <c r="O15" i="2" s="1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G15" i="2" s="1"/>
  <c r="Z9" i="2"/>
  <c r="Y9" i="2"/>
  <c r="X9" i="2"/>
  <c r="W9" i="2"/>
  <c r="V9" i="2"/>
  <c r="U9" i="2"/>
  <c r="N9" i="2"/>
  <c r="Y8" i="2"/>
  <c r="W8" i="2"/>
  <c r="U8" i="2"/>
  <c r="AB8" i="2" s="1"/>
  <c r="O8" i="2"/>
  <c r="N8" i="2"/>
  <c r="N11" i="2" s="1"/>
  <c r="Y7" i="2"/>
  <c r="W7" i="2"/>
  <c r="U7" i="2"/>
  <c r="O7" i="2"/>
  <c r="O11" i="2" s="1"/>
  <c r="N7" i="2"/>
  <c r="G7" i="2"/>
  <c r="G8" i="2" s="1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J27" i="1" s="1"/>
  <c r="I24" i="1"/>
  <c r="H24" i="1"/>
  <c r="H27" i="1" s="1"/>
  <c r="G24" i="1"/>
  <c r="F24" i="1"/>
  <c r="F27" i="1" s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L83" i="4"/>
  <c r="N43" i="2"/>
  <c r="N45" i="2"/>
  <c r="G17" i="4"/>
  <c r="G16" i="4"/>
  <c r="I16" i="4"/>
  <c r="I17" i="4"/>
  <c r="L27" i="1" l="1"/>
  <c r="L28" i="1" s="1"/>
  <c r="U34" i="2"/>
  <c r="H16" i="4"/>
  <c r="N29" i="2"/>
  <c r="Y34" i="2"/>
</calcChain>
</file>

<file path=xl/connections.xml><?xml version="1.0" encoding="utf-8"?>
<connections xmlns="http://schemas.openxmlformats.org/spreadsheetml/2006/main">
  <connection id="1" name="W034191" type="6" refreshedVersion="4" background="1" saveData="1">
    <textPr prompt="0" codePage="850" sourceFile="C:\2019_GMC\1ETAP_18C1\RUN_18C1\Wfiles\191\W03419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<sst xmlns="http://schemas.openxmlformats.org/spreadsheetml/2006/main" count="605" uniqueCount="359">
  <si>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</si>
  <si>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</si>
  <si>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</si>
  <si>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</si>
  <si>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</si>
  <si>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</si>
  <si>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</si>
  <si>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</si>
  <si>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</si>
  <si>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</si>
  <si>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</si>
  <si>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</si>
  <si>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</si>
  <si>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</si>
  <si>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</si>
  <si>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</si>
  <si>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</si>
  <si>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</si>
  <si>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</si>
  <si>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</si>
  <si>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</si>
  <si>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</si>
  <si>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</si>
  <si>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</si>
  <si>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</si>
  <si>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</si>
  <si>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</si>
  <si>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</si>
  <si>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</si>
  <si>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</si>
  <si>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</si>
  <si>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</si>
  <si>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</si>
  <si>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</si>
  <si>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</si>
  <si>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</si>
  <si>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</si>
  <si>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</si>
  <si>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</si>
  <si>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</si>
  <si>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</si>
  <si>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</si>
  <si>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</si>
  <si>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</si>
  <si>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</si>
  <si>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</si>
  <si>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</si>
  <si>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</si>
  <si>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</si>
  <si>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</si>
  <si>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</si>
  <si>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</si>
  <si>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</si>
  <si>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</si>
  <si>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</si>
  <si>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</si>
  <si>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</si>
  <si>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</si>
  <si>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</si>
  <si>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</si>
  <si>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</si>
  <si>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</si>
  <si>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</si>
  <si>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</si>
  <si>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</si>
  <si>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</si>
  <si>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</si>
  <si>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</si>
  <si>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</si>
  <si>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</si>
  <si>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</si>
  <si>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</si>
  <si>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</si>
  <si>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</si>
  <si>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</si>
  <si>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</si>
  <si>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</si>
  <si>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</si>
  <si>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</si>
  <si>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</si>
  <si>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</si>
  <si>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</si>
  <si>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</si>
  <si>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</si>
  <si>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</si>
  <si>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</si>
  <si>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</si>
  <si>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</si>
  <si>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</si>
  <si>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</si>
  <si>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</si>
  <si>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</si>
  <si>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</si>
  <si>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</si>
  <si>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</si>
  <si>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</si>
  <si>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</si>
  <si>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</si>
  <si>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</si>
  <si>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</si>
  <si>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</si>
  <si>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</si>
  <si>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</si>
  <si>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</si>
  <si>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</si>
  <si>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</si>
  <si>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</si>
  <si>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</si>
  <si>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</si>
  <si>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</si>
  <si>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</si>
  <si>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</si>
  <si>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</si>
  <si>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</si>
  <si>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</si>
  <si>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</si>
  <si>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</si>
  <si>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</si>
  <si>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</si>
  <si>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</si>
  <si>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</si>
  <si>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</si>
  <si>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</si>
  <si>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</si>
  <si>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</si>
  <si>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</si>
  <si>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</si>
  <si>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</si>
  <si>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</si>
  <si>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</si>
  <si>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</si>
  <si>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</si>
  <si>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</si>
  <si>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</si>
  <si>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</si>
  <si>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</si>
  <si>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</si>
  <si>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</si>
  <si>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</si>
  <si>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</si>
  <si>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</si>
  <si>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</si>
  <si>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</si>
  <si>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</si>
  <si>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</si>
  <si>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</si>
  <si>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</si>
  <si>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</si>
  <si>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</si>
  <si>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</si>
  <si>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</si>
  <si>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</si>
  <si>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</si>
  <si>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</si>
  <si>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</si>
  <si>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</si>
  <si>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</si>
  <si>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</si>
  <si>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</si>
  <si>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</si>
  <si>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</si>
  <si>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</si>
  <si>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</si>
  <si>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</si>
  <si>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</si>
  <si>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</si>
  <si>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</si>
  <si>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</si>
  <si>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</si>
  <si>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</si>
  <si>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</si>
  <si>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</si>
  <si>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</si>
  <si>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</si>
  <si>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</si>
  <si>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</si>
  <si>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</si>
  <si>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</si>
  <si>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</si>
  <si>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</si>
  <si>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</si>
  <si>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</si>
  <si>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</si>
  <si>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</si>
  <si>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</si>
  <si>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</si>
  <si>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</si>
  <si>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</si>
  <si>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</si>
  <si>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</si>
  <si>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</si>
  <si>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</si>
  <si>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</si>
  <si>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</si>
  <si>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</si>
  <si>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</si>
  <si>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</si>
  <si>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</si>
  <si>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</si>
  <si>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</si>
  <si>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</si>
  <si>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</si>
  <si>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</si>
  <si>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</si>
  <si>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</si>
  <si>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</si>
  <si>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</si>
  <si>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</si>
  <si>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</si>
  <si>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</si>
  <si>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</si>
  <si>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</si>
  <si>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</si>
  <si>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</si>
  <si>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</si>
  <si>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</si>
  <si>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</si>
  <si>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</si>
  <si>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</si>
  <si>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</si>
  <si>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</si>
  <si>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</si>
  <si>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</si>
  <si>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</si>
  <si>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</si>
  <si>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</si>
  <si>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</si>
  <si>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</si>
  <si>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</si>
  <si>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</si>
  <si>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</si>
  <si>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</si>
  <si>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</si>
  <si>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</si>
  <si>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</si>
  <si>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</si>
  <si>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</si>
  <si>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</si>
  <si>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</si>
  <si>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</si>
  <si>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</si>
  <si>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</si>
  <si>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</si>
  <si>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</si>
  <si>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</si>
  <si>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</si>
  <si>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</si>
  <si>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</si>
  <si>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</si>
  <si>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</si>
  <si>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</si>
  <si>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</si>
  <si>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</si>
  <si>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</si>
  <si>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</si>
  <si>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</si>
  <si>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</si>
  <si>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</si>
  <si>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</si>
  <si>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</si>
  <si>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</si>
  <si>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</si>
  <si>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</si>
  <si>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</si>
  <si>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</si>
  <si>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</si>
  <si>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</si>
  <si>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</si>
  <si>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</si>
  <si>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</si>
  <si>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</si>
  <si>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</si>
  <si>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</si>
  <si>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</si>
  <si>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</si>
  <si>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</si>
  <si>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</si>
  <si>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</si>
  <si>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</si>
  <si>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</si>
  <si>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</si>
  <si>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</si>
  <si>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</si>
  <si>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</si>
  <si>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</si>
  <si>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</si>
  <si>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</si>
  <si>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</si>
  <si>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</si>
  <si>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</si>
  <si>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</si>
  <si>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</si>
  <si>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</si>
  <si>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</si>
  <si>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</si>
  <si>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</si>
  <si>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</si>
  <si>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</si>
  <si>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</si>
  <si>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</si>
  <si>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</si>
  <si>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</si>
  <si>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</si>
  <si>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</si>
  <si>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</si>
  <si>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</si>
  <si>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</si>
  <si>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</si>
  <si>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</si>
  <si>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</si>
  <si>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</si>
  <si>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</si>
  <si>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</si>
  <si>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</si>
  <si>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</si>
  <si>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</si>
  <si>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</si>
  <si>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</si>
  <si>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</si>
  <si>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</si>
  <si>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</si>
  <si>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</si>
  <si>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</si>
  <si>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</si>
  <si>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</si>
  <si>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</si>
  <si>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</si>
  <si>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</si>
  <si>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</si>
  <si>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</si>
  <si>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</si>
  <si>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</si>
  <si>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</si>
  <si>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</si>
  <si>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</si>
  <si>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</si>
  <si>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</si>
  <si>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</si>
  <si>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</si>
  <si>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</si>
  <si>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</si>
  <si>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</si>
  <si>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</si>
  <si>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</si>
  <si>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2.82</t>
  </si>
  <si>
    <t xml:space="preserve">   2.32</t>
  </si>
  <si>
    <t xml:space="preserve">   1.78</t>
  </si>
  <si>
    <t>Minor</t>
  </si>
  <si>
    <t>!</t>
  </si>
  <si>
    <t xml:space="preserve"> 87.5</t>
  </si>
  <si>
    <t>Not requested</t>
  </si>
  <si>
    <t xml:space="preserve"> Free info</t>
  </si>
  <si>
    <t>Financial reports are boosting confidence in Europe. They suggest</t>
  </si>
  <si>
    <t>increased income and steady capital ratios.</t>
  </si>
  <si>
    <t xml:space="preserve"> 032 20/10/2017</t>
  </si>
  <si>
    <t xml:space="preserve"> GBR 191128150105</t>
  </si>
  <si>
    <t>Karol Pogorzelski</t>
  </si>
  <si>
    <t xml:space="preserve">Enactus/Enactus SGGW 1 </t>
  </si>
  <si>
    <t>zuzycie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</si>
</sst>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8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419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opLeftCell="A7" workbookViewId="0">
      <selection activeCell="E37" sqref="E37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9.10937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10.6640625" customWidth="1"/>
    <col min="21" max="21" width="1.88671875" customWidth="1"/>
    <col min="22" max="22" width="9.664062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Karol Pogorzelski</v>
      </c>
      <c r="V3" s="2" t="s">
        <v>284</v>
      </c>
      <c r="W3" s="3" t="str">
        <f>W!A6</f>
        <v xml:space="preserve">  18C1</v>
      </c>
    </row>
    <row r="4" spans="2:25">
      <c r="B4" t="str">
        <f>W!A862</f>
        <v xml:space="preserve">Enactus/Enactus SGGW 1 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3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22</v>
      </c>
      <c r="F14" s="44">
        <f>W!A11</f>
        <v>21</v>
      </c>
      <c r="G14" s="45"/>
      <c r="H14" s="44">
        <f>W!A14</f>
        <v>17</v>
      </c>
      <c r="I14" s="46"/>
      <c r="J14" s="44">
        <f>W!A17</f>
        <v>16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12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24</v>
      </c>
      <c r="F15" s="44">
        <f>W!A12</f>
        <v>19</v>
      </c>
      <c r="G15" s="51"/>
      <c r="H15" s="44">
        <f>W!A15</f>
        <v>18</v>
      </c>
      <c r="I15" s="52"/>
      <c r="J15" s="44">
        <f>W!A18</f>
        <v>16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12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22</v>
      </c>
      <c r="F16" s="57">
        <f>W!A13</f>
        <v>18</v>
      </c>
      <c r="G16" s="58"/>
      <c r="H16" s="57">
        <f>W!A16</f>
        <v>19</v>
      </c>
      <c r="I16" s="38"/>
      <c r="J16" s="57">
        <f>W!A19</f>
        <v>17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291</v>
      </c>
      <c r="G19" s="54">
        <f>W!B21</f>
        <v>0</v>
      </c>
      <c r="H19" s="63">
        <f>W!A24</f>
        <v>486</v>
      </c>
      <c r="I19" s="48">
        <f>W!B24</f>
        <v>0</v>
      </c>
      <c r="J19" s="63">
        <f>W!A27</f>
        <v>767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9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6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296</v>
      </c>
      <c r="G20" s="54">
        <f>W!B22</f>
        <v>0</v>
      </c>
      <c r="H20" s="44">
        <f>W!A25</f>
        <v>496</v>
      </c>
      <c r="I20" s="54">
        <f>W!B25</f>
        <v>0</v>
      </c>
      <c r="J20" s="44">
        <f>W!A28</f>
        <v>785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22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296</v>
      </c>
      <c r="G21" s="59">
        <f>W!B23</f>
        <v>0</v>
      </c>
      <c r="H21" s="57">
        <f>W!A26</f>
        <v>491</v>
      </c>
      <c r="I21" s="59">
        <f>W!B26</f>
        <v>0</v>
      </c>
      <c r="J21" s="57">
        <f>W!A29</f>
        <v>772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18</v>
      </c>
      <c r="Q21" s="75"/>
      <c r="R21" s="44"/>
      <c r="S21" s="28" t="s">
        <v>305</v>
      </c>
      <c r="T21" s="28"/>
      <c r="U21" s="28"/>
      <c r="V21" s="28"/>
      <c r="W21" s="41">
        <f>W!A78</f>
        <v>12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1780</v>
      </c>
      <c r="G24" s="48">
        <f>W!B31</f>
        <v>0</v>
      </c>
      <c r="H24" s="63">
        <f>W!A34</f>
        <v>880</v>
      </c>
      <c r="I24" s="48">
        <f>W!B34</f>
        <v>0</v>
      </c>
      <c r="J24" s="63">
        <f>W!A37</f>
        <v>390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4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980</v>
      </c>
      <c r="G25" s="54">
        <f>W!B32</f>
        <v>0</v>
      </c>
      <c r="H25" s="44">
        <f>W!A35</f>
        <v>485</v>
      </c>
      <c r="I25" s="54">
        <f>W!B35</f>
        <v>0</v>
      </c>
      <c r="J25" s="44">
        <f>W!A38</f>
        <v>270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1410</v>
      </c>
      <c r="G26" s="59">
        <f>W!B33</f>
        <v>0</v>
      </c>
      <c r="H26" s="57">
        <f>W!A36</f>
        <v>480</v>
      </c>
      <c r="I26" s="59">
        <f>W!B36</f>
        <v>0</v>
      </c>
      <c r="J26" s="41">
        <f>W!A39</f>
        <v>315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100</v>
      </c>
      <c r="Q26" s="59" t="str">
        <f>W!B85</f>
        <v>*</v>
      </c>
      <c r="R26" s="78"/>
      <c r="S26" s="28" t="s">
        <v>316</v>
      </c>
      <c r="T26" s="18"/>
      <c r="U26" s="28"/>
      <c r="V26" s="28"/>
      <c r="W26" s="64">
        <f>W!A86</f>
        <v>7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>
        <f>SUM(F24:F26)</f>
        <v>4170</v>
      </c>
      <c r="G27" s="80"/>
      <c r="H27" s="44">
        <f>SUM(H24:H26)</f>
        <v>1845</v>
      </c>
      <c r="I27" s="39"/>
      <c r="J27" s="44">
        <f>SUM(J24:J26)</f>
        <v>975</v>
      </c>
      <c r="K27" s="80"/>
      <c r="L27" s="19">
        <f>SUM(F27:J27)</f>
        <v>6990</v>
      </c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>
        <f>L27*97.5%</f>
        <v>6815.25</v>
      </c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28</v>
      </c>
      <c r="G30" s="52"/>
      <c r="H30" s="44">
        <f>W!A45</f>
        <v>28</v>
      </c>
      <c r="I30" s="52"/>
      <c r="J30" s="44">
        <f>W!A46</f>
        <v>28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122</v>
      </c>
      <c r="G31" s="49"/>
      <c r="H31" s="53">
        <f>W!A48</f>
        <v>182</v>
      </c>
      <c r="I31" s="49"/>
      <c r="J31" s="53">
        <f>W!A49</f>
        <v>375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75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  <c r="T39">
        <f>P19*'Group information'!G20</f>
        <v>709911</v>
      </c>
      <c r="V39" s="207">
        <f>'Group information'!I20*W19</f>
        <v>429318</v>
      </c>
    </row>
    <row r="40" spans="2:25">
      <c r="L40" s="12"/>
      <c r="M40" t="s">
        <v>5</v>
      </c>
      <c r="T40" s="207">
        <f>T39+V39</f>
        <v>1139229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abSelected="1" workbookViewId="0">
      <selection activeCell="G39" sqref="G39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3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4170</v>
      </c>
      <c r="V6" s="188"/>
      <c r="W6" s="44">
        <f>W!A109</f>
        <v>1845</v>
      </c>
      <c r="X6" s="28"/>
      <c r="Y6" s="53">
        <f>W!A110</f>
        <v>975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48</v>
      </c>
      <c r="O7" s="189">
        <f>W!A192</f>
        <v>76</v>
      </c>
      <c r="P7" s="24"/>
      <c r="R7" s="129"/>
      <c r="S7" s="19" t="s">
        <v>210</v>
      </c>
      <c r="T7" s="19"/>
      <c r="U7" s="53">
        <f>W!A111</f>
        <v>4307</v>
      </c>
      <c r="V7" s="188"/>
      <c r="W7" s="44">
        <f>W!A112</f>
        <v>1906</v>
      </c>
      <c r="X7" s="28"/>
      <c r="Y7" s="53">
        <f>W!A113</f>
        <v>1006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12</v>
      </c>
      <c r="P8" s="24"/>
      <c r="R8" s="129"/>
      <c r="S8" s="19" t="s">
        <v>213</v>
      </c>
      <c r="T8" s="19"/>
      <c r="U8" s="53">
        <f>W!A114</f>
        <v>137</v>
      </c>
      <c r="V8" s="188"/>
      <c r="W8" s="44">
        <f>W!A115</f>
        <v>61</v>
      </c>
      <c r="X8" s="28"/>
      <c r="Y8" s="53">
        <f>W!A116</f>
        <v>31</v>
      </c>
      <c r="Z8" s="28"/>
      <c r="AA8" s="24"/>
      <c r="AB8" s="18">
        <f>U8+W8*2+Y8*3</f>
        <v>352</v>
      </c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489</v>
      </c>
      <c r="H9" s="24"/>
      <c r="I9" s="19"/>
      <c r="J9" s="129"/>
      <c r="K9" s="19" t="s">
        <v>215</v>
      </c>
      <c r="L9" s="19"/>
      <c r="M9" s="19"/>
      <c r="N9" s="189">
        <f>W!A82</f>
        <v>4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1111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277.75</v>
      </c>
      <c r="H11" s="24"/>
      <c r="I11" s="19"/>
      <c r="J11" s="129"/>
      <c r="K11" s="28" t="s">
        <v>220</v>
      </c>
      <c r="L11" s="19"/>
      <c r="M11" s="19"/>
      <c r="N11" s="189">
        <f>N7+N8+N9-N10-N12</f>
        <v>5</v>
      </c>
      <c r="O11" s="189">
        <f>O7+O8+O9-O10-O12</f>
        <v>17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47</v>
      </c>
      <c r="O12" s="191">
        <f>W!A198</f>
        <v>71</v>
      </c>
      <c r="P12" s="24"/>
      <c r="R12" s="129"/>
      <c r="S12" s="28" t="s">
        <v>224</v>
      </c>
      <c r="T12" s="19"/>
      <c r="U12" s="53">
        <f>W!A121</f>
        <v>1780</v>
      </c>
      <c r="V12" s="188"/>
      <c r="W12" s="53">
        <f>W!A124</f>
        <v>880</v>
      </c>
      <c r="X12" s="28"/>
      <c r="Y12" s="53">
        <f>W!A127</f>
        <v>390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470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980</v>
      </c>
      <c r="V13" s="188"/>
      <c r="W13" s="53">
        <f>W!A125</f>
        <v>485</v>
      </c>
      <c r="X13" s="28"/>
      <c r="Y13" s="53">
        <f>W!A128</f>
        <v>270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8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1410</v>
      </c>
      <c r="V14" s="188"/>
      <c r="W14" s="53">
        <f>W!A126</f>
        <v>480</v>
      </c>
      <c r="X14" s="28"/>
      <c r="Y14" s="53">
        <f>W!A129</f>
        <v>315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80.25</v>
      </c>
      <c r="H15" s="24"/>
      <c r="I15" s="19"/>
      <c r="J15" s="129"/>
      <c r="K15" s="96" t="s">
        <v>336</v>
      </c>
      <c r="L15" s="19"/>
      <c r="M15" s="19"/>
      <c r="N15" s="19"/>
      <c r="O15" s="19">
        <f>O16/N7</f>
        <v>576</v>
      </c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27648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>
        <f>O17/N7</f>
        <v>16.4375</v>
      </c>
      <c r="O17" s="156">
        <f>W!A306</f>
        <v>789</v>
      </c>
      <c r="P17" s="190">
        <f>W!B307</f>
        <v>0</v>
      </c>
      <c r="R17" s="129"/>
      <c r="S17" s="19" t="s">
        <v>235</v>
      </c>
      <c r="T17" s="19"/>
      <c r="U17" s="53">
        <f>W!A131</f>
        <v>1617</v>
      </c>
      <c r="V17" s="188"/>
      <c r="W17" s="53">
        <f>W!A134</f>
        <v>768</v>
      </c>
      <c r="X17" s="28"/>
      <c r="Y17" s="53">
        <f>W!A137</f>
        <v>376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20825</v>
      </c>
      <c r="P18" s="24"/>
      <c r="R18" s="129"/>
      <c r="S18" s="101" t="s">
        <v>238</v>
      </c>
      <c r="T18" s="19"/>
      <c r="U18" s="53">
        <f>W!A132</f>
        <v>935</v>
      </c>
      <c r="V18" s="188"/>
      <c r="W18" s="53">
        <f>W!A135</f>
        <v>435</v>
      </c>
      <c r="X18" s="28"/>
      <c r="Y18" s="53">
        <f>W!A138</f>
        <v>207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1420</v>
      </c>
      <c r="V19" s="188"/>
      <c r="W19" s="53">
        <f>W!A136</f>
        <v>706</v>
      </c>
      <c r="X19" s="28"/>
      <c r="Y19" s="53">
        <f>W!A139</f>
        <v>338</v>
      </c>
      <c r="Z19" s="28"/>
      <c r="AA19" s="24"/>
      <c r="AC19" s="19"/>
      <c r="AD19" s="19">
        <f>1635+850+1400</f>
        <v>3885</v>
      </c>
      <c r="AE19" s="19">
        <f>820+500+760</f>
        <v>2080</v>
      </c>
      <c r="AF19" s="44">
        <f>310+194+308</f>
        <v>812</v>
      </c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B20" s="18" t="s">
        <v>358</v>
      </c>
      <c r="AC20" s="19"/>
      <c r="AD20" s="19">
        <f>AD19</f>
        <v>3885</v>
      </c>
      <c r="AE20" s="19">
        <f>AE19*2</f>
        <v>4160</v>
      </c>
      <c r="AF20" s="19">
        <f>AF19*3</f>
        <v>2436</v>
      </c>
      <c r="AG20" s="28"/>
      <c r="AH20" s="19">
        <f>SUM(AD20:AG20)</f>
        <v>10481</v>
      </c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1701</v>
      </c>
      <c r="V22" s="188"/>
      <c r="W22" s="53">
        <f>W!A144</f>
        <v>768</v>
      </c>
      <c r="X22" s="28"/>
      <c r="Y22" s="53">
        <f>W!A147</f>
        <v>376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9"/>
      <c r="S23" s="101" t="s">
        <v>238</v>
      </c>
      <c r="T23" s="19"/>
      <c r="U23" s="53">
        <f>W!A142</f>
        <v>935</v>
      </c>
      <c r="V23" s="188"/>
      <c r="W23" s="53">
        <f>W!A145</f>
        <v>435</v>
      </c>
      <c r="X23" s="28"/>
      <c r="Y23" s="53">
        <f>W!A148</f>
        <v>214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191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1420</v>
      </c>
      <c r="V24" s="188"/>
      <c r="W24" s="53">
        <f>W!A146</f>
        <v>684</v>
      </c>
      <c r="X24" s="28"/>
      <c r="Y24" s="53">
        <f>W!A149</f>
        <v>338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9945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51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87.5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3917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9000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79</v>
      </c>
      <c r="V31" s="188"/>
      <c r="W31" s="53">
        <f>W!A164</f>
        <v>119</v>
      </c>
      <c r="X31" s="28"/>
      <c r="Y31" s="53">
        <f>W!A167</f>
        <v>99</v>
      </c>
      <c r="Z31" s="28"/>
      <c r="AA31" s="24"/>
      <c r="AC31" s="19"/>
      <c r="AD31" s="19">
        <f>U22-U31</f>
        <v>1622</v>
      </c>
      <c r="AE31" s="19"/>
      <c r="AF31" s="44">
        <f>Y22-Y31</f>
        <v>277</v>
      </c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102</v>
      </c>
      <c r="V32" s="188"/>
      <c r="W32" s="53">
        <f>W!A165</f>
        <v>77</v>
      </c>
      <c r="X32" s="28"/>
      <c r="Y32" s="53">
        <f>W!A168</f>
        <v>56</v>
      </c>
      <c r="Z32" s="28"/>
      <c r="AA32" s="24"/>
      <c r="AC32" s="19"/>
      <c r="AD32" s="19">
        <f>U23-U32</f>
        <v>833</v>
      </c>
      <c r="AE32" s="19"/>
      <c r="AF32" s="44">
        <f>Y23-Y32</f>
        <v>158</v>
      </c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39</v>
      </c>
      <c r="V33" s="188"/>
      <c r="W33" s="53">
        <f>W!A166</f>
        <v>0</v>
      </c>
      <c r="X33" s="28"/>
      <c r="Y33" s="53">
        <f>W!A169</f>
        <v>62</v>
      </c>
      <c r="Z33" s="28"/>
      <c r="AA33" s="24"/>
      <c r="AC33" s="19"/>
      <c r="AD33" s="19">
        <f>U24-U33</f>
        <v>1381</v>
      </c>
      <c r="AE33" s="19"/>
      <c r="AF33" s="44">
        <f>Y24-Y33</f>
        <v>276</v>
      </c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11137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>
        <f>SUM(U31:U33)</f>
        <v>220</v>
      </c>
      <c r="V34" s="42"/>
      <c r="W34" s="62">
        <f>SUM(W31:W33)</f>
        <v>196</v>
      </c>
      <c r="X34" s="83"/>
      <c r="Y34" s="132">
        <f>SUM(Y31:Y33)</f>
        <v>217</v>
      </c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1780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>
        <f>G34-G35</f>
        <v>9357</v>
      </c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149</v>
      </c>
      <c r="V36" s="190">
        <f>W!B171</f>
        <v>0</v>
      </c>
      <c r="W36" s="44">
        <f>W!A172</f>
        <v>75</v>
      </c>
      <c r="X36" s="190">
        <f>W!B172</f>
        <v>0</v>
      </c>
      <c r="Y36" s="44">
        <f>W!A173</f>
        <v>35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11</v>
      </c>
      <c r="N37" s="191">
        <f>W!A298</f>
        <v>7</v>
      </c>
      <c r="O37" s="191">
        <f>W!A300</f>
        <v>8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6000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6000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>
        <f>G36-G38</f>
        <v>3357</v>
      </c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>
        <f>G43/G42</f>
        <v>3643.5555555555557</v>
      </c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65584</v>
      </c>
      <c r="H43" s="24"/>
      <c r="I43" s="19"/>
      <c r="J43" s="129"/>
      <c r="K43" s="18" t="s">
        <v>275</v>
      </c>
      <c r="N43" s="201">
        <f>0.00019*50*G10</f>
        <v>10.554499999999999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41.857399999999998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97</v>
      </c>
      <c r="H45" s="24"/>
      <c r="I45" s="19"/>
      <c r="J45" s="129"/>
      <c r="K45" s="18" t="s">
        <v>281</v>
      </c>
      <c r="N45" s="201">
        <f>N43+N44</f>
        <v>52.411899999999996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O40" sqref="O40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3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>
        <f>F9+F11</f>
        <v>468152</v>
      </c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229000</v>
      </c>
      <c r="G8" s="171"/>
      <c r="H8" s="112"/>
      <c r="I8" s="112" t="s">
        <v>103</v>
      </c>
      <c r="J8" s="112"/>
      <c r="K8" s="112"/>
      <c r="L8" s="173">
        <f>W!A241</f>
        <v>2848321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121709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2931683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48512</v>
      </c>
      <c r="G10" s="171"/>
      <c r="H10" s="112"/>
      <c r="I10" s="112" t="s">
        <v>110</v>
      </c>
      <c r="J10" s="112"/>
      <c r="K10" s="112"/>
      <c r="L10" s="173">
        <f>W!A242</f>
        <v>665630</v>
      </c>
      <c r="M10" s="171"/>
      <c r="N10" s="112"/>
      <c r="O10" s="112" t="s">
        <v>111</v>
      </c>
      <c r="P10" s="112"/>
      <c r="Q10" s="174"/>
      <c r="R10" s="174">
        <f>W!A262</f>
        <v>555500</v>
      </c>
      <c r="S10" s="171"/>
      <c r="T10" s="112"/>
      <c r="U10" s="112" t="s">
        <v>112</v>
      </c>
      <c r="V10" s="112"/>
      <c r="W10" s="112"/>
      <c r="X10" s="173">
        <f>W!A222</f>
        <v>432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346443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2652053</v>
      </c>
      <c r="S11" s="171"/>
      <c r="T11" s="112"/>
      <c r="U11" s="112" t="s">
        <v>116</v>
      </c>
      <c r="V11" s="112"/>
      <c r="W11" s="112"/>
      <c r="X11" s="173">
        <f>W!A223</f>
        <v>3244844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28483</v>
      </c>
      <c r="G12" s="171"/>
      <c r="H12" s="112"/>
      <c r="I12" s="112" t="s">
        <v>118</v>
      </c>
      <c r="J12" s="112"/>
      <c r="K12" s="112"/>
      <c r="L12" s="173">
        <f>W!A244</f>
        <v>955113</v>
      </c>
      <c r="M12" s="171"/>
      <c r="N12" s="112"/>
      <c r="O12" s="112" t="s">
        <v>119</v>
      </c>
      <c r="P12" s="112"/>
      <c r="Q12" s="112"/>
      <c r="R12" s="173">
        <f>SUM(R9:R11)</f>
        <v>3307553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28940</v>
      </c>
      <c r="G13" s="171"/>
      <c r="H13" s="112"/>
      <c r="I13" s="112" t="s">
        <v>122</v>
      </c>
      <c r="J13" s="112"/>
      <c r="K13" s="112"/>
      <c r="L13" s="173">
        <f>W!A245</f>
        <v>150050</v>
      </c>
      <c r="M13" s="171"/>
      <c r="N13" s="112"/>
      <c r="S13" s="171"/>
      <c r="T13" s="112"/>
      <c r="U13" s="175" t="s">
        <v>123</v>
      </c>
      <c r="X13" s="174">
        <f>X9+X10-X11-X12</f>
        <v>-312729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84000</v>
      </c>
      <c r="G14" s="171"/>
      <c r="H14" s="112"/>
      <c r="I14" s="112" t="s">
        <v>125</v>
      </c>
      <c r="J14" s="112"/>
      <c r="K14" s="112"/>
      <c r="L14" s="173">
        <f>W!A246</f>
        <v>443967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12000</v>
      </c>
      <c r="G15" s="171"/>
      <c r="H15" s="112"/>
      <c r="I15" s="112" t="s">
        <v>128</v>
      </c>
      <c r="J15" s="112"/>
      <c r="K15" s="112"/>
      <c r="L15" s="173">
        <f>W!A247</f>
        <v>256005</v>
      </c>
      <c r="M15" s="171"/>
      <c r="N15" s="112"/>
      <c r="O15" s="112" t="s">
        <v>129</v>
      </c>
      <c r="P15" s="112"/>
      <c r="Q15" s="112"/>
      <c r="R15" s="173">
        <f>W!A265</f>
        <v>157014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53000</v>
      </c>
      <c r="G16" s="171"/>
      <c r="H16" s="112"/>
      <c r="I16" s="112" t="s">
        <v>132</v>
      </c>
      <c r="J16" s="112"/>
      <c r="K16" s="112"/>
      <c r="L16" s="173">
        <f>W!A248</f>
        <v>7219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937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20570</v>
      </c>
      <c r="G17" s="171"/>
      <c r="H17" s="112"/>
      <c r="I17" s="112" t="s">
        <v>136</v>
      </c>
      <c r="L17" s="173">
        <f>W!A249</f>
        <v>98900</v>
      </c>
      <c r="M17" s="171"/>
      <c r="N17" s="112"/>
      <c r="O17" s="112" t="s">
        <v>137</v>
      </c>
      <c r="P17" s="112"/>
      <c r="Q17" s="112"/>
      <c r="R17" s="173">
        <f>W!A267</f>
        <v>754290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9489</v>
      </c>
      <c r="G18" s="171"/>
      <c r="H18" s="112"/>
      <c r="I18" s="118" t="s">
        <v>140</v>
      </c>
      <c r="J18" s="112"/>
      <c r="K18" s="112"/>
      <c r="L18" s="177">
        <f>W!A250</f>
        <v>911304</v>
      </c>
      <c r="M18" s="171"/>
      <c r="N18" s="112"/>
      <c r="O18" s="112" t="s">
        <v>141</v>
      </c>
      <c r="P18" s="112"/>
      <c r="Q18" s="112"/>
      <c r="R18" s="173">
        <f>W!A268</f>
        <v>1572686</v>
      </c>
      <c r="S18" s="171"/>
      <c r="T18" s="112"/>
      <c r="U18" s="112" t="s">
        <v>142</v>
      </c>
      <c r="V18" s="112"/>
      <c r="W18" s="112"/>
      <c r="X18" s="177">
        <f>W!A227</f>
        <v>37500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1665580</v>
      </c>
      <c r="M19" s="171"/>
      <c r="N19" s="112"/>
      <c r="O19" s="112" t="s">
        <v>145</v>
      </c>
      <c r="P19" s="112"/>
      <c r="Q19" s="112"/>
      <c r="R19" s="177">
        <f>W!A269</f>
        <v>250000</v>
      </c>
      <c r="S19" s="171"/>
      <c r="T19" s="112"/>
      <c r="U19" s="175" t="s">
        <v>146</v>
      </c>
      <c r="X19" s="174">
        <f>X16+X17-X18</f>
        <v>-36563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6871</v>
      </c>
      <c r="G20" s="171"/>
      <c r="H20" s="112"/>
      <c r="I20" s="112" t="s">
        <v>148</v>
      </c>
      <c r="J20" s="112"/>
      <c r="K20" s="112"/>
      <c r="L20" s="173">
        <f>W!A252</f>
        <v>1182741</v>
      </c>
      <c r="M20" s="171"/>
      <c r="N20" s="112"/>
      <c r="O20" s="175" t="s">
        <v>149</v>
      </c>
      <c r="R20" s="180">
        <f>SUM(R15:R19)</f>
        <v>2733990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24022</v>
      </c>
      <c r="G21" s="171"/>
      <c r="H21" s="112"/>
      <c r="I21" s="112" t="s">
        <v>151</v>
      </c>
      <c r="J21" s="112"/>
      <c r="K21" s="112"/>
      <c r="L21" s="173">
        <f>W!A217</f>
        <v>1135855</v>
      </c>
      <c r="M21" s="171"/>
      <c r="N21" s="112"/>
      <c r="O21" s="112" t="s">
        <v>152</v>
      </c>
      <c r="P21" s="112"/>
      <c r="Q21" s="112"/>
      <c r="R21" s="173">
        <f>R12+R20</f>
        <v>6041543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100000</v>
      </c>
      <c r="G22" s="171"/>
      <c r="H22" s="112"/>
      <c r="I22" s="112" t="s">
        <v>112</v>
      </c>
      <c r="J22" s="112"/>
      <c r="K22" s="112"/>
      <c r="L22" s="173">
        <f>W!A222</f>
        <v>432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22816</v>
      </c>
      <c r="G23" s="171"/>
      <c r="H23" s="112"/>
      <c r="I23" s="112" t="s">
        <v>157</v>
      </c>
      <c r="J23" s="112"/>
      <c r="K23" s="112"/>
      <c r="L23" s="176">
        <f>W!A254</f>
        <v>68001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1135855</v>
      </c>
      <c r="G24" s="171"/>
      <c r="H24" s="112"/>
      <c r="I24" s="175" t="s">
        <v>160</v>
      </c>
      <c r="L24" s="173">
        <f>L20-L21+L22-L23</f>
        <v>-20683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937</v>
      </c>
      <c r="M25" s="171"/>
      <c r="N25" s="112"/>
      <c r="O25" s="178" t="s">
        <v>164</v>
      </c>
      <c r="P25" s="112"/>
      <c r="Q25" s="112"/>
      <c r="R25" s="173">
        <f>W!A272</f>
        <v>868955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27284</v>
      </c>
      <c r="M26" s="171"/>
      <c r="N26" s="112"/>
      <c r="O26" s="112" t="s">
        <v>167</v>
      </c>
      <c r="P26" s="112"/>
      <c r="Q26" s="112"/>
      <c r="R26" s="177">
        <f>W!A273</f>
        <v>1418817</v>
      </c>
      <c r="S26" s="171"/>
      <c r="T26" s="112"/>
      <c r="U26" s="112" t="s">
        <v>168</v>
      </c>
      <c r="V26" s="112"/>
      <c r="W26" s="112"/>
      <c r="X26" s="177">
        <f>W!A232</f>
        <v>27284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-47030</v>
      </c>
      <c r="G27" s="171"/>
      <c r="H27" s="112"/>
      <c r="I27" s="175" t="s">
        <v>170</v>
      </c>
      <c r="J27" s="112"/>
      <c r="K27" s="112"/>
      <c r="L27" s="174">
        <f>L24+L25-L26</f>
        <v>-47030</v>
      </c>
      <c r="M27" s="171"/>
      <c r="N27" s="112"/>
      <c r="O27" s="118" t="s">
        <v>171</v>
      </c>
      <c r="P27" s="112"/>
      <c r="Q27" s="112"/>
      <c r="R27" s="173">
        <f>SUM(R24:R26)</f>
        <v>2287772</v>
      </c>
      <c r="S27" s="171"/>
      <c r="T27" s="112"/>
      <c r="U27" s="175" t="s">
        <v>172</v>
      </c>
      <c r="X27" s="174">
        <f>X22-X23-X24+X25-X26</f>
        <v>-27284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-199199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-246229</v>
      </c>
      <c r="G29" s="171"/>
      <c r="H29" s="112"/>
      <c r="I29" s="112" t="s">
        <v>177</v>
      </c>
      <c r="J29" s="112"/>
      <c r="K29" s="112"/>
      <c r="L29" s="173">
        <f>W!A256</f>
        <v>-47030</v>
      </c>
      <c r="M29" s="171"/>
      <c r="N29" s="112"/>
      <c r="S29" s="171"/>
      <c r="U29" s="181" t="s">
        <v>178</v>
      </c>
      <c r="V29" s="112"/>
      <c r="W29" s="112"/>
      <c r="X29" s="174">
        <f>W!A233</f>
        <v>-376576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-1.1757500000000001</v>
      </c>
      <c r="M30" s="171"/>
      <c r="N30" s="112"/>
      <c r="O30" s="112" t="s">
        <v>180</v>
      </c>
      <c r="P30" s="112"/>
      <c r="Q30" s="112"/>
      <c r="R30" s="173">
        <f>R21-R27-R28</f>
        <v>3753771</v>
      </c>
      <c r="S30" s="171"/>
      <c r="U30" s="181" t="s">
        <v>181</v>
      </c>
      <c r="V30" s="112"/>
      <c r="W30" s="112"/>
      <c r="X30" s="176">
        <f>W!A234</f>
        <v>-792241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-1168817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250000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4435</v>
      </c>
      <c r="G33" s="171"/>
      <c r="H33" s="112"/>
      <c r="I33" s="112" t="s">
        <v>187</v>
      </c>
      <c r="J33" s="112"/>
      <c r="K33" s="112"/>
      <c r="L33" s="173">
        <f>L29-L32</f>
        <v>-47030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4003</v>
      </c>
      <c r="G34" s="171"/>
      <c r="H34" s="112"/>
      <c r="I34" s="91" t="s">
        <v>190</v>
      </c>
      <c r="J34" s="112"/>
      <c r="K34" s="112"/>
      <c r="L34" s="177">
        <f>W!A260</f>
        <v>-199199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1330000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-246229</v>
      </c>
      <c r="M35" s="171"/>
      <c r="O35" s="112" t="s">
        <v>194</v>
      </c>
      <c r="P35" s="112"/>
      <c r="Q35" s="112"/>
      <c r="R35" s="177">
        <f>R36-R33-R34</f>
        <v>-246229</v>
      </c>
      <c r="S35" s="171"/>
      <c r="U35" s="112" t="s">
        <v>195</v>
      </c>
      <c r="V35" s="112"/>
      <c r="W35" s="112"/>
      <c r="X35" s="174">
        <f>W!A239</f>
        <v>497000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3753771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12" workbookViewId="0">
      <selection activeCell="I29" sqref="I29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3</v>
      </c>
      <c r="K1" s="14" t="s">
        <v>24</v>
      </c>
      <c r="L1" s="15">
        <f>W!$A4</f>
        <v>2019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9.4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2264</v>
      </c>
      <c r="H7" s="35">
        <f>W!A510</f>
        <v>2256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</v>
      </c>
      <c r="H10" s="148">
        <f>W!A502/10</f>
        <v>3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127</v>
      </c>
      <c r="H16" s="151">
        <f>INT(L10*2*G20/1000) + 75</f>
        <v>209</v>
      </c>
      <c r="I16" s="151">
        <f>INT(L10*3*G20/1000) + 120</f>
        <v>321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160</v>
      </c>
      <c r="H17" s="151">
        <f>INT(L10*1.5*2*G20/1000) + 75</f>
        <v>276</v>
      </c>
      <c r="I17" s="151">
        <f>INT(L10*1.5*3*G20/1000) + 120</f>
        <v>421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Financial reports are boosting confidence in Europe. They suggest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increased income and steady capital ratios.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 xml:space="preserve"> 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>
        <f>G20*2</f>
        <v>157758</v>
      </c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82.96</v>
      </c>
      <c r="G35" s="138">
        <f>W!A542/100</f>
        <v>83.63</v>
      </c>
      <c r="H35" s="138">
        <f>W!A562/100</f>
        <v>91.85</v>
      </c>
      <c r="I35" s="138">
        <f>W!A582/100</f>
        <v>91.37</v>
      </c>
      <c r="J35" s="138">
        <f>W!A602/100</f>
        <v>66.27</v>
      </c>
      <c r="K35" s="138">
        <f>W!A622/100</f>
        <v>91.67</v>
      </c>
      <c r="L35" s="138">
        <f>W!A642/100</f>
        <v>82.33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3318400</v>
      </c>
      <c r="G36" s="138">
        <f>W!A543</f>
        <v>3345200</v>
      </c>
      <c r="H36" s="138">
        <f>W!A563</f>
        <v>3674000</v>
      </c>
      <c r="I36" s="138">
        <f>W!A583</f>
        <v>3654800</v>
      </c>
      <c r="J36" s="138">
        <f>W!A603</f>
        <v>2685260</v>
      </c>
      <c r="K36" s="138">
        <f>W!A623</f>
        <v>3666800</v>
      </c>
      <c r="L36" s="138">
        <f>W!A643</f>
        <v>3293200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3318400</v>
      </c>
      <c r="G39" s="138">
        <f>W!A545</f>
        <v>3345200</v>
      </c>
      <c r="H39" s="138">
        <f>W!A565</f>
        <v>3674000</v>
      </c>
      <c r="I39" s="138">
        <f>W!A585</f>
        <v>3654800</v>
      </c>
      <c r="J39" s="138">
        <f>W!A605</f>
        <v>2632096</v>
      </c>
      <c r="K39" s="138">
        <f>W!A625</f>
        <v>3666800</v>
      </c>
      <c r="L39" s="138">
        <f>W!A645</f>
        <v>3293200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290</v>
      </c>
      <c r="G43" s="138">
        <f>W!A546</f>
        <v>327</v>
      </c>
      <c r="H43" s="138">
        <f>W!A566</f>
        <v>291</v>
      </c>
      <c r="I43" s="138">
        <f>W!A586</f>
        <v>291</v>
      </c>
      <c r="J43" s="138">
        <f>W!A606</f>
        <v>288</v>
      </c>
      <c r="K43" s="138">
        <f>W!A626</f>
        <v>287</v>
      </c>
      <c r="L43" s="138">
        <f>W!A646</f>
        <v>295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296</v>
      </c>
      <c r="G44" s="138">
        <f>W!A547</f>
        <v>346</v>
      </c>
      <c r="H44" s="138">
        <f>W!A567</f>
        <v>296</v>
      </c>
      <c r="I44" s="138">
        <f>W!A587</f>
        <v>296</v>
      </c>
      <c r="J44" s="138">
        <f>W!A607</f>
        <v>292</v>
      </c>
      <c r="K44" s="138">
        <f>W!A627</f>
        <v>290</v>
      </c>
      <c r="L44" s="138">
        <f>W!A647</f>
        <v>309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290</v>
      </c>
      <c r="G45" s="138">
        <f>W!A548</f>
        <v>348</v>
      </c>
      <c r="H45" s="138">
        <f>W!A568</f>
        <v>296</v>
      </c>
      <c r="I45" s="138">
        <f>W!A588</f>
        <v>296</v>
      </c>
      <c r="J45" s="138">
        <f>W!A608</f>
        <v>295</v>
      </c>
      <c r="K45" s="138">
        <f>W!A628</f>
        <v>278</v>
      </c>
      <c r="L45" s="138">
        <f>W!A648</f>
        <v>299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486</v>
      </c>
      <c r="G46" s="138">
        <f>W!A549</f>
        <v>528</v>
      </c>
      <c r="H46" s="138">
        <f>W!A569</f>
        <v>474</v>
      </c>
      <c r="I46" s="138">
        <f>W!A589</f>
        <v>486</v>
      </c>
      <c r="J46" s="138">
        <f>W!A609</f>
        <v>479</v>
      </c>
      <c r="K46" s="138">
        <f>W!A629</f>
        <v>478</v>
      </c>
      <c r="L46" s="138">
        <f>W!A649</f>
        <v>489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496</v>
      </c>
      <c r="G47" s="138">
        <f>W!A550</f>
        <v>566</v>
      </c>
      <c r="H47" s="138">
        <f>W!A570</f>
        <v>484</v>
      </c>
      <c r="I47" s="138">
        <f>W!A590</f>
        <v>496</v>
      </c>
      <c r="J47" s="138">
        <f>W!A610</f>
        <v>488</v>
      </c>
      <c r="K47" s="138">
        <f>W!A630</f>
        <v>484</v>
      </c>
      <c r="L47" s="138">
        <f>W!A650</f>
        <v>499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479</v>
      </c>
      <c r="G48" s="138">
        <f>W!A551</f>
        <v>568</v>
      </c>
      <c r="H48" s="138">
        <f>W!A571</f>
        <v>490</v>
      </c>
      <c r="I48" s="138">
        <f>W!A591</f>
        <v>491</v>
      </c>
      <c r="J48" s="138">
        <f>W!A611</f>
        <v>478</v>
      </c>
      <c r="K48" s="138">
        <f>W!A631</f>
        <v>475</v>
      </c>
      <c r="L48" s="138">
        <f>W!A651</f>
        <v>495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900</v>
      </c>
      <c r="G49" s="138">
        <f>W!A552</f>
        <v>912</v>
      </c>
      <c r="H49" s="138">
        <f>W!A572</f>
        <v>787</v>
      </c>
      <c r="I49" s="138">
        <f>W!A592</f>
        <v>767</v>
      </c>
      <c r="J49" s="138">
        <f>W!A612</f>
        <v>764</v>
      </c>
      <c r="K49" s="138">
        <f>W!A632</f>
        <v>759</v>
      </c>
      <c r="L49" s="138">
        <f>W!A652</f>
        <v>769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950</v>
      </c>
      <c r="G50" s="138">
        <f>W!A553</f>
        <v>896</v>
      </c>
      <c r="H50" s="138">
        <f>W!A573</f>
        <v>799</v>
      </c>
      <c r="I50" s="138">
        <f>W!A593</f>
        <v>785</v>
      </c>
      <c r="J50" s="138">
        <f>W!A613</f>
        <v>781</v>
      </c>
      <c r="K50" s="138">
        <f>W!A633</f>
        <v>779</v>
      </c>
      <c r="L50" s="138">
        <f>W!A653</f>
        <v>789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900</v>
      </c>
      <c r="G51" s="138">
        <f>W!A554</f>
        <v>898</v>
      </c>
      <c r="H51" s="138">
        <f>W!A574</f>
        <v>789</v>
      </c>
      <c r="I51" s="138">
        <f>W!A594</f>
        <v>772</v>
      </c>
      <c r="J51" s="138">
        <f>W!A614</f>
        <v>768</v>
      </c>
      <c r="K51" s="138">
        <f>W!A634</f>
        <v>763</v>
      </c>
      <c r="L51" s="138">
        <f>W!A654</f>
        <v>779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128</v>
      </c>
      <c r="G53" s="138">
        <f>W!A555</f>
        <v>129</v>
      </c>
      <c r="H53" s="138">
        <f>W!A575</f>
        <v>130</v>
      </c>
      <c r="I53" s="138">
        <f>W!A595</f>
        <v>136</v>
      </c>
      <c r="J53" s="138">
        <f>W!A615</f>
        <v>143</v>
      </c>
      <c r="K53" s="138">
        <f>W!A635</f>
        <v>130</v>
      </c>
      <c r="L53" s="138">
        <f>W!A655</f>
        <v>180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1200</v>
      </c>
      <c r="H54" s="138">
        <f>W!A576</f>
        <v>1210</v>
      </c>
      <c r="I54" s="138">
        <f>W!A596</f>
        <v>1210</v>
      </c>
      <c r="J54" s="138">
        <f>W!A616</f>
        <v>1252</v>
      </c>
      <c r="K54" s="138">
        <f>W!A636</f>
        <v>1230</v>
      </c>
      <c r="L54" s="138">
        <f>W!A656</f>
        <v>1200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10</v>
      </c>
      <c r="H55" s="138">
        <f>W!A577</f>
        <v>10</v>
      </c>
      <c r="I55" s="138">
        <f>W!A597</f>
        <v>10</v>
      </c>
      <c r="J55" s="138">
        <f>W!A617</f>
        <v>10</v>
      </c>
      <c r="K55" s="138">
        <f>W!A637</f>
        <v>10</v>
      </c>
      <c r="L55" s="138">
        <f>W!A657</f>
        <v>10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3</v>
      </c>
      <c r="K61" s="14" t="s">
        <v>62</v>
      </c>
      <c r="L61" s="15">
        <f>W!$A4</f>
        <v>2019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3595053</v>
      </c>
      <c r="G67" s="138">
        <f>W!A722</f>
        <v>3270053</v>
      </c>
      <c r="H67" s="138">
        <f>W!A742</f>
        <v>3270053</v>
      </c>
      <c r="I67" s="138">
        <f>W!A762</f>
        <v>3307553</v>
      </c>
      <c r="J67" s="138">
        <f>W!A782</f>
        <v>3557741</v>
      </c>
      <c r="K67" s="138">
        <f>W!A802</f>
        <v>3280053</v>
      </c>
      <c r="L67" s="138">
        <f>W!A822</f>
        <v>3272053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412753</v>
      </c>
      <c r="G68" s="138">
        <f>W!A723</f>
        <v>2066919</v>
      </c>
      <c r="H68" s="138">
        <f>W!A743</f>
        <v>1730760</v>
      </c>
      <c r="I68" s="138">
        <f>W!A763</f>
        <v>911304</v>
      </c>
      <c r="J68" s="138">
        <f>W!A783</f>
        <v>845565</v>
      </c>
      <c r="K68" s="138">
        <f>W!A803</f>
        <v>376040</v>
      </c>
      <c r="L68" s="138">
        <f>W!A823</f>
        <v>1326219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1464285</v>
      </c>
      <c r="G69" s="138">
        <f>W!A724</f>
        <v>1548010</v>
      </c>
      <c r="H69" s="138">
        <f>W!A744</f>
        <v>1799118</v>
      </c>
      <c r="I69" s="138">
        <f>W!A764</f>
        <v>1572686</v>
      </c>
      <c r="J69" s="138">
        <f>W!A784</f>
        <v>1374662</v>
      </c>
      <c r="K69" s="138">
        <f>W!A804</f>
        <v>1699629</v>
      </c>
      <c r="L69" s="138">
        <f>W!A824</f>
        <v>1598586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450000</v>
      </c>
      <c r="G70" s="138">
        <f>W!A725</f>
        <v>450000</v>
      </c>
      <c r="H70" s="138">
        <f>W!A745</f>
        <v>0</v>
      </c>
      <c r="I70" s="138">
        <f>W!A765</f>
        <v>250000</v>
      </c>
      <c r="J70" s="138">
        <f>W!A785</f>
        <v>0</v>
      </c>
      <c r="K70" s="138">
        <f>W!A805</f>
        <v>450000</v>
      </c>
      <c r="L70" s="138">
        <f>W!A825</f>
        <v>450000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799197</v>
      </c>
      <c r="G74" s="138">
        <f>W!A729</f>
        <v>1878540</v>
      </c>
      <c r="H74" s="138">
        <f>W!A749</f>
        <v>890037</v>
      </c>
      <c r="I74" s="138">
        <f>W!A769</f>
        <v>868955</v>
      </c>
      <c r="J74" s="138">
        <f>W!A789</f>
        <v>730186</v>
      </c>
      <c r="K74" s="138">
        <f>W!A809</f>
        <v>967568</v>
      </c>
      <c r="L74" s="138">
        <f>W!A829</f>
        <v>998414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1540098</v>
      </c>
      <c r="G75" s="138">
        <f>W!A730</f>
        <v>1757679</v>
      </c>
      <c r="H75" s="138">
        <f>W!A750</f>
        <v>1050980</v>
      </c>
      <c r="I75" s="138">
        <f>W!A770</f>
        <v>1418817</v>
      </c>
      <c r="J75" s="138">
        <f>W!A790</f>
        <v>1793545</v>
      </c>
      <c r="K75" s="138">
        <f>W!A810</f>
        <v>1137359</v>
      </c>
      <c r="L75" s="138">
        <f>W!A830</f>
        <v>2108670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1061000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4052000</v>
      </c>
      <c r="K80" s="138">
        <f>W!A814</f>
        <v>4000000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769</v>
      </c>
      <c r="K81" s="138">
        <f>W!A815</f>
        <v>0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-417204</v>
      </c>
      <c r="G82" s="138">
        <f>W!A736</f>
        <v>-301237</v>
      </c>
      <c r="H82" s="138">
        <f>W!A756</f>
        <v>-202086</v>
      </c>
      <c r="I82" s="138">
        <f>W!A776</f>
        <v>-246229</v>
      </c>
      <c r="J82" s="138">
        <f>W!A796</f>
        <v>-798532</v>
      </c>
      <c r="K82" s="138">
        <f>W!A816</f>
        <v>-299205</v>
      </c>
      <c r="L82" s="138">
        <f>W!A836</f>
        <v>-460226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3582796</v>
      </c>
      <c r="G83" s="138">
        <f t="shared" si="0"/>
        <v>3698763</v>
      </c>
      <c r="H83" s="138">
        <f t="shared" si="0"/>
        <v>3797914</v>
      </c>
      <c r="I83" s="138">
        <f t="shared" si="0"/>
        <v>3753771</v>
      </c>
      <c r="J83" s="138">
        <f t="shared" si="0"/>
        <v>3254237</v>
      </c>
      <c r="K83" s="138">
        <f t="shared" si="0"/>
        <v>3700795</v>
      </c>
      <c r="L83" s="138">
        <f t="shared" si="0"/>
        <v>3539774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topLeftCell="A31" workbookViewId="0">
      <selection activeCell="A59" sqref="A59"/>
    </sheetView>
  </sheetViews>
  <sheetFormatPr defaultRowHeight="13.2"/>
  <cols>
    <col min="1" max="1" width="57.109375" bestFit="1" customWidth="1"/>
    <col min="2" max="2" width="1.6640625" style="133" bestFit="1" customWidth="1"/>
  </cols>
  <sheetData>
    <row r="1" spans="1:1">
      <c r="A1">
        <v>3</v>
      </c>
    </row>
    <row r="2" spans="1:1">
      <c r="A2">
        <v>4</v>
      </c>
    </row>
    <row r="3" spans="1:1">
      <c r="A3">
        <v>999</v>
      </c>
    </row>
    <row r="4" spans="1:1">
      <c r="A4">
        <v>2019</v>
      </c>
    </row>
    <row r="5" spans="1:1">
      <c r="A5">
        <v>1</v>
      </c>
    </row>
    <row r="6" spans="1:1">
      <c r="A6" t="s">
        <v>342</v>
      </c>
    </row>
    <row r="7" spans="1:1">
      <c r="A7">
        <v>22</v>
      </c>
    </row>
    <row r="8" spans="1:1">
      <c r="A8">
        <v>24</v>
      </c>
    </row>
    <row r="9" spans="1:1">
      <c r="A9">
        <v>22</v>
      </c>
    </row>
    <row r="10" spans="1:1">
      <c r="A10">
        <v>0</v>
      </c>
    </row>
    <row r="11" spans="1:1">
      <c r="A11">
        <v>21</v>
      </c>
    </row>
    <row r="12" spans="1:1">
      <c r="A12">
        <v>19</v>
      </c>
    </row>
    <row r="13" spans="1:1">
      <c r="A13">
        <v>18</v>
      </c>
    </row>
    <row r="14" spans="1:1">
      <c r="A14">
        <v>17</v>
      </c>
    </row>
    <row r="15" spans="1:1">
      <c r="A15">
        <v>18</v>
      </c>
    </row>
    <row r="16" spans="1:1">
      <c r="A16">
        <v>19</v>
      </c>
    </row>
    <row r="17" spans="1:1">
      <c r="A17">
        <v>16</v>
      </c>
    </row>
    <row r="18" spans="1:1">
      <c r="A18">
        <v>16</v>
      </c>
    </row>
    <row r="19" spans="1:1">
      <c r="A19">
        <v>17</v>
      </c>
    </row>
    <row r="20" spans="1:1">
      <c r="A20">
        <v>0</v>
      </c>
    </row>
    <row r="21" spans="1:1">
      <c r="A21">
        <v>291</v>
      </c>
    </row>
    <row r="22" spans="1:1">
      <c r="A22">
        <v>296</v>
      </c>
    </row>
    <row r="23" spans="1:1">
      <c r="A23">
        <v>296</v>
      </c>
    </row>
    <row r="24" spans="1:1">
      <c r="A24">
        <v>486</v>
      </c>
    </row>
    <row r="25" spans="1:1">
      <c r="A25">
        <v>496</v>
      </c>
    </row>
    <row r="26" spans="1:1">
      <c r="A26">
        <v>491</v>
      </c>
    </row>
    <row r="27" spans="1:1">
      <c r="A27">
        <v>767</v>
      </c>
    </row>
    <row r="28" spans="1:1">
      <c r="A28">
        <v>785</v>
      </c>
    </row>
    <row r="29" spans="1:1">
      <c r="A29">
        <v>772</v>
      </c>
    </row>
    <row r="30" spans="1:1">
      <c r="A30">
        <v>0</v>
      </c>
    </row>
    <row r="31" spans="1:1">
      <c r="A31">
        <v>1780</v>
      </c>
    </row>
    <row r="32" spans="1:1">
      <c r="A32">
        <v>980</v>
      </c>
    </row>
    <row r="33" spans="1:1">
      <c r="A33">
        <v>1410</v>
      </c>
    </row>
    <row r="34" spans="1:1">
      <c r="A34">
        <v>880</v>
      </c>
    </row>
    <row r="35" spans="1:1">
      <c r="A35">
        <v>485</v>
      </c>
    </row>
    <row r="36" spans="1:1">
      <c r="A36">
        <v>480</v>
      </c>
    </row>
    <row r="37" spans="1:1">
      <c r="A37">
        <v>390</v>
      </c>
    </row>
    <row r="38" spans="1:1">
      <c r="A38">
        <v>270</v>
      </c>
    </row>
    <row r="39" spans="1:1">
      <c r="A39">
        <v>315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28</v>
      </c>
    </row>
    <row r="45" spans="1:1">
      <c r="A45">
        <v>28</v>
      </c>
    </row>
    <row r="46" spans="1:1">
      <c r="A46">
        <v>28</v>
      </c>
    </row>
    <row r="47" spans="1:1">
      <c r="A47">
        <v>122</v>
      </c>
    </row>
    <row r="48" spans="1:1">
      <c r="A48">
        <v>182</v>
      </c>
    </row>
    <row r="49" spans="1:1">
      <c r="A49">
        <v>375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9</v>
      </c>
    </row>
    <row r="58" spans="1:1">
      <c r="A58">
        <v>0</v>
      </c>
    </row>
    <row r="59" spans="1:1">
      <c r="A59">
        <v>6</v>
      </c>
    </row>
    <row r="60" spans="1:1">
      <c r="A60">
        <v>0</v>
      </c>
    </row>
    <row r="61" spans="1:1">
      <c r="A61">
        <v>5</v>
      </c>
    </row>
    <row r="62" spans="1:1">
      <c r="A62">
        <v>12</v>
      </c>
    </row>
    <row r="63" spans="1:1">
      <c r="A63">
        <v>13</v>
      </c>
    </row>
    <row r="64" spans="1:1">
      <c r="A64">
        <v>5</v>
      </c>
    </row>
    <row r="65" spans="1:1">
      <c r="A65">
        <v>12</v>
      </c>
    </row>
    <row r="66" spans="1:1">
      <c r="A66">
        <v>12</v>
      </c>
    </row>
    <row r="67" spans="1:1">
      <c r="A67">
        <v>0</v>
      </c>
    </row>
    <row r="68" spans="1:1">
      <c r="A68">
        <v>20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75</v>
      </c>
    </row>
    <row r="73" spans="1:1">
      <c r="A73">
        <v>0</v>
      </c>
    </row>
    <row r="74" spans="1:1">
      <c r="A74">
        <v>0</v>
      </c>
    </row>
    <row r="75" spans="1:1">
      <c r="A75">
        <v>22</v>
      </c>
    </row>
    <row r="76" spans="1:1">
      <c r="A76">
        <v>2</v>
      </c>
    </row>
    <row r="77" spans="1:1">
      <c r="A77">
        <v>18</v>
      </c>
    </row>
    <row r="78" spans="1:1">
      <c r="A78">
        <v>12</v>
      </c>
    </row>
    <row r="79" spans="1:1">
      <c r="A79">
        <v>0</v>
      </c>
    </row>
    <row r="80" spans="1:1">
      <c r="A80">
        <v>0</v>
      </c>
    </row>
    <row r="81" spans="1:2">
      <c r="A81">
        <v>0</v>
      </c>
    </row>
    <row r="82" spans="1:2">
      <c r="A82">
        <v>4</v>
      </c>
    </row>
    <row r="83" spans="1:2">
      <c r="A83">
        <v>1210</v>
      </c>
    </row>
    <row r="84" spans="1:2">
      <c r="A84">
        <v>0</v>
      </c>
    </row>
    <row r="85" spans="1:2">
      <c r="A85">
        <v>100</v>
      </c>
      <c r="B85" s="133" t="s">
        <v>343</v>
      </c>
    </row>
    <row r="86" spans="1:2">
      <c r="A86">
        <v>7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105</v>
      </c>
    </row>
    <row r="104" spans="1:1">
      <c r="A104">
        <v>94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4170</v>
      </c>
    </row>
    <row r="109" spans="1:1">
      <c r="A109">
        <v>1845</v>
      </c>
    </row>
    <row r="110" spans="1:1">
      <c r="A110">
        <v>975</v>
      </c>
    </row>
    <row r="111" spans="1:1">
      <c r="A111">
        <v>4307</v>
      </c>
    </row>
    <row r="112" spans="1:1">
      <c r="A112">
        <v>1906</v>
      </c>
    </row>
    <row r="113" spans="1:1">
      <c r="A113">
        <v>1006</v>
      </c>
    </row>
    <row r="114" spans="1:1">
      <c r="A114">
        <v>137</v>
      </c>
    </row>
    <row r="115" spans="1:1">
      <c r="A115">
        <v>61</v>
      </c>
    </row>
    <row r="116" spans="1:1">
      <c r="A116">
        <v>31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1780</v>
      </c>
    </row>
    <row r="122" spans="1:1">
      <c r="A122">
        <v>980</v>
      </c>
    </row>
    <row r="123" spans="1:1">
      <c r="A123">
        <v>1410</v>
      </c>
    </row>
    <row r="124" spans="1:1">
      <c r="A124">
        <v>880</v>
      </c>
    </row>
    <row r="125" spans="1:1">
      <c r="A125">
        <v>485</v>
      </c>
    </row>
    <row r="126" spans="1:1">
      <c r="A126">
        <v>480</v>
      </c>
    </row>
    <row r="127" spans="1:1">
      <c r="A127">
        <v>390</v>
      </c>
    </row>
    <row r="128" spans="1:1">
      <c r="A128">
        <v>270</v>
      </c>
    </row>
    <row r="129" spans="1:1">
      <c r="A129">
        <v>315</v>
      </c>
    </row>
    <row r="130" spans="1:1">
      <c r="A130">
        <v>999</v>
      </c>
    </row>
    <row r="131" spans="1:1">
      <c r="A131">
        <v>1617</v>
      </c>
    </row>
    <row r="132" spans="1:1">
      <c r="A132">
        <v>935</v>
      </c>
    </row>
    <row r="133" spans="1:1">
      <c r="A133">
        <v>1420</v>
      </c>
    </row>
    <row r="134" spans="1:1">
      <c r="A134">
        <v>768</v>
      </c>
    </row>
    <row r="135" spans="1:1">
      <c r="A135">
        <v>435</v>
      </c>
    </row>
    <row r="136" spans="1:1">
      <c r="A136">
        <v>706</v>
      </c>
    </row>
    <row r="137" spans="1:1">
      <c r="A137">
        <v>376</v>
      </c>
    </row>
    <row r="138" spans="1:1">
      <c r="A138">
        <v>207</v>
      </c>
    </row>
    <row r="139" spans="1:1">
      <c r="A139">
        <v>338</v>
      </c>
    </row>
    <row r="140" spans="1:1">
      <c r="A140">
        <v>999</v>
      </c>
    </row>
    <row r="141" spans="1:1">
      <c r="A141">
        <v>1701</v>
      </c>
    </row>
    <row r="142" spans="1:1">
      <c r="A142">
        <v>935</v>
      </c>
    </row>
    <row r="143" spans="1:1">
      <c r="A143">
        <v>1420</v>
      </c>
    </row>
    <row r="144" spans="1:1">
      <c r="A144">
        <v>768</v>
      </c>
    </row>
    <row r="145" spans="1:1">
      <c r="A145">
        <v>435</v>
      </c>
    </row>
    <row r="146" spans="1:1">
      <c r="A146">
        <v>684</v>
      </c>
    </row>
    <row r="147" spans="1:1">
      <c r="A147">
        <v>376</v>
      </c>
    </row>
    <row r="148" spans="1:1">
      <c r="A148">
        <v>214</v>
      </c>
    </row>
    <row r="149" spans="1:1">
      <c r="A149">
        <v>338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79</v>
      </c>
    </row>
    <row r="162" spans="1:1">
      <c r="A162">
        <v>102</v>
      </c>
    </row>
    <row r="163" spans="1:1">
      <c r="A163">
        <v>39</v>
      </c>
    </row>
    <row r="164" spans="1:1">
      <c r="A164">
        <v>119</v>
      </c>
    </row>
    <row r="165" spans="1:1">
      <c r="A165">
        <v>77</v>
      </c>
    </row>
    <row r="166" spans="1:1">
      <c r="A166">
        <v>0</v>
      </c>
    </row>
    <row r="167" spans="1:1">
      <c r="A167">
        <v>99</v>
      </c>
    </row>
    <row r="168" spans="1:1">
      <c r="A168">
        <v>56</v>
      </c>
    </row>
    <row r="169" spans="1:1">
      <c r="A169">
        <v>62</v>
      </c>
    </row>
    <row r="170" spans="1:1">
      <c r="A170">
        <v>999</v>
      </c>
    </row>
    <row r="171" spans="1:1">
      <c r="A171">
        <v>149</v>
      </c>
    </row>
    <row r="172" spans="1:1">
      <c r="A172">
        <v>75</v>
      </c>
    </row>
    <row r="173" spans="1:1">
      <c r="A173">
        <v>35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48</v>
      </c>
    </row>
    <row r="192" spans="1:1">
      <c r="A192">
        <v>76</v>
      </c>
    </row>
    <row r="193" spans="1:1">
      <c r="A193">
        <v>0</v>
      </c>
    </row>
    <row r="194" spans="1:1">
      <c r="A194">
        <v>12</v>
      </c>
    </row>
    <row r="195" spans="1:1">
      <c r="A195">
        <v>0</v>
      </c>
    </row>
    <row r="196" spans="1:1">
      <c r="A196">
        <v>0</v>
      </c>
    </row>
    <row r="197" spans="1:1">
      <c r="A197">
        <v>47</v>
      </c>
    </row>
    <row r="198" spans="1:1">
      <c r="A198">
        <v>71</v>
      </c>
    </row>
    <row r="199" spans="1:1">
      <c r="A199">
        <v>999</v>
      </c>
    </row>
    <row r="200" spans="1:1">
      <c r="A200">
        <v>999</v>
      </c>
    </row>
    <row r="201" spans="1:1">
      <c r="A201">
        <v>229000</v>
      </c>
    </row>
    <row r="202" spans="1:1">
      <c r="A202">
        <v>121709</v>
      </c>
    </row>
    <row r="203" spans="1:1">
      <c r="A203">
        <v>48512</v>
      </c>
    </row>
    <row r="204" spans="1:1">
      <c r="A204">
        <v>346443</v>
      </c>
    </row>
    <row r="205" spans="1:1">
      <c r="A205">
        <v>28483</v>
      </c>
    </row>
    <row r="206" spans="1:1">
      <c r="A206">
        <v>28940</v>
      </c>
    </row>
    <row r="207" spans="1:1">
      <c r="A207">
        <v>84000</v>
      </c>
    </row>
    <row r="208" spans="1:1">
      <c r="A208">
        <v>12000</v>
      </c>
    </row>
    <row r="209" spans="1:1">
      <c r="A209">
        <v>53000</v>
      </c>
    </row>
    <row r="210" spans="1:1">
      <c r="A210">
        <v>20570</v>
      </c>
    </row>
    <row r="211" spans="1:1">
      <c r="A211">
        <v>9489</v>
      </c>
    </row>
    <row r="212" spans="1:1">
      <c r="A212">
        <v>0</v>
      </c>
    </row>
    <row r="213" spans="1:1">
      <c r="A213">
        <v>6871</v>
      </c>
    </row>
    <row r="214" spans="1:1">
      <c r="A214">
        <v>24022</v>
      </c>
    </row>
    <row r="215" spans="1:1">
      <c r="A215">
        <v>100000</v>
      </c>
    </row>
    <row r="216" spans="1:1">
      <c r="A216">
        <v>22816</v>
      </c>
    </row>
    <row r="217" spans="1:1">
      <c r="A217">
        <v>1135855</v>
      </c>
    </row>
    <row r="218" spans="1:1">
      <c r="A218">
        <v>2931683</v>
      </c>
    </row>
    <row r="219" spans="1:1">
      <c r="A219">
        <v>4435</v>
      </c>
    </row>
    <row r="220" spans="1:1">
      <c r="A220">
        <v>4003</v>
      </c>
    </row>
    <row r="221" spans="1:1">
      <c r="A221">
        <v>2931683</v>
      </c>
    </row>
    <row r="222" spans="1:1">
      <c r="A222">
        <v>432</v>
      </c>
    </row>
    <row r="223" spans="1:1">
      <c r="A223">
        <v>3244844</v>
      </c>
    </row>
    <row r="224" spans="1:1">
      <c r="A224">
        <v>0</v>
      </c>
    </row>
    <row r="225" spans="1:1">
      <c r="A225">
        <v>937</v>
      </c>
    </row>
    <row r="226" spans="1:1">
      <c r="A226">
        <v>0</v>
      </c>
    </row>
    <row r="227" spans="1:1">
      <c r="A227">
        <v>37500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27284</v>
      </c>
    </row>
    <row r="233" spans="1:1">
      <c r="A233">
        <v>-376576</v>
      </c>
    </row>
    <row r="234" spans="1:1">
      <c r="A234">
        <v>-792241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1330000</v>
      </c>
    </row>
    <row r="239" spans="1:1">
      <c r="A239">
        <v>497000</v>
      </c>
    </row>
    <row r="240" spans="1:1">
      <c r="A240">
        <v>-199199</v>
      </c>
    </row>
    <row r="241" spans="1:1">
      <c r="A241">
        <v>2848321</v>
      </c>
    </row>
    <row r="242" spans="1:1">
      <c r="A242">
        <v>665630</v>
      </c>
    </row>
    <row r="243" spans="1:1">
      <c r="A243">
        <v>0</v>
      </c>
    </row>
    <row r="244" spans="1:1">
      <c r="A244">
        <v>955113</v>
      </c>
    </row>
    <row r="245" spans="1:1">
      <c r="A245">
        <v>150050</v>
      </c>
    </row>
    <row r="246" spans="1:1">
      <c r="A246">
        <v>443967</v>
      </c>
    </row>
    <row r="247" spans="1:1">
      <c r="A247">
        <v>256005</v>
      </c>
    </row>
    <row r="248" spans="1:1">
      <c r="A248">
        <v>7219</v>
      </c>
    </row>
    <row r="249" spans="1:1">
      <c r="A249">
        <v>98900</v>
      </c>
    </row>
    <row r="250" spans="1:1">
      <c r="A250">
        <v>911304</v>
      </c>
    </row>
    <row r="251" spans="1:1">
      <c r="A251">
        <v>1665580</v>
      </c>
    </row>
    <row r="252" spans="1:1">
      <c r="A252">
        <v>1182741</v>
      </c>
    </row>
    <row r="253" spans="1:1">
      <c r="A253">
        <v>0</v>
      </c>
    </row>
    <row r="254" spans="1:1">
      <c r="A254">
        <v>68001</v>
      </c>
    </row>
    <row r="255" spans="1:1">
      <c r="A255">
        <v>0</v>
      </c>
    </row>
    <row r="256" spans="1:1">
      <c r="A256">
        <v>-47030</v>
      </c>
    </row>
    <row r="257" spans="1:1">
      <c r="A257">
        <v>-246229</v>
      </c>
    </row>
    <row r="258" spans="1:1">
      <c r="A258">
        <v>999</v>
      </c>
    </row>
    <row r="259" spans="1:1">
      <c r="A259">
        <v>999</v>
      </c>
    </row>
    <row r="260" spans="1:1">
      <c r="A260">
        <v>-199199</v>
      </c>
    </row>
    <row r="261" spans="1:1">
      <c r="A261">
        <v>100000</v>
      </c>
    </row>
    <row r="262" spans="1:1">
      <c r="A262">
        <v>555500</v>
      </c>
    </row>
    <row r="263" spans="1:1">
      <c r="A263">
        <v>2652053</v>
      </c>
    </row>
    <row r="264" spans="1:1">
      <c r="A264">
        <v>0</v>
      </c>
    </row>
    <row r="265" spans="1:1">
      <c r="A265">
        <v>157014</v>
      </c>
    </row>
    <row r="266" spans="1:1">
      <c r="A266">
        <v>0</v>
      </c>
    </row>
    <row r="267" spans="1:1">
      <c r="A267">
        <v>754290</v>
      </c>
    </row>
    <row r="268" spans="1:1">
      <c r="A268">
        <v>1572686</v>
      </c>
    </row>
    <row r="269" spans="1:1">
      <c r="A269">
        <v>250000</v>
      </c>
    </row>
    <row r="270" spans="1:1">
      <c r="A270">
        <v>250000</v>
      </c>
    </row>
    <row r="271" spans="1:1">
      <c r="A271">
        <v>0</v>
      </c>
    </row>
    <row r="272" spans="1:1">
      <c r="A272">
        <v>868955</v>
      </c>
    </row>
    <row r="273" spans="1:1">
      <c r="A273">
        <v>1418817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3753771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1111</v>
      </c>
    </row>
    <row r="285" spans="1:1">
      <c r="A285">
        <v>275</v>
      </c>
    </row>
    <row r="286" spans="1:1">
      <c r="A286">
        <v>470</v>
      </c>
    </row>
    <row r="287" spans="1:1">
      <c r="A287">
        <v>8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11</v>
      </c>
    </row>
    <row r="293" spans="1:2">
      <c r="A293">
        <v>0</v>
      </c>
    </row>
    <row r="294" spans="1:2">
      <c r="A294">
        <v>11</v>
      </c>
    </row>
    <row r="295" spans="1:2">
      <c r="A295">
        <v>1339</v>
      </c>
    </row>
    <row r="296" spans="1:2">
      <c r="A296">
        <v>11</v>
      </c>
    </row>
    <row r="297" spans="1:2">
      <c r="A297">
        <v>500</v>
      </c>
    </row>
    <row r="298" spans="1:2">
      <c r="A298">
        <v>7</v>
      </c>
    </row>
    <row r="299" spans="1:2">
      <c r="A299">
        <v>300</v>
      </c>
    </row>
    <row r="300" spans="1:2">
      <c r="A300">
        <v>8</v>
      </c>
    </row>
    <row r="301" spans="1:2">
      <c r="A301">
        <v>11748</v>
      </c>
    </row>
    <row r="302" spans="1:2">
      <c r="A302">
        <v>191</v>
      </c>
      <c r="B302" s="133" t="s">
        <v>348</v>
      </c>
    </row>
    <row r="303" spans="1:2">
      <c r="A303">
        <v>9945</v>
      </c>
    </row>
    <row r="304" spans="1:2">
      <c r="A304" t="s">
        <v>349</v>
      </c>
    </row>
    <row r="305" spans="1:2">
      <c r="A305">
        <v>27648</v>
      </c>
    </row>
    <row r="306" spans="1:2">
      <c r="A306">
        <v>789</v>
      </c>
      <c r="B306" s="133" t="s">
        <v>348</v>
      </c>
    </row>
    <row r="307" spans="1:2">
      <c r="A307">
        <v>20825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3917</v>
      </c>
    </row>
    <row r="312" spans="1:2">
      <c r="A312">
        <v>0</v>
      </c>
    </row>
    <row r="313" spans="1:2">
      <c r="A313">
        <v>0</v>
      </c>
    </row>
    <row r="314" spans="1:2">
      <c r="A314">
        <v>0</v>
      </c>
    </row>
    <row r="315" spans="1:2">
      <c r="A315">
        <v>11137</v>
      </c>
    </row>
    <row r="316" spans="1:2">
      <c r="A316">
        <v>1780</v>
      </c>
    </row>
    <row r="317" spans="1:2">
      <c r="A317">
        <v>6000</v>
      </c>
    </row>
    <row r="318" spans="1:2">
      <c r="A318">
        <v>18</v>
      </c>
    </row>
    <row r="319" spans="1:2">
      <c r="A319">
        <v>65584</v>
      </c>
    </row>
    <row r="320" spans="1:2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18</v>
      </c>
    </row>
    <row r="328" spans="1:1">
      <c r="A328">
        <v>18</v>
      </c>
    </row>
    <row r="329" spans="1:1">
      <c r="A329">
        <v>97</v>
      </c>
    </row>
    <row r="330" spans="1:1">
      <c r="A330" s="133" t="s">
        <v>350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350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351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94</v>
      </c>
    </row>
    <row r="508" spans="1:1">
      <c r="A508">
        <v>52</v>
      </c>
    </row>
    <row r="509" spans="1:1">
      <c r="A509">
        <v>2264</v>
      </c>
    </row>
    <row r="510" spans="1:1">
      <c r="A510">
        <v>2256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67047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8296</v>
      </c>
    </row>
    <row r="523" spans="1:1">
      <c r="A523">
        <v>3318400</v>
      </c>
    </row>
    <row r="524" spans="1:1">
      <c r="A524">
        <v>0</v>
      </c>
    </row>
    <row r="525" spans="1:1">
      <c r="A525">
        <v>3318400</v>
      </c>
    </row>
    <row r="526" spans="1:1">
      <c r="A526">
        <v>290</v>
      </c>
    </row>
    <row r="527" spans="1:1">
      <c r="A527">
        <v>296</v>
      </c>
    </row>
    <row r="528" spans="1:1">
      <c r="A528">
        <v>290</v>
      </c>
    </row>
    <row r="529" spans="1:1">
      <c r="A529">
        <v>486</v>
      </c>
    </row>
    <row r="530" spans="1:1">
      <c r="A530">
        <v>496</v>
      </c>
    </row>
    <row r="531" spans="1:1">
      <c r="A531">
        <v>479</v>
      </c>
    </row>
    <row r="532" spans="1:1">
      <c r="A532">
        <v>900</v>
      </c>
    </row>
    <row r="533" spans="1:1">
      <c r="A533">
        <v>950</v>
      </c>
    </row>
    <row r="534" spans="1:1">
      <c r="A534">
        <v>900</v>
      </c>
    </row>
    <row r="535" spans="1:1">
      <c r="A535">
        <v>128</v>
      </c>
    </row>
    <row r="536" spans="1:1">
      <c r="A536">
        <v>1250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8363</v>
      </c>
    </row>
    <row r="543" spans="1:1">
      <c r="A543">
        <v>3345200</v>
      </c>
    </row>
    <row r="544" spans="1:1">
      <c r="A544">
        <v>0</v>
      </c>
    </row>
    <row r="545" spans="1:2">
      <c r="A545">
        <v>3345200</v>
      </c>
    </row>
    <row r="546" spans="1:2">
      <c r="A546">
        <v>327</v>
      </c>
    </row>
    <row r="547" spans="1:2">
      <c r="A547">
        <v>346</v>
      </c>
    </row>
    <row r="548" spans="1:2">
      <c r="A548">
        <v>348</v>
      </c>
    </row>
    <row r="549" spans="1:2">
      <c r="A549">
        <v>528</v>
      </c>
    </row>
    <row r="550" spans="1:2">
      <c r="A550">
        <v>566</v>
      </c>
    </row>
    <row r="551" spans="1:2">
      <c r="A551">
        <v>568</v>
      </c>
    </row>
    <row r="552" spans="1:2">
      <c r="A552">
        <v>912</v>
      </c>
    </row>
    <row r="553" spans="1:2">
      <c r="A553">
        <v>896</v>
      </c>
      <c r="B553"/>
    </row>
    <row r="554" spans="1:2">
      <c r="A554">
        <v>898</v>
      </c>
      <c r="B554"/>
    </row>
    <row r="555" spans="1:2">
      <c r="A555">
        <v>129</v>
      </c>
      <c r="B555"/>
    </row>
    <row r="556" spans="1:2">
      <c r="A556">
        <v>1200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9185</v>
      </c>
    </row>
    <row r="563" spans="1:1">
      <c r="A563">
        <v>3674000</v>
      </c>
    </row>
    <row r="564" spans="1:1">
      <c r="A564">
        <v>0</v>
      </c>
    </row>
    <row r="565" spans="1:1">
      <c r="A565">
        <v>3674000</v>
      </c>
    </row>
    <row r="566" spans="1:1">
      <c r="A566">
        <v>291</v>
      </c>
    </row>
    <row r="567" spans="1:1">
      <c r="A567">
        <v>296</v>
      </c>
    </row>
    <row r="568" spans="1:1">
      <c r="A568">
        <v>296</v>
      </c>
    </row>
    <row r="569" spans="1:1">
      <c r="A569">
        <v>474</v>
      </c>
    </row>
    <row r="570" spans="1:1">
      <c r="A570">
        <v>484</v>
      </c>
    </row>
    <row r="571" spans="1:1">
      <c r="A571">
        <v>490</v>
      </c>
    </row>
    <row r="572" spans="1:1">
      <c r="A572">
        <v>787</v>
      </c>
    </row>
    <row r="573" spans="1:1">
      <c r="A573">
        <v>799</v>
      </c>
    </row>
    <row r="574" spans="1:1">
      <c r="A574">
        <v>789</v>
      </c>
    </row>
    <row r="575" spans="1:1">
      <c r="A575">
        <v>130</v>
      </c>
    </row>
    <row r="576" spans="1:1">
      <c r="A576">
        <v>1210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9137</v>
      </c>
    </row>
    <row r="583" spans="1:1">
      <c r="A583">
        <v>3654800</v>
      </c>
    </row>
    <row r="584" spans="1:1">
      <c r="A584">
        <v>0</v>
      </c>
    </row>
    <row r="585" spans="1:1">
      <c r="A585">
        <v>3654800</v>
      </c>
    </row>
    <row r="586" spans="1:1">
      <c r="A586">
        <v>291</v>
      </c>
    </row>
    <row r="587" spans="1:1">
      <c r="A587">
        <v>296</v>
      </c>
    </row>
    <row r="588" spans="1:1">
      <c r="A588">
        <v>296</v>
      </c>
    </row>
    <row r="589" spans="1:1">
      <c r="A589">
        <v>486</v>
      </c>
    </row>
    <row r="590" spans="1:1">
      <c r="A590">
        <v>496</v>
      </c>
    </row>
    <row r="591" spans="1:1">
      <c r="A591">
        <v>491</v>
      </c>
    </row>
    <row r="592" spans="1:1">
      <c r="A592">
        <v>767</v>
      </c>
    </row>
    <row r="593" spans="1:1">
      <c r="A593">
        <v>785</v>
      </c>
    </row>
    <row r="594" spans="1:1">
      <c r="A594">
        <v>772</v>
      </c>
    </row>
    <row r="595" spans="1:1">
      <c r="A595">
        <v>136</v>
      </c>
    </row>
    <row r="596" spans="1:1">
      <c r="A596">
        <v>1210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6627</v>
      </c>
    </row>
    <row r="603" spans="1:1">
      <c r="A603">
        <v>2685260</v>
      </c>
    </row>
    <row r="604" spans="1:1">
      <c r="A604">
        <v>0</v>
      </c>
    </row>
    <row r="605" spans="1:1">
      <c r="A605">
        <v>2632096</v>
      </c>
    </row>
    <row r="606" spans="1:1">
      <c r="A606">
        <v>288</v>
      </c>
    </row>
    <row r="607" spans="1:1">
      <c r="A607">
        <v>292</v>
      </c>
    </row>
    <row r="608" spans="1:1">
      <c r="A608">
        <v>295</v>
      </c>
    </row>
    <row r="609" spans="1:1">
      <c r="A609">
        <v>479</v>
      </c>
    </row>
    <row r="610" spans="1:1">
      <c r="A610">
        <v>488</v>
      </c>
    </row>
    <row r="611" spans="1:1">
      <c r="A611">
        <v>478</v>
      </c>
    </row>
    <row r="612" spans="1:1">
      <c r="A612">
        <v>764</v>
      </c>
    </row>
    <row r="613" spans="1:1">
      <c r="A613">
        <v>781</v>
      </c>
    </row>
    <row r="614" spans="1:1">
      <c r="A614">
        <v>768</v>
      </c>
    </row>
    <row r="615" spans="1:1">
      <c r="A615">
        <v>143</v>
      </c>
    </row>
    <row r="616" spans="1:1">
      <c r="A616">
        <v>1252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9167</v>
      </c>
    </row>
    <row r="623" spans="1:1">
      <c r="A623">
        <v>3666800</v>
      </c>
    </row>
    <row r="624" spans="1:1">
      <c r="A624">
        <v>0</v>
      </c>
    </row>
    <row r="625" spans="1:1">
      <c r="A625">
        <v>3666800</v>
      </c>
    </row>
    <row r="626" spans="1:1">
      <c r="A626">
        <v>287</v>
      </c>
    </row>
    <row r="627" spans="1:1">
      <c r="A627">
        <v>290</v>
      </c>
    </row>
    <row r="628" spans="1:1">
      <c r="A628">
        <v>278</v>
      </c>
    </row>
    <row r="629" spans="1:1">
      <c r="A629">
        <v>478</v>
      </c>
    </row>
    <row r="630" spans="1:1">
      <c r="A630">
        <v>484</v>
      </c>
    </row>
    <row r="631" spans="1:1">
      <c r="A631">
        <v>475</v>
      </c>
    </row>
    <row r="632" spans="1:1">
      <c r="A632">
        <v>759</v>
      </c>
    </row>
    <row r="633" spans="1:1">
      <c r="A633">
        <v>779</v>
      </c>
    </row>
    <row r="634" spans="1:1">
      <c r="A634">
        <v>763</v>
      </c>
    </row>
    <row r="635" spans="1:1">
      <c r="A635">
        <v>130</v>
      </c>
    </row>
    <row r="636" spans="1:1">
      <c r="A636">
        <v>1230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8233</v>
      </c>
    </row>
    <row r="643" spans="1:1">
      <c r="A643">
        <v>3293200</v>
      </c>
    </row>
    <row r="644" spans="1:1">
      <c r="A644">
        <v>0</v>
      </c>
    </row>
    <row r="645" spans="1:1">
      <c r="A645">
        <v>3293200</v>
      </c>
    </row>
    <row r="646" spans="1:1">
      <c r="A646">
        <v>295</v>
      </c>
    </row>
    <row r="647" spans="1:1">
      <c r="A647">
        <v>309</v>
      </c>
    </row>
    <row r="648" spans="1:1">
      <c r="A648">
        <v>299</v>
      </c>
    </row>
    <row r="649" spans="1:1">
      <c r="A649">
        <v>489</v>
      </c>
    </row>
    <row r="650" spans="1:1">
      <c r="A650">
        <v>499</v>
      </c>
    </row>
    <row r="651" spans="1:1">
      <c r="A651">
        <v>495</v>
      </c>
    </row>
    <row r="652" spans="1:1">
      <c r="A652">
        <v>769</v>
      </c>
    </row>
    <row r="653" spans="1:1">
      <c r="A653">
        <v>789</v>
      </c>
    </row>
    <row r="654" spans="1:1">
      <c r="A654">
        <v>779</v>
      </c>
    </row>
    <row r="655" spans="1:1">
      <c r="A655">
        <v>180</v>
      </c>
    </row>
    <row r="656" spans="1:1">
      <c r="A656">
        <v>1200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352</v>
      </c>
    </row>
    <row r="682" spans="1:1">
      <c r="A682" t="s">
        <v>353</v>
      </c>
    </row>
    <row r="683" spans="1:1">
      <c r="A683" t="s">
        <v>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354</v>
      </c>
    </row>
    <row r="700" spans="1:1">
      <c r="A700" t="s">
        <v>355</v>
      </c>
    </row>
    <row r="701" spans="1:1">
      <c r="A701">
        <v>1</v>
      </c>
    </row>
    <row r="702" spans="1:1">
      <c r="A702">
        <v>3595053</v>
      </c>
    </row>
    <row r="703" spans="1:1">
      <c r="A703">
        <v>412753</v>
      </c>
    </row>
    <row r="704" spans="1:1">
      <c r="A704">
        <v>1464285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799197</v>
      </c>
    </row>
    <row r="710" spans="1:1">
      <c r="A710">
        <v>1540098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-417204</v>
      </c>
    </row>
    <row r="717" spans="1:1">
      <c r="A717">
        <v>3582796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3270053</v>
      </c>
    </row>
    <row r="723" spans="1:1">
      <c r="A723">
        <v>2066919</v>
      </c>
    </row>
    <row r="724" spans="1:1">
      <c r="A724">
        <v>1548010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1878540</v>
      </c>
    </row>
    <row r="730" spans="1:1">
      <c r="A730">
        <v>1757679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-301237</v>
      </c>
    </row>
    <row r="737" spans="1:1">
      <c r="A737">
        <v>3698763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3270053</v>
      </c>
    </row>
    <row r="743" spans="1:1">
      <c r="A743">
        <v>1730760</v>
      </c>
    </row>
    <row r="744" spans="1:1">
      <c r="A744">
        <v>1799118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890037</v>
      </c>
    </row>
    <row r="750" spans="1:1">
      <c r="A750">
        <v>1050980</v>
      </c>
    </row>
    <row r="751" spans="1:1">
      <c r="A751">
        <v>999</v>
      </c>
    </row>
    <row r="752" spans="1:1">
      <c r="A752">
        <v>1061000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-202086</v>
      </c>
    </row>
    <row r="757" spans="1:1">
      <c r="A757">
        <v>3797914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3307553</v>
      </c>
    </row>
    <row r="763" spans="1:1">
      <c r="A763">
        <v>911304</v>
      </c>
    </row>
    <row r="764" spans="1:1">
      <c r="A764">
        <v>1572686</v>
      </c>
    </row>
    <row r="765" spans="1:1">
      <c r="A765">
        <v>250000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868955</v>
      </c>
    </row>
    <row r="770" spans="1:1">
      <c r="A770">
        <v>1418817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-246229</v>
      </c>
    </row>
    <row r="777" spans="1:1">
      <c r="A777">
        <v>3753771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3557741</v>
      </c>
    </row>
    <row r="783" spans="1:1">
      <c r="A783">
        <v>845565</v>
      </c>
    </row>
    <row r="784" spans="1:1">
      <c r="A784">
        <v>1374662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730186</v>
      </c>
    </row>
    <row r="790" spans="1:1">
      <c r="A790">
        <v>1793545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4052000</v>
      </c>
    </row>
    <row r="795" spans="1:1">
      <c r="A795">
        <v>769</v>
      </c>
    </row>
    <row r="796" spans="1:1">
      <c r="A796">
        <v>-798532</v>
      </c>
    </row>
    <row r="797" spans="1:1">
      <c r="A797">
        <v>3254237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3280053</v>
      </c>
    </row>
    <row r="803" spans="1:1">
      <c r="A803">
        <v>376040</v>
      </c>
    </row>
    <row r="804" spans="1:1">
      <c r="A804">
        <v>1699629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967568</v>
      </c>
    </row>
    <row r="810" spans="1:1">
      <c r="A810">
        <v>1137359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-299205</v>
      </c>
    </row>
    <row r="817" spans="1:1">
      <c r="A817">
        <v>3700795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3272053</v>
      </c>
    </row>
    <row r="823" spans="1:1">
      <c r="A823">
        <v>1326219</v>
      </c>
    </row>
    <row r="824" spans="1:1">
      <c r="A824">
        <v>1598586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998414</v>
      </c>
    </row>
    <row r="830" spans="1:1">
      <c r="A830">
        <v>2108670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-460226</v>
      </c>
    </row>
    <row r="837" spans="1:1">
      <c r="A837">
        <v>3539774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356</v>
      </c>
    </row>
    <row r="862" spans="1:1">
      <c r="A862" t="s">
        <v>357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'W'!W034191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2020-03-21T14:43:07Z</dcterms:modified>
</cp:coreProperties>
</file>