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SGGW\"/>
    </mc:Choice>
  </mc:AlternateContent>
  <xr:revisionPtr revIDLastSave="0" documentId="8_{A191F027-E795-4AD8-87D0-21EDDE3BA29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4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1" l="1"/>
  <c r="AH36" i="2"/>
  <c r="AH37" i="2" s="1"/>
  <c r="AD35" i="2"/>
  <c r="AF35" i="2"/>
  <c r="AE35" i="2"/>
  <c r="D41" i="1"/>
  <c r="C42" i="1"/>
  <c r="J40" i="1" s="1"/>
  <c r="C41" i="1"/>
  <c r="C40" i="1"/>
  <c r="F40" i="1" s="1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M83" i="4" s="1"/>
  <c r="L82" i="4"/>
  <c r="K82" i="4"/>
  <c r="J82" i="4"/>
  <c r="J83" i="4" s="1"/>
  <c r="I82" i="4"/>
  <c r="H82" i="4"/>
  <c r="G82" i="4"/>
  <c r="F82" i="4"/>
  <c r="M81" i="4"/>
  <c r="L81" i="4"/>
  <c r="K81" i="4"/>
  <c r="J81" i="4"/>
  <c r="I81" i="4"/>
  <c r="H81" i="4"/>
  <c r="G81" i="4"/>
  <c r="G83" i="4" s="1"/>
  <c r="F81" i="4"/>
  <c r="F83" i="4" s="1"/>
  <c r="M80" i="4"/>
  <c r="L80" i="4"/>
  <c r="L83" i="4" s="1"/>
  <c r="K80" i="4"/>
  <c r="K83" i="4" s="1"/>
  <c r="J80" i="4"/>
  <c r="I80" i="4"/>
  <c r="I83" i="4" s="1"/>
  <c r="H80" i="4"/>
  <c r="H83" i="4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L19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F33" i="3"/>
  <c r="X32" i="3"/>
  <c r="L32" i="3"/>
  <c r="X30" i="3"/>
  <c r="X29" i="3"/>
  <c r="L29" i="3"/>
  <c r="L30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X27" i="3" s="1"/>
  <c r="L23" i="3"/>
  <c r="F23" i="3"/>
  <c r="X22" i="3"/>
  <c r="L22" i="3"/>
  <c r="L24" i="3" s="1"/>
  <c r="L27" i="3" s="1"/>
  <c r="F27" i="3" s="1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L3" i="3" s="1"/>
  <c r="F12" i="3"/>
  <c r="X11" i="3"/>
  <c r="R11" i="3"/>
  <c r="R12" i="3" s="1"/>
  <c r="R21" i="3" s="1"/>
  <c r="L11" i="3"/>
  <c r="F11" i="3"/>
  <c r="X10" i="3"/>
  <c r="R10" i="3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/>
  <c r="G25" i="2"/>
  <c r="Y24" i="2"/>
  <c r="W24" i="2"/>
  <c r="U24" i="2"/>
  <c r="H24" i="2"/>
  <c r="G24" i="2"/>
  <c r="Y23" i="2"/>
  <c r="W23" i="2"/>
  <c r="U23" i="2"/>
  <c r="G23" i="2"/>
  <c r="G22" i="2" s="1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U20" i="2" s="1"/>
  <c r="O18" i="2"/>
  <c r="N44" i="2"/>
  <c r="G18" i="2"/>
  <c r="Y17" i="2"/>
  <c r="Y20" i="2" s="1"/>
  <c r="W17" i="2"/>
  <c r="W20" i="2" s="1"/>
  <c r="U17" i="2"/>
  <c r="AD31" i="2" s="1"/>
  <c r="P17" i="2"/>
  <c r="O17" i="2"/>
  <c r="O16" i="2"/>
  <c r="N15" i="2" s="1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X30" i="1"/>
  <c r="W30" i="1"/>
  <c r="Q30" i="1"/>
  <c r="P30" i="1"/>
  <c r="J30" i="1"/>
  <c r="H30" i="1"/>
  <c r="F34" i="1" s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J27" i="1" s="1"/>
  <c r="J28" i="1" s="1"/>
  <c r="I24" i="1"/>
  <c r="H24" i="1"/>
  <c r="H27" i="1" s="1"/>
  <c r="H28" i="1" s="1"/>
  <c r="G24" i="1"/>
  <c r="F24" i="1"/>
  <c r="F27" i="1" s="1"/>
  <c r="F28" i="1" s="1"/>
  <c r="M27" i="1" s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H17" i="1" s="1"/>
  <c r="F15" i="1"/>
  <c r="E15" i="1"/>
  <c r="W14" i="1"/>
  <c r="U14" i="1"/>
  <c r="T14" i="1"/>
  <c r="Q14" i="1"/>
  <c r="P14" i="1"/>
  <c r="J14" i="1"/>
  <c r="J17" i="1" s="1"/>
  <c r="H14" i="1"/>
  <c r="F14" i="1"/>
  <c r="F17" i="1" s="1"/>
  <c r="E14" i="1"/>
  <c r="E17" i="1" s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 s="1"/>
  <c r="L33" i="3"/>
  <c r="L35" i="3" s="1"/>
  <c r="N43" i="2"/>
  <c r="N45" i="2"/>
  <c r="G17" i="4"/>
  <c r="H16" i="4"/>
  <c r="I17" i="4"/>
  <c r="H17" i="4"/>
  <c r="G16" i="4"/>
  <c r="L15" i="4" s="1"/>
  <c r="I16" i="4"/>
  <c r="AJ35" i="2"/>
  <c r="M17" i="1" l="1"/>
  <c r="R30" i="3"/>
  <c r="O16" i="4"/>
  <c r="AB20" i="2"/>
  <c r="M40" i="1"/>
  <c r="M41" i="1" s="1"/>
  <c r="O40" i="1" s="1"/>
  <c r="D42" i="1"/>
  <c r="D40" i="1"/>
  <c r="D43" i="1" s="1"/>
</calcChain>
</file>

<file path=xl/connections.xml><?xml version="1.0" encoding="utf-8"?>
<connections xmlns="http://schemas.openxmlformats.org/spreadsheetml/2006/main">
  <connection id="1" name="W034192" type="6" refreshedVersion="4" background="1" saveData="1">
    <textPr prompt="0" codePage="850" sourceFile="C:\2019_GMC\1ETAP_18C1\RUN_18C1\Wfiles\192\W034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<sst xmlns="http://schemas.openxmlformats.org/spreadsheetml/2006/main" count="578" uniqueCount="367">
  <si>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</si>
  <si>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</si>
  <si>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</si>
  <si>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</si>
  <si>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</si>
  <si>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</si>
  <si>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</si>
  <si>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</si>
  <si>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</si>
  <si>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</si>
  <si>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</si>
  <si>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</si>
  <si>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</si>
  <si>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</si>
  <si>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</si>
  <si>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</si>
  <si>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</si>
  <si>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</si>
  <si>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</si>
  <si>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</si>
  <si>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</si>
  <si>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</si>
  <si>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</si>
  <si>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</si>
  <si>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</si>
  <si>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</si>
  <si>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</si>
  <si>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</si>
  <si>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</si>
  <si>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</si>
  <si>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</si>
  <si>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</si>
  <si>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</si>
  <si>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</si>
  <si>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</si>
  <si>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</si>
  <si>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</si>
  <si>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</si>
  <si>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</si>
  <si>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</si>
  <si>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</si>
  <si>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</si>
  <si>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</si>
  <si>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</si>
  <si>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</si>
  <si>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</si>
  <si>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</si>
  <si>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</si>
  <si>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</si>
  <si>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</si>
  <si>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</si>
  <si>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</si>
  <si>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</si>
  <si>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</si>
  <si>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</si>
  <si>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</si>
  <si>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</si>
  <si>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</si>
  <si>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</si>
  <si>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</si>
  <si>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</si>
  <si>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</si>
  <si>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</si>
  <si>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</si>
  <si>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</si>
  <si>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</si>
  <si>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</si>
  <si>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</si>
  <si>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</si>
  <si>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</si>
  <si>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</si>
  <si>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</si>
  <si>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</si>
  <si>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</si>
  <si>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</si>
  <si>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</si>
  <si>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</si>
  <si>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</si>
  <si>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</si>
  <si>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</si>
  <si>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</si>
  <si>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</si>
  <si>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</si>
  <si>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</si>
  <si>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</si>
  <si>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</si>
  <si>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</si>
  <si>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</si>
  <si>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</si>
  <si>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</si>
  <si>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</si>
  <si>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</si>
  <si>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</si>
  <si>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</si>
  <si>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</si>
  <si>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</si>
  <si>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</si>
  <si>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</si>
  <si>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</si>
  <si>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</si>
  <si>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</si>
  <si>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</si>
  <si>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</si>
  <si>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</si>
  <si>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</si>
  <si>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</si>
  <si>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</si>
  <si>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</si>
  <si>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</si>
  <si>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</si>
  <si>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</si>
  <si>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</si>
  <si>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</si>
  <si>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</si>
  <si>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</si>
  <si>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</si>
  <si>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</si>
  <si>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</si>
  <si>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</si>
  <si>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</si>
  <si>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</si>
  <si>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</si>
  <si>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</si>
  <si>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</si>
  <si>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</si>
  <si>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</si>
  <si>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</si>
  <si>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</si>
  <si>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</si>
  <si>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</si>
  <si>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</si>
  <si>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</si>
  <si>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</si>
  <si>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</si>
  <si>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</si>
  <si>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</si>
  <si>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</si>
  <si>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</si>
  <si>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</si>
  <si>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</si>
  <si>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</si>
  <si>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</si>
  <si>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</si>
  <si>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</si>
  <si>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</si>
  <si>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</si>
  <si>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</si>
  <si>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</si>
  <si>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</si>
  <si>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</si>
  <si>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</si>
  <si>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</si>
  <si>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</si>
  <si>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</si>
  <si>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</si>
  <si>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</si>
  <si>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</si>
  <si>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</si>
  <si>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</si>
  <si>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</si>
  <si>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</si>
  <si>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</si>
  <si>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</si>
  <si>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</si>
  <si>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</si>
  <si>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</si>
  <si>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</si>
  <si>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</si>
  <si>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</si>
  <si>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</si>
  <si>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</si>
  <si>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</si>
  <si>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</si>
  <si>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</si>
  <si>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</si>
  <si>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</si>
  <si>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</si>
  <si>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</si>
  <si>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</si>
  <si>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</si>
  <si>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</si>
  <si>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</si>
  <si>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</si>
  <si>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</si>
  <si>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</si>
  <si>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</si>
  <si>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</si>
  <si>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</si>
  <si>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</si>
  <si>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</si>
  <si>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</si>
  <si>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</si>
  <si>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</si>
  <si>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</si>
  <si>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</si>
  <si>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</si>
  <si>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</si>
  <si>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</si>
  <si>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</si>
  <si>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</si>
  <si>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</si>
  <si>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</si>
  <si>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</si>
  <si>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</si>
  <si>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</si>
  <si>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</si>
  <si>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</si>
  <si>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</si>
  <si>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</si>
  <si>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</si>
  <si>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</si>
  <si>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</si>
  <si>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</si>
  <si>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</si>
  <si>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</si>
  <si>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</si>
  <si>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</si>
  <si>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</si>
  <si>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</si>
  <si>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</si>
  <si>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</si>
  <si>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</si>
  <si>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</si>
  <si>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</si>
  <si>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</si>
  <si>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</si>
  <si>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</si>
  <si>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</si>
  <si>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</si>
  <si>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</si>
  <si>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</si>
  <si>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</si>
  <si>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</si>
  <si>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</si>
  <si>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</si>
  <si>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</si>
  <si>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</si>
  <si>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</si>
  <si>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</si>
  <si>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</si>
  <si>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</si>
  <si>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</si>
  <si>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</si>
  <si>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</si>
  <si>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</si>
  <si>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</si>
  <si>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</si>
  <si>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</si>
  <si>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</si>
  <si>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</si>
  <si>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</si>
  <si>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</si>
  <si>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</si>
  <si>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</si>
  <si>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</si>
  <si>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</si>
  <si>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</si>
  <si>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</si>
  <si>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</si>
  <si>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</si>
  <si>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</si>
  <si>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</si>
  <si>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</si>
  <si>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</si>
  <si>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</si>
  <si>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</si>
  <si>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</si>
  <si>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</si>
  <si>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</si>
  <si>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</si>
  <si>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</si>
  <si>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</si>
  <si>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</si>
  <si>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</si>
  <si>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</si>
  <si>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</si>
  <si>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</si>
  <si>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</si>
  <si>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</si>
  <si>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</si>
  <si>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</si>
  <si>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</si>
  <si>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</si>
  <si>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</si>
  <si>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</si>
  <si>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</si>
  <si>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</si>
  <si>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</si>
  <si>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</si>
  <si>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</si>
  <si>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</si>
  <si>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</si>
  <si>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</si>
  <si>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</si>
  <si>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</si>
  <si>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</si>
  <si>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</si>
  <si>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</si>
  <si>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</si>
  <si>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</si>
  <si>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</si>
  <si>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</si>
  <si>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</si>
  <si>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</si>
  <si>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</si>
  <si>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</si>
  <si>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</si>
  <si>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</si>
  <si>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</si>
  <si>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</si>
  <si>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</si>
  <si>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</si>
  <si>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</si>
  <si>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</si>
  <si>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</si>
  <si>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</si>
  <si>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</si>
  <si>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</si>
  <si>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</si>
  <si>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</si>
  <si>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</si>
  <si>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</si>
  <si>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</si>
  <si>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</si>
  <si>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</si>
  <si>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</si>
  <si>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</si>
  <si>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</si>
  <si>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</si>
  <si>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</si>
  <si>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</si>
  <si>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</si>
  <si>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</si>
  <si>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</si>
  <si>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</si>
  <si>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</si>
  <si>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</si>
  <si>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</si>
  <si>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</si>
  <si>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</si>
  <si>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</si>
  <si>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</si>
  <si>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</si>
  <si>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</si>
  <si>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2.84</t>
  </si>
  <si>
    <t xml:space="preserve">   3.92</t>
  </si>
  <si>
    <t xml:space="preserve">   1.83</t>
  </si>
  <si>
    <t>!</t>
  </si>
  <si>
    <t>Minor</t>
  </si>
  <si>
    <t>None</t>
  </si>
  <si>
    <t xml:space="preserve"> 86.0</t>
  </si>
  <si>
    <t>Not requested</t>
  </si>
  <si>
    <t>*****</t>
  </si>
  <si>
    <t xml:space="preserve"> ****</t>
  </si>
  <si>
    <t xml:space="preserve">  ***</t>
  </si>
  <si>
    <t xml:space="preserve">   **</t>
  </si>
  <si>
    <t xml:space="preserve">    *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</si>
  <si>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</si>
  <si>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</si>
  <si>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</si>
  <si>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</si>
  <si>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</si>
  <si>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191205150507</t>
  </si>
  <si>
    <t>Karol Pogorzelski</t>
  </si>
  <si>
    <t xml:space="preserve">Enactus/Enactus SGGW 1 </t>
  </si>
  <si>
    <t>czas w min</t>
  </si>
  <si>
    <t>godziny pracy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</si>
</sst>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4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8" workbookViewId="0">
      <selection activeCell="J41" sqref="J41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Karol Pogorzelski</v>
      </c>
      <c r="V3" s="2" t="s">
        <v>284</v>
      </c>
      <c r="W3" s="3" t="str">
        <f>W!A6</f>
        <v xml:space="preserve">  18C1</v>
      </c>
    </row>
    <row r="4" spans="2:25">
      <c r="B4" t="str">
        <f>W!A862</f>
        <v xml:space="preserve">Enactus/Enactus SGGW 1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21</v>
      </c>
      <c r="G14" s="45"/>
      <c r="H14" s="44">
        <f>W!A14</f>
        <v>24</v>
      </c>
      <c r="I14" s="46"/>
      <c r="J14" s="44">
        <f>W!A17</f>
        <v>17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15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21</v>
      </c>
      <c r="F15" s="44">
        <f>W!A12</f>
        <v>19</v>
      </c>
      <c r="G15" s="51"/>
      <c r="H15" s="44">
        <f>W!A15</f>
        <v>25</v>
      </c>
      <c r="I15" s="52"/>
      <c r="J15" s="44">
        <f>W!A18</f>
        <v>17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14</v>
      </c>
      <c r="U15" s="54">
        <f>W!B65</f>
        <v>0</v>
      </c>
      <c r="V15" s="18"/>
      <c r="W15" s="55">
        <f>W!A66</f>
        <v>11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18</v>
      </c>
      <c r="G16" s="58"/>
      <c r="H16" s="57">
        <f>W!A16</f>
        <v>26</v>
      </c>
      <c r="I16" s="38"/>
      <c r="J16" s="57">
        <f>W!A19</f>
        <v>18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9</v>
      </c>
      <c r="X16" s="59"/>
      <c r="Y16" s="24"/>
    </row>
    <row r="17" spans="2:25">
      <c r="B17" s="11"/>
      <c r="C17" s="19"/>
      <c r="D17" s="19"/>
      <c r="E17" s="44">
        <f>SUM(E14:E16)</f>
        <v>61</v>
      </c>
      <c r="F17" s="44">
        <f>SUM(F14:F16)</f>
        <v>58</v>
      </c>
      <c r="G17" s="39"/>
      <c r="H17" s="44">
        <f>SUM(H14:H16)</f>
        <v>75</v>
      </c>
      <c r="I17" s="39"/>
      <c r="J17" s="44">
        <f>SUM(J14:J16)</f>
        <v>52</v>
      </c>
      <c r="K17" s="39"/>
      <c r="L17" s="19"/>
      <c r="M17" s="28">
        <f>SUM(E17:K17)</f>
        <v>246</v>
      </c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291</v>
      </c>
      <c r="G19" s="54">
        <f>W!B21</f>
        <v>0</v>
      </c>
      <c r="H19" s="63">
        <f>W!A24</f>
        <v>498</v>
      </c>
      <c r="I19" s="48">
        <f>W!B24</f>
        <v>0</v>
      </c>
      <c r="J19" s="63">
        <f>W!A27</f>
        <v>767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4</v>
      </c>
      <c r="Q19" s="65"/>
      <c r="R19" s="28"/>
      <c r="S19" s="66" t="s">
        <v>300</v>
      </c>
      <c r="T19" s="67">
        <f>W!A58</f>
        <v>6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296</v>
      </c>
      <c r="G20" s="54">
        <f>W!B22</f>
        <v>0</v>
      </c>
      <c r="H20" s="44">
        <f>W!A25</f>
        <v>508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60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296</v>
      </c>
      <c r="G21" s="59">
        <f>W!B23</f>
        <v>0</v>
      </c>
      <c r="H21" s="57">
        <f>W!A26</f>
        <v>503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1635</v>
      </c>
      <c r="G24" s="48" t="str">
        <f>W!B31</f>
        <v>*</v>
      </c>
      <c r="H24" s="63">
        <f>W!A34</f>
        <v>820</v>
      </c>
      <c r="I24" s="48">
        <f>W!B34</f>
        <v>0</v>
      </c>
      <c r="J24" s="63">
        <f>W!A37</f>
        <v>310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5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850</v>
      </c>
      <c r="G25" s="54" t="str">
        <f>W!B32</f>
        <v>*</v>
      </c>
      <c r="H25" s="44">
        <f>W!A35</f>
        <v>500</v>
      </c>
      <c r="I25" s="54">
        <f>W!B35</f>
        <v>0</v>
      </c>
      <c r="J25" s="44">
        <f>W!A38</f>
        <v>194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1400</v>
      </c>
      <c r="G26" s="59" t="str">
        <f>W!B33</f>
        <v>*</v>
      </c>
      <c r="H26" s="57">
        <f>W!A36</f>
        <v>760</v>
      </c>
      <c r="I26" s="59">
        <f>W!B36</f>
        <v>0</v>
      </c>
      <c r="J26" s="41">
        <f>W!A39</f>
        <v>308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>
        <f>SUM(F24:F26)</f>
        <v>3885</v>
      </c>
      <c r="G27" s="80"/>
      <c r="H27" s="44">
        <f>SUM(H24:H26)</f>
        <v>2080</v>
      </c>
      <c r="I27" s="39"/>
      <c r="J27" s="44">
        <f>SUM(J24:J26)</f>
        <v>812</v>
      </c>
      <c r="K27" s="80"/>
      <c r="L27" s="19"/>
      <c r="M27" s="18">
        <f>SUM(F28:J28)</f>
        <v>10481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>
        <f>F27*1</f>
        <v>3885</v>
      </c>
      <c r="G28" s="18"/>
      <c r="H28" s="18">
        <f>H27*2</f>
        <v>4160</v>
      </c>
      <c r="I28" s="18"/>
      <c r="J28" s="18">
        <f>J27*3</f>
        <v>2436</v>
      </c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12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v>135</v>
      </c>
      <c r="G31" s="49"/>
      <c r="H31" s="53">
        <v>185</v>
      </c>
      <c r="I31" s="49"/>
      <c r="J31" s="53">
        <v>375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>
        <f>SUM(F30:J30)</f>
        <v>72</v>
      </c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C40">
        <f>1800+995+1600</f>
        <v>4395</v>
      </c>
      <c r="D40">
        <f>C40</f>
        <v>4395</v>
      </c>
      <c r="F40">
        <f>C40*F31</f>
        <v>593325</v>
      </c>
      <c r="H40">
        <f>H31*C41</f>
        <v>429570</v>
      </c>
      <c r="J40">
        <f>J31*C42</f>
        <v>388125</v>
      </c>
      <c r="L40" s="12"/>
      <c r="M40">
        <f>SUM(F40:J40)</f>
        <v>1411020</v>
      </c>
      <c r="O40">
        <f>M41/576</f>
        <v>40.828125</v>
      </c>
    </row>
    <row r="41" spans="2:25">
      <c r="B41" s="12"/>
      <c r="C41" s="12">
        <f>900+542+880</f>
        <v>2322</v>
      </c>
      <c r="D41" s="12">
        <f>C41*2</f>
        <v>4644</v>
      </c>
      <c r="E41" s="12"/>
      <c r="F41" s="12"/>
      <c r="G41" s="92"/>
      <c r="H41" s="93"/>
      <c r="I41" s="94"/>
      <c r="J41" s="93"/>
      <c r="K41" s="92"/>
      <c r="L41" s="12"/>
      <c r="M41">
        <f>M40/60</f>
        <v>23517</v>
      </c>
    </row>
    <row r="42" spans="2:25">
      <c r="C42">
        <f>400+245+390</f>
        <v>1035</v>
      </c>
      <c r="D42">
        <f>C42*3</f>
        <v>3105</v>
      </c>
      <c r="F42" s="12"/>
      <c r="G42" s="12"/>
      <c r="H42" s="12"/>
      <c r="I42" s="12"/>
      <c r="J42" s="12"/>
      <c r="K42" s="12"/>
      <c r="L42" s="12"/>
    </row>
    <row r="43" spans="2:25">
      <c r="D43">
        <f>SUM(D40:D42)</f>
        <v>12144</v>
      </c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T10" workbookViewId="0">
      <selection activeCell="AH35" sqref="AH35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3877</v>
      </c>
      <c r="V6" s="188"/>
      <c r="W6" s="44">
        <f>W!A109</f>
        <v>2080</v>
      </c>
      <c r="X6" s="28"/>
      <c r="Y6" s="53">
        <f>W!A110</f>
        <v>812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47</v>
      </c>
      <c r="O7" s="189">
        <f>W!A192</f>
        <v>71</v>
      </c>
      <c r="P7" s="24"/>
      <c r="R7" s="129"/>
      <c r="S7" s="19" t="s">
        <v>210</v>
      </c>
      <c r="T7" s="19"/>
      <c r="U7" s="53">
        <f>W!A111</f>
        <v>4007</v>
      </c>
      <c r="V7" s="188"/>
      <c r="W7" s="44">
        <f>W!A112</f>
        <v>2149</v>
      </c>
      <c r="X7" s="28"/>
      <c r="Y7" s="53">
        <f>W!A113</f>
        <v>838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17</v>
      </c>
      <c r="P8" s="24"/>
      <c r="R8" s="129"/>
      <c r="S8" s="19" t="s">
        <v>213</v>
      </c>
      <c r="T8" s="19"/>
      <c r="U8" s="53">
        <f>W!A114</f>
        <v>122</v>
      </c>
      <c r="V8" s="188"/>
      <c r="W8" s="44">
        <f>W!A115</f>
        <v>69</v>
      </c>
      <c r="X8" s="28"/>
      <c r="Y8" s="53">
        <f>W!A116</f>
        <v>26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489</v>
      </c>
      <c r="H9" s="24"/>
      <c r="I9" s="19"/>
      <c r="J9" s="129"/>
      <c r="K9" s="19" t="s">
        <v>215</v>
      </c>
      <c r="L9" s="19"/>
      <c r="M9" s="19"/>
      <c r="N9" s="189">
        <f>W!A82</f>
        <v>5</v>
      </c>
      <c r="O9" s="189"/>
      <c r="P9" s="24"/>
      <c r="R9" s="129"/>
      <c r="S9" s="19" t="s">
        <v>216</v>
      </c>
      <c r="T9" s="19"/>
      <c r="U9" s="53">
        <f>W!A117</f>
        <v>8</v>
      </c>
      <c r="V9" s="190" t="str">
        <f>W!B117</f>
        <v>!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1111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277.75</v>
      </c>
      <c r="H11" s="24"/>
      <c r="I11" s="19"/>
      <c r="J11" s="129"/>
      <c r="K11" s="28" t="s">
        <v>220</v>
      </c>
      <c r="L11" s="19"/>
      <c r="M11" s="19"/>
      <c r="N11" s="189">
        <f>N7+N8+N9-N10-N12</f>
        <v>4</v>
      </c>
      <c r="O11" s="189">
        <f>O7+O8+O9-O10-O12</f>
        <v>17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48</v>
      </c>
      <c r="O12" s="191">
        <f>W!A198</f>
        <v>71</v>
      </c>
      <c r="P12" s="24"/>
      <c r="R12" s="129"/>
      <c r="S12" s="28" t="s">
        <v>224</v>
      </c>
      <c r="T12" s="19"/>
      <c r="U12" s="53">
        <f>W!A121</f>
        <v>1631</v>
      </c>
      <c r="V12" s="188"/>
      <c r="W12" s="53">
        <f>W!A124</f>
        <v>820</v>
      </c>
      <c r="X12" s="28"/>
      <c r="Y12" s="53">
        <f>W!A127</f>
        <v>310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848</v>
      </c>
      <c r="V13" s="188"/>
      <c r="W13" s="53">
        <f>W!A125</f>
        <v>500</v>
      </c>
      <c r="X13" s="28"/>
      <c r="Y13" s="53">
        <f>W!A128</f>
        <v>194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1398</v>
      </c>
      <c r="V14" s="188"/>
      <c r="W14" s="53">
        <f>W!A126</f>
        <v>760</v>
      </c>
      <c r="X14" s="28"/>
      <c r="Y14" s="53">
        <f>W!A129</f>
        <v>308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74.25</v>
      </c>
      <c r="H15" s="24"/>
      <c r="I15" s="19"/>
      <c r="J15" s="129"/>
      <c r="K15" s="96" t="s">
        <v>336</v>
      </c>
      <c r="L15" s="19"/>
      <c r="M15" s="19"/>
      <c r="N15" s="19">
        <f>O16/N7</f>
        <v>576</v>
      </c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27072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612</v>
      </c>
      <c r="P17" s="190">
        <f>W!B307</f>
        <v>0</v>
      </c>
      <c r="R17" s="129"/>
      <c r="S17" s="19" t="s">
        <v>235</v>
      </c>
      <c r="T17" s="19"/>
      <c r="U17" s="53">
        <f>W!A131</f>
        <v>1723</v>
      </c>
      <c r="V17" s="188"/>
      <c r="W17" s="53">
        <f>W!A134</f>
        <v>882</v>
      </c>
      <c r="X17" s="28"/>
      <c r="Y17" s="53">
        <f>W!A137</f>
        <v>394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20420</v>
      </c>
      <c r="P18" s="24"/>
      <c r="R18" s="129"/>
      <c r="S18" s="101" t="s">
        <v>238</v>
      </c>
      <c r="T18" s="19"/>
      <c r="U18" s="53">
        <f>W!A132</f>
        <v>979</v>
      </c>
      <c r="V18" s="188"/>
      <c r="W18" s="53">
        <f>W!A135</f>
        <v>524</v>
      </c>
      <c r="X18" s="28"/>
      <c r="Y18" s="53">
        <f>W!A138</f>
        <v>215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1573</v>
      </c>
      <c r="V19" s="188"/>
      <c r="W19" s="53">
        <f>W!A136</f>
        <v>841</v>
      </c>
      <c r="X19" s="28"/>
      <c r="Y19" s="53">
        <f>W!A139</f>
        <v>371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>
        <f>SUM(U17:U19)</f>
        <v>4275</v>
      </c>
      <c r="V20" s="42"/>
      <c r="W20" s="62">
        <f>SUM(W17:W19)*2</f>
        <v>4494</v>
      </c>
      <c r="X20" s="83"/>
      <c r="Y20" s="132">
        <f>SUM(Y17:Y19)*3</f>
        <v>2940</v>
      </c>
      <c r="Z20" s="83"/>
      <c r="AA20" s="76"/>
      <c r="AB20" s="18">
        <f>SUM(U20:Y20)</f>
        <v>11709</v>
      </c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>
        <f>G23*0.86-171</f>
        <v>9932.2800000000007</v>
      </c>
      <c r="H22" s="24"/>
      <c r="I22" s="19"/>
      <c r="Q22" s="19"/>
      <c r="R22" s="129"/>
      <c r="S22" s="19" t="s">
        <v>235</v>
      </c>
      <c r="T22" s="19"/>
      <c r="U22" s="53">
        <f>W!A141</f>
        <v>1710</v>
      </c>
      <c r="V22" s="188"/>
      <c r="W22" s="53">
        <f>W!A144</f>
        <v>820</v>
      </c>
      <c r="X22" s="28"/>
      <c r="Y22" s="53">
        <f>W!A147</f>
        <v>394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950</v>
      </c>
      <c r="V23" s="188"/>
      <c r="W23" s="53">
        <f>W!A145</f>
        <v>500</v>
      </c>
      <c r="X23" s="28"/>
      <c r="Y23" s="53">
        <f>W!A148</f>
        <v>215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171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1437</v>
      </c>
      <c r="V24" s="188"/>
      <c r="W24" s="53">
        <f>W!A146</f>
        <v>760</v>
      </c>
      <c r="X24" s="28"/>
      <c r="Y24" s="53">
        <f>W!A149</f>
        <v>370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9735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489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86.0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6</v>
      </c>
      <c r="V27" s="188"/>
      <c r="W27" s="53">
        <f>W!A154</f>
        <v>31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14</v>
      </c>
      <c r="V28" s="188"/>
      <c r="W28" s="53">
        <f>W!A155</f>
        <v>12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7780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4000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15</v>
      </c>
      <c r="Z31" s="28"/>
      <c r="AA31" s="24"/>
      <c r="AC31" s="19"/>
      <c r="AD31" s="19">
        <f>U17</f>
        <v>1723</v>
      </c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35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10819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 t="s">
        <v>366</v>
      </c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961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B35" s="18" t="s">
        <v>365</v>
      </c>
      <c r="AC35" s="19"/>
      <c r="AD35" s="96">
        <f>AD36*70</f>
        <v>294000</v>
      </c>
      <c r="AE35" s="96">
        <f>(AE36/2)*85</f>
        <v>174250</v>
      </c>
      <c r="AF35" s="19">
        <f>(AF36/3)*130</f>
        <v>121333.33333333334</v>
      </c>
      <c r="AG35" s="28"/>
      <c r="AI35" s="28"/>
      <c r="AJ35" s="19">
        <f>SUM(AD35:AF35)/60</f>
        <v>9826.3888888888887</v>
      </c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155</v>
      </c>
      <c r="V36" s="190">
        <f>W!B171</f>
        <v>0</v>
      </c>
      <c r="W36" s="44">
        <f>W!A172</f>
        <v>73</v>
      </c>
      <c r="X36" s="190">
        <f>W!B172</f>
        <v>0</v>
      </c>
      <c r="Y36" s="44">
        <f>W!A173</f>
        <v>35</v>
      </c>
      <c r="Z36" s="31">
        <f>W!B173</f>
        <v>0</v>
      </c>
      <c r="AA36" s="24"/>
      <c r="AC36" s="19"/>
      <c r="AD36" s="96">
        <v>4200</v>
      </c>
      <c r="AE36" s="96">
        <v>4100</v>
      </c>
      <c r="AF36" s="44">
        <v>2800</v>
      </c>
      <c r="AG36" s="31"/>
      <c r="AH36" s="44">
        <f>SUM(AD36:AF36)</f>
        <v>11100</v>
      </c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6000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6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>
        <f>AH36-G35</f>
        <v>10139</v>
      </c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6000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66111</v>
      </c>
      <c r="H43" s="24"/>
      <c r="I43" s="19"/>
      <c r="J43" s="129"/>
      <c r="K43" s="18" t="s">
        <v>275</v>
      </c>
      <c r="N43" s="201">
        <f>0.00019*50*G10</f>
        <v>10.554499999999999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40.991599999999998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101</v>
      </c>
      <c r="H45" s="24"/>
      <c r="I45" s="19"/>
      <c r="J45" s="129"/>
      <c r="K45" s="18" t="s">
        <v>281</v>
      </c>
      <c r="N45" s="201">
        <f>N43+N44</f>
        <v>51.546099999999996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zoomScale="50" zoomScaleNormal="50" workbookViewId="0">
      <selection activeCell="L12" sqref="L12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>
        <f>L12</f>
        <v>652314</v>
      </c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246000</v>
      </c>
      <c r="G8" s="171"/>
      <c r="H8" s="112"/>
      <c r="I8" s="112" t="s">
        <v>103</v>
      </c>
      <c r="J8" s="112"/>
      <c r="K8" s="112"/>
      <c r="L8" s="173">
        <f>W!A241</f>
        <v>3064211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119393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2957417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50797</v>
      </c>
      <c r="G10" s="171"/>
      <c r="H10" s="112"/>
      <c r="I10" s="112" t="s">
        <v>110</v>
      </c>
      <c r="J10" s="112"/>
      <c r="K10" s="112"/>
      <c r="L10" s="173">
        <f>W!A242</f>
        <v>911304</v>
      </c>
      <c r="M10" s="171"/>
      <c r="N10" s="112"/>
      <c r="O10" s="112" t="s">
        <v>111</v>
      </c>
      <c r="P10" s="112"/>
      <c r="Q10" s="174"/>
      <c r="R10" s="174">
        <f>W!A262</f>
        <v>555500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391043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2585752</v>
      </c>
      <c r="S11" s="171"/>
      <c r="T11" s="112"/>
      <c r="U11" s="112" t="s">
        <v>116</v>
      </c>
      <c r="V11" s="112"/>
      <c r="W11" s="112"/>
      <c r="X11" s="173">
        <f>W!A223</f>
        <v>2924381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31426</v>
      </c>
      <c r="G12" s="171"/>
      <c r="H12" s="112"/>
      <c r="I12" s="112" t="s">
        <v>118</v>
      </c>
      <c r="J12" s="112"/>
      <c r="K12" s="112"/>
      <c r="L12" s="173">
        <f>W!A244</f>
        <v>652314</v>
      </c>
      <c r="M12" s="171"/>
      <c r="N12" s="112"/>
      <c r="O12" s="112" t="s">
        <v>119</v>
      </c>
      <c r="P12" s="112"/>
      <c r="Q12" s="112"/>
      <c r="R12" s="173">
        <f>SUM(R9:R11)</f>
        <v>3241252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29000</v>
      </c>
      <c r="G13" s="171"/>
      <c r="H13" s="112"/>
      <c r="I13" s="112" t="s">
        <v>122</v>
      </c>
      <c r="J13" s="112"/>
      <c r="K13" s="112"/>
      <c r="L13" s="173">
        <f>W!A245</f>
        <v>148157</v>
      </c>
      <c r="M13" s="171"/>
      <c r="N13" s="112"/>
      <c r="S13" s="171"/>
      <c r="T13" s="112"/>
      <c r="U13" s="175" t="s">
        <v>123</v>
      </c>
      <c r="X13" s="174">
        <f>X9+X10-X11-X12</f>
        <v>33036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72000</v>
      </c>
      <c r="G14" s="171"/>
      <c r="H14" s="112"/>
      <c r="I14" s="112" t="s">
        <v>125</v>
      </c>
      <c r="J14" s="112"/>
      <c r="K14" s="112"/>
      <c r="L14" s="173">
        <f>W!A246</f>
        <v>429513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251196</v>
      </c>
      <c r="M15" s="171"/>
      <c r="N15" s="112"/>
      <c r="O15" s="112" t="s">
        <v>129</v>
      </c>
      <c r="P15" s="112"/>
      <c r="Q15" s="112"/>
      <c r="R15" s="173">
        <f>W!A265</f>
        <v>18700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64500</v>
      </c>
      <c r="G16" s="171"/>
      <c r="H16" s="112"/>
      <c r="I16" s="112" t="s">
        <v>132</v>
      </c>
      <c r="J16" s="112"/>
      <c r="K16" s="112"/>
      <c r="L16" s="173">
        <f>W!A248</f>
        <v>6994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1250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56100</v>
      </c>
      <c r="G17" s="171"/>
      <c r="H17" s="112"/>
      <c r="I17" s="112" t="s">
        <v>136</v>
      </c>
      <c r="L17" s="173">
        <f>W!A249</f>
        <v>87650</v>
      </c>
      <c r="M17" s="171"/>
      <c r="N17" s="112"/>
      <c r="O17" s="112" t="s">
        <v>137</v>
      </c>
      <c r="P17" s="112"/>
      <c r="Q17" s="112"/>
      <c r="R17" s="173">
        <f>W!A267</f>
        <v>701113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8669</v>
      </c>
      <c r="G18" s="171"/>
      <c r="H18" s="112"/>
      <c r="I18" s="118" t="s">
        <v>140</v>
      </c>
      <c r="J18" s="112"/>
      <c r="K18" s="112"/>
      <c r="L18" s="177">
        <f>W!A250</f>
        <v>719813</v>
      </c>
      <c r="M18" s="171"/>
      <c r="N18" s="112"/>
      <c r="O18" s="112" t="s">
        <v>141</v>
      </c>
      <c r="P18" s="112"/>
      <c r="Q18" s="112"/>
      <c r="R18" s="173">
        <f>W!A268</f>
        <v>1679480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1767315</v>
      </c>
      <c r="M19" s="171"/>
      <c r="N19" s="112"/>
      <c r="O19" s="112" t="s">
        <v>145</v>
      </c>
      <c r="P19" s="112"/>
      <c r="Q19" s="112"/>
      <c r="R19" s="177">
        <f>W!A269</f>
        <v>250000</v>
      </c>
      <c r="S19" s="171"/>
      <c r="T19" s="112"/>
      <c r="U19" s="175" t="s">
        <v>146</v>
      </c>
      <c r="X19" s="174">
        <f>X16+X17-X18</f>
        <v>1250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7156</v>
      </c>
      <c r="G20" s="171"/>
      <c r="H20" s="112"/>
      <c r="I20" s="112" t="s">
        <v>148</v>
      </c>
      <c r="J20" s="112"/>
      <c r="K20" s="112"/>
      <c r="L20" s="173">
        <f>W!A252</f>
        <v>1296896</v>
      </c>
      <c r="M20" s="171"/>
      <c r="N20" s="112"/>
      <c r="O20" s="175" t="s">
        <v>149</v>
      </c>
      <c r="R20" s="180">
        <f>SUM(R15:R19)</f>
        <v>2649293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25313</v>
      </c>
      <c r="G21" s="171"/>
      <c r="H21" s="112"/>
      <c r="I21" s="112" t="s">
        <v>151</v>
      </c>
      <c r="J21" s="112"/>
      <c r="K21" s="112"/>
      <c r="L21" s="173">
        <f>W!A217</f>
        <v>1248178</v>
      </c>
      <c r="M21" s="171"/>
      <c r="N21" s="112"/>
      <c r="O21" s="112" t="s">
        <v>152</v>
      </c>
      <c r="P21" s="112"/>
      <c r="Q21" s="112"/>
      <c r="R21" s="173">
        <f>R12+R20</f>
        <v>5890545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24281</v>
      </c>
      <c r="G23" s="171"/>
      <c r="H23" s="112"/>
      <c r="I23" s="112" t="s">
        <v>157</v>
      </c>
      <c r="J23" s="112"/>
      <c r="K23" s="112"/>
      <c r="L23" s="176">
        <f>W!A254</f>
        <v>66301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1248178</v>
      </c>
      <c r="G24" s="171"/>
      <c r="H24" s="112"/>
      <c r="I24" s="175" t="s">
        <v>160</v>
      </c>
      <c r="L24" s="173">
        <f>L20-L21+L22-L23</f>
        <v>-17583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1250</v>
      </c>
      <c r="M25" s="171"/>
      <c r="N25" s="112"/>
      <c r="O25" s="178" t="s">
        <v>164</v>
      </c>
      <c r="P25" s="112"/>
      <c r="Q25" s="112"/>
      <c r="R25" s="173">
        <f>W!A272</f>
        <v>768576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42387</v>
      </c>
      <c r="M26" s="171"/>
      <c r="N26" s="112"/>
      <c r="O26" s="112" t="s">
        <v>167</v>
      </c>
      <c r="P26" s="112"/>
      <c r="Q26" s="112"/>
      <c r="R26" s="177">
        <f>W!A273</f>
        <v>1426918</v>
      </c>
      <c r="S26" s="171"/>
      <c r="T26" s="112"/>
      <c r="U26" s="112" t="s">
        <v>168</v>
      </c>
      <c r="V26" s="112"/>
      <c r="W26" s="112"/>
      <c r="X26" s="177">
        <f>W!A232</f>
        <v>42387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-58720</v>
      </c>
      <c r="G27" s="171"/>
      <c r="H27" s="112"/>
      <c r="I27" s="175" t="s">
        <v>170</v>
      </c>
      <c r="J27" s="112"/>
      <c r="K27" s="112"/>
      <c r="L27" s="174">
        <f>L24+L25-L26</f>
        <v>-58720</v>
      </c>
      <c r="M27" s="171"/>
      <c r="N27" s="112"/>
      <c r="O27" s="118" t="s">
        <v>171</v>
      </c>
      <c r="P27" s="112"/>
      <c r="Q27" s="112"/>
      <c r="R27" s="173">
        <f>SUM(R24:R26)</f>
        <v>2195494</v>
      </c>
      <c r="S27" s="171"/>
      <c r="T27" s="112"/>
      <c r="U27" s="175" t="s">
        <v>172</v>
      </c>
      <c r="X27" s="174">
        <f>X22-X23-X24+X25-X26</f>
        <v>-42387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-246229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-304949</v>
      </c>
      <c r="G29" s="171"/>
      <c r="H29" s="112"/>
      <c r="I29" s="112" t="s">
        <v>177</v>
      </c>
      <c r="J29" s="112"/>
      <c r="K29" s="112"/>
      <c r="L29" s="173">
        <f>W!A256</f>
        <v>-58720</v>
      </c>
      <c r="M29" s="171"/>
      <c r="N29" s="112"/>
      <c r="S29" s="171"/>
      <c r="U29" s="181" t="s">
        <v>178</v>
      </c>
      <c r="V29" s="112"/>
      <c r="W29" s="112"/>
      <c r="X29" s="174">
        <f>W!A233</f>
        <v>-8101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-1.468</v>
      </c>
      <c r="M30" s="171"/>
      <c r="N30" s="112"/>
      <c r="O30" s="112" t="s">
        <v>180</v>
      </c>
      <c r="P30" s="112"/>
      <c r="Q30" s="112"/>
      <c r="R30" s="173">
        <f>R21-R27-R28</f>
        <v>3695051</v>
      </c>
      <c r="S30" s="171"/>
      <c r="U30" s="181" t="s">
        <v>181</v>
      </c>
      <c r="V30" s="112"/>
      <c r="W30" s="112"/>
      <c r="X30" s="176">
        <f>W!A234</f>
        <v>-1168817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-1176918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250000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2338</v>
      </c>
      <c r="G33" s="171"/>
      <c r="H33" s="112"/>
      <c r="I33" s="112" t="s">
        <v>187</v>
      </c>
      <c r="J33" s="112"/>
      <c r="K33" s="112"/>
      <c r="L33" s="173">
        <f>L29-L32</f>
        <v>-58720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4218</v>
      </c>
      <c r="G34" s="171"/>
      <c r="H34" s="112"/>
      <c r="I34" s="91" t="s">
        <v>190</v>
      </c>
      <c r="J34" s="112"/>
      <c r="K34" s="112"/>
      <c r="L34" s="177">
        <f>W!A260</f>
        <v>-246229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1431000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-304949</v>
      </c>
      <c r="M35" s="171"/>
      <c r="O35" s="112" t="s">
        <v>194</v>
      </c>
      <c r="P35" s="112"/>
      <c r="Q35" s="112"/>
      <c r="R35" s="177">
        <f>R36-R33-R34</f>
        <v>-304949</v>
      </c>
      <c r="S35" s="171"/>
      <c r="U35" s="112" t="s">
        <v>195</v>
      </c>
      <c r="V35" s="112"/>
      <c r="W35" s="112"/>
      <c r="X35" s="174">
        <f>W!A239</f>
        <v>328000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3695051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zoomScale="68" zoomScaleNormal="68" workbookViewId="0">
      <selection activeCell="O16" sqref="O16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5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2019</v>
      </c>
      <c r="M1" s="14" t="s">
        <v>25</v>
      </c>
      <c r="N1" s="147">
        <f>W!$A5</f>
        <v>2</v>
      </c>
    </row>
    <row r="3" spans="2:15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5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5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5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5">
      <c r="B7" s="129"/>
      <c r="C7" s="28" t="s">
        <v>31</v>
      </c>
      <c r="D7" s="19"/>
      <c r="E7" s="19"/>
      <c r="F7" s="19"/>
      <c r="G7" s="35">
        <f>W!A509</f>
        <v>2242</v>
      </c>
      <c r="H7" s="35">
        <f>W!A510</f>
        <v>2283</v>
      </c>
      <c r="I7" s="68"/>
      <c r="K7" s="28"/>
      <c r="L7" s="44"/>
      <c r="M7" s="19"/>
      <c r="N7" s="24"/>
    </row>
    <row r="8" spans="2:15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5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5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5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5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5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5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5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>
        <f>300*G16+H16*200+I16*300</f>
        <v>174600</v>
      </c>
      <c r="M15" s="19"/>
      <c r="N15" s="24"/>
    </row>
    <row r="16" spans="2:15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  <c r="O16" s="18">
        <f>L15-L19</f>
        <v>111496.79999999999</v>
      </c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>
        <f>((300+200+300)/1000)*G20</f>
        <v>63103.200000000004</v>
      </c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US is funding companies that can analyse large amounts of data.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Politicians in particular are keen to use an analytical approach for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online marketing strategies.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77.36</v>
      </c>
      <c r="G35" s="138">
        <f>W!A542/100</f>
        <v>90.16</v>
      </c>
      <c r="H35" s="138">
        <f>W!A562/100</f>
        <v>93.07</v>
      </c>
      <c r="I35" s="138">
        <f>W!A582/100</f>
        <v>87.96</v>
      </c>
      <c r="J35" s="138">
        <f>W!A602/100</f>
        <v>57.71</v>
      </c>
      <c r="K35" s="138">
        <f>W!A622/100</f>
        <v>87.07</v>
      </c>
      <c r="L35" s="138">
        <f>W!A642/100</f>
        <v>69.7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3094400</v>
      </c>
      <c r="G36" s="138">
        <f>W!A543</f>
        <v>3606400</v>
      </c>
      <c r="H36" s="138">
        <f>W!A563</f>
        <v>3722800</v>
      </c>
      <c r="I36" s="138">
        <f>W!A583</f>
        <v>3518400</v>
      </c>
      <c r="J36" s="138">
        <f>W!A603</f>
        <v>2338409</v>
      </c>
      <c r="K36" s="138">
        <f>W!A623</f>
        <v>3482800</v>
      </c>
      <c r="L36" s="138">
        <f>W!A643</f>
        <v>2788000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3094400</v>
      </c>
      <c r="G39" s="138">
        <f>W!A545</f>
        <v>3606400</v>
      </c>
      <c r="H39" s="138">
        <f>W!A565</f>
        <v>3722800</v>
      </c>
      <c r="I39" s="138">
        <f>W!A585</f>
        <v>3518400</v>
      </c>
      <c r="J39" s="138">
        <f>W!A605</f>
        <v>2284980</v>
      </c>
      <c r="K39" s="138">
        <f>W!A625</f>
        <v>3482800</v>
      </c>
      <c r="L39" s="138">
        <f>W!A645</f>
        <v>2788000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290</v>
      </c>
      <c r="G43" s="138">
        <f>W!A546</f>
        <v>315</v>
      </c>
      <c r="H43" s="138">
        <f>W!A566</f>
        <v>295</v>
      </c>
      <c r="I43" s="138">
        <f>W!A586</f>
        <v>291</v>
      </c>
      <c r="J43" s="138">
        <f>W!A606</f>
        <v>293</v>
      </c>
      <c r="K43" s="138">
        <f>W!A626</f>
        <v>287</v>
      </c>
      <c r="L43" s="138">
        <f>W!A646</f>
        <v>290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325</v>
      </c>
      <c r="H44" s="138">
        <f>W!A567</f>
        <v>296</v>
      </c>
      <c r="I44" s="138">
        <f>W!A587</f>
        <v>296</v>
      </c>
      <c r="J44" s="138">
        <f>W!A607</f>
        <v>295</v>
      </c>
      <c r="K44" s="138">
        <f>W!A627</f>
        <v>290</v>
      </c>
      <c r="L44" s="138">
        <f>W!A647</f>
        <v>295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290</v>
      </c>
      <c r="G45" s="138">
        <f>W!A548</f>
        <v>325</v>
      </c>
      <c r="H45" s="138">
        <f>W!A568</f>
        <v>296</v>
      </c>
      <c r="I45" s="138">
        <f>W!A588</f>
        <v>296</v>
      </c>
      <c r="J45" s="138">
        <f>W!A608</f>
        <v>297</v>
      </c>
      <c r="K45" s="138">
        <f>W!A628</f>
        <v>289</v>
      </c>
      <c r="L45" s="138">
        <f>W!A648</f>
        <v>295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518</v>
      </c>
      <c r="H46" s="138">
        <f>W!A569</f>
        <v>480</v>
      </c>
      <c r="I46" s="138">
        <f>W!A589</f>
        <v>498</v>
      </c>
      <c r="J46" s="138">
        <f>W!A609</f>
        <v>481</v>
      </c>
      <c r="K46" s="138">
        <f>W!A629</f>
        <v>478</v>
      </c>
      <c r="L46" s="138">
        <f>W!A649</f>
        <v>473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496</v>
      </c>
      <c r="G47" s="138">
        <f>W!A550</f>
        <v>528</v>
      </c>
      <c r="H47" s="138">
        <f>W!A570</f>
        <v>484</v>
      </c>
      <c r="I47" s="138">
        <f>W!A590</f>
        <v>508</v>
      </c>
      <c r="J47" s="138">
        <f>W!A610</f>
        <v>491</v>
      </c>
      <c r="K47" s="138">
        <f>W!A630</f>
        <v>484</v>
      </c>
      <c r="L47" s="138">
        <f>W!A650</f>
        <v>483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805</v>
      </c>
      <c r="G48" s="138">
        <f>W!A551</f>
        <v>538</v>
      </c>
      <c r="H48" s="138">
        <f>W!A571</f>
        <v>490</v>
      </c>
      <c r="I48" s="138">
        <f>W!A591</f>
        <v>503</v>
      </c>
      <c r="J48" s="138">
        <f>W!A611</f>
        <v>482</v>
      </c>
      <c r="K48" s="138">
        <f>W!A631</f>
        <v>482</v>
      </c>
      <c r="L48" s="138">
        <f>W!A651</f>
        <v>489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800</v>
      </c>
      <c r="G49" s="138">
        <f>W!A552</f>
        <v>868</v>
      </c>
      <c r="H49" s="138">
        <f>W!A572</f>
        <v>802</v>
      </c>
      <c r="I49" s="138">
        <f>W!A592</f>
        <v>767</v>
      </c>
      <c r="J49" s="138">
        <f>W!A612</f>
        <v>766</v>
      </c>
      <c r="K49" s="138">
        <f>W!A632</f>
        <v>759</v>
      </c>
      <c r="L49" s="138">
        <f>W!A652</f>
        <v>786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800</v>
      </c>
      <c r="G50" s="138">
        <f>W!A553</f>
        <v>868</v>
      </c>
      <c r="H50" s="138">
        <f>W!A573</f>
        <v>809</v>
      </c>
      <c r="I50" s="138">
        <f>W!A593</f>
        <v>785</v>
      </c>
      <c r="J50" s="138">
        <f>W!A613</f>
        <v>784</v>
      </c>
      <c r="K50" s="138">
        <f>W!A633</f>
        <v>779</v>
      </c>
      <c r="L50" s="138">
        <f>W!A653</f>
        <v>798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479</v>
      </c>
      <c r="G51" s="138">
        <f>W!A554</f>
        <v>868</v>
      </c>
      <c r="H51" s="138">
        <f>W!A574</f>
        <v>799</v>
      </c>
      <c r="I51" s="138">
        <f>W!A594</f>
        <v>772</v>
      </c>
      <c r="J51" s="138">
        <f>W!A614</f>
        <v>773</v>
      </c>
      <c r="K51" s="138">
        <f>W!A634</f>
        <v>774</v>
      </c>
      <c r="L51" s="138">
        <f>W!A654</f>
        <v>788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144</v>
      </c>
      <c r="G53" s="138">
        <f>W!A555</f>
        <v>107</v>
      </c>
      <c r="H53" s="138">
        <f>W!A575</f>
        <v>129</v>
      </c>
      <c r="I53" s="138">
        <f>W!A595</f>
        <v>135</v>
      </c>
      <c r="J53" s="138">
        <f>W!A615</f>
        <v>144</v>
      </c>
      <c r="K53" s="138">
        <f>W!A635</f>
        <v>129</v>
      </c>
      <c r="L53" s="138">
        <f>W!A655</f>
        <v>180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1260</v>
      </c>
      <c r="I54" s="138">
        <f>W!A596</f>
        <v>1210</v>
      </c>
      <c r="J54" s="138">
        <f>W!A616</f>
        <v>1252</v>
      </c>
      <c r="K54" s="138">
        <f>W!A636</f>
        <v>1230</v>
      </c>
      <c r="L54" s="138">
        <f>W!A656</f>
        <v>1215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13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12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2019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3521440</v>
      </c>
      <c r="G67" s="138">
        <f>W!A722</f>
        <v>3621252</v>
      </c>
      <c r="H67" s="138">
        <f>W!A742</f>
        <v>3203752</v>
      </c>
      <c r="I67" s="138">
        <f>W!A762</f>
        <v>3241252</v>
      </c>
      <c r="J67" s="138">
        <f>W!A782</f>
        <v>3489310</v>
      </c>
      <c r="K67" s="138">
        <f>W!A802</f>
        <v>3506252</v>
      </c>
      <c r="L67" s="138">
        <f>W!A822</f>
        <v>3205752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390432</v>
      </c>
      <c r="G68" s="138">
        <f>W!A723</f>
        <v>1741741</v>
      </c>
      <c r="H68" s="138">
        <f>W!A743</f>
        <v>1737174</v>
      </c>
      <c r="I68" s="138">
        <f>W!A763</f>
        <v>719813</v>
      </c>
      <c r="J68" s="138">
        <f>W!A783</f>
        <v>1094951</v>
      </c>
      <c r="K68" s="138">
        <f>W!A803</f>
        <v>331828</v>
      </c>
      <c r="L68" s="138">
        <f>W!A823</f>
        <v>1652901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1601076</v>
      </c>
      <c r="G69" s="138">
        <f>W!A724</f>
        <v>2105387</v>
      </c>
      <c r="H69" s="138">
        <f>W!A744</f>
        <v>1860341</v>
      </c>
      <c r="I69" s="138">
        <f>W!A764</f>
        <v>1679480</v>
      </c>
      <c r="J69" s="138">
        <f>W!A784</f>
        <v>1435969</v>
      </c>
      <c r="K69" s="138">
        <f>W!A804</f>
        <v>1753800</v>
      </c>
      <c r="L69" s="138">
        <f>W!A824</f>
        <v>1809642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450000</v>
      </c>
      <c r="H70" s="138">
        <f>W!A745</f>
        <v>0</v>
      </c>
      <c r="I70" s="138">
        <f>W!A765</f>
        <v>250000</v>
      </c>
      <c r="J70" s="138">
        <f>W!A785</f>
        <v>0</v>
      </c>
      <c r="K70" s="138">
        <f>W!A805</f>
        <v>450000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791158</v>
      </c>
      <c r="G74" s="138">
        <f>W!A729</f>
        <v>1134017</v>
      </c>
      <c r="H74" s="138">
        <f>W!A749</f>
        <v>853676</v>
      </c>
      <c r="I74" s="138">
        <f>W!A769</f>
        <v>768576</v>
      </c>
      <c r="J74" s="138">
        <f>W!A789</f>
        <v>742426</v>
      </c>
      <c r="K74" s="138">
        <f>W!A809</f>
        <v>861583</v>
      </c>
      <c r="L74" s="138">
        <f>W!A829</f>
        <v>1091278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1345936</v>
      </c>
      <c r="G75" s="138">
        <f>W!A730</f>
        <v>2999279</v>
      </c>
      <c r="H75" s="138">
        <f>W!A750</f>
        <v>996051</v>
      </c>
      <c r="I75" s="138">
        <f>W!A770</f>
        <v>1426918</v>
      </c>
      <c r="J75" s="138">
        <f>W!A790</f>
        <v>2354405</v>
      </c>
      <c r="K75" s="138">
        <f>W!A810</f>
        <v>1560731</v>
      </c>
      <c r="L75" s="138">
        <f>W!A830</f>
        <v>2847652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1061000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4052000</v>
      </c>
      <c r="K80" s="138">
        <f>W!A814</f>
        <v>4000000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769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-624146</v>
      </c>
      <c r="G82" s="138">
        <f>W!A736</f>
        <v>-214916</v>
      </c>
      <c r="H82" s="138">
        <f>W!A756</f>
        <v>-109460</v>
      </c>
      <c r="I82" s="138">
        <f>W!A776</f>
        <v>-304949</v>
      </c>
      <c r="J82" s="138">
        <f>W!A796</f>
        <v>-1129370</v>
      </c>
      <c r="K82" s="138">
        <f>W!A816</f>
        <v>-380434</v>
      </c>
      <c r="L82" s="138">
        <f>W!A836</f>
        <v>-820635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3375854</v>
      </c>
      <c r="G83" s="138">
        <f t="shared" si="0"/>
        <v>3785084</v>
      </c>
      <c r="H83" s="138">
        <f t="shared" si="0"/>
        <v>3890540</v>
      </c>
      <c r="I83" s="138">
        <f t="shared" si="0"/>
        <v>3695051</v>
      </c>
      <c r="J83" s="138">
        <f t="shared" si="0"/>
        <v>2923399</v>
      </c>
      <c r="K83" s="138">
        <f t="shared" si="0"/>
        <v>3619566</v>
      </c>
      <c r="L83" s="138">
        <f t="shared" si="0"/>
        <v>3179365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232000</v>
      </c>
      <c r="G104" s="138">
        <f>W!A429</f>
        <v>387000</v>
      </c>
      <c r="H104" s="138">
        <f>W!A436</f>
        <v>268000</v>
      </c>
      <c r="I104" s="138">
        <f>W!A443</f>
        <v>246000</v>
      </c>
      <c r="J104" s="138">
        <f>W!A450</f>
        <v>250000</v>
      </c>
      <c r="K104" s="138">
        <f>W!A457</f>
        <v>271000</v>
      </c>
      <c r="L104" s="138">
        <f>W!A464</f>
        <v>307000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80000</v>
      </c>
      <c r="G105" s="138">
        <f>W!A430</f>
        <v>110000</v>
      </c>
      <c r="H105" s="138">
        <f>W!A437</f>
        <v>60000</v>
      </c>
      <c r="I105" s="138">
        <f>W!A444</f>
        <v>72000</v>
      </c>
      <c r="J105" s="138">
        <f>W!A451</f>
        <v>65000</v>
      </c>
      <c r="K105" s="138">
        <f>W!A458</f>
        <v>60000</v>
      </c>
      <c r="L105" s="138">
        <f>W!A465</f>
        <v>60000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>*****</v>
      </c>
      <c r="H107" s="125" t="str">
        <f>W!A438</f>
        <v xml:space="preserve"> ****</v>
      </c>
      <c r="I107" s="125" t="str">
        <f>W!A445</f>
        <v xml:space="preserve">  ***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>*****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 **</v>
      </c>
      <c r="K108" s="125" t="str">
        <f>W!A460</f>
        <v xml:space="preserve"> ****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>*****</v>
      </c>
      <c r="G109" s="125" t="str">
        <f>W!A433</f>
        <v xml:space="preserve"> ****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  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3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342</v>
      </c>
    </row>
    <row r="7" spans="1:1">
      <c r="A7">
        <v>20</v>
      </c>
    </row>
    <row r="8" spans="1:1">
      <c r="A8">
        <v>21</v>
      </c>
    </row>
    <row r="9" spans="1:1">
      <c r="A9">
        <v>20</v>
      </c>
    </row>
    <row r="10" spans="1:1">
      <c r="A10">
        <v>0</v>
      </c>
    </row>
    <row r="11" spans="1:1">
      <c r="A11">
        <v>21</v>
      </c>
    </row>
    <row r="12" spans="1:1">
      <c r="A12">
        <v>19</v>
      </c>
    </row>
    <row r="13" spans="1:1">
      <c r="A13">
        <v>18</v>
      </c>
    </row>
    <row r="14" spans="1:1">
      <c r="A14">
        <v>24</v>
      </c>
    </row>
    <row r="15" spans="1:1">
      <c r="A15">
        <v>25</v>
      </c>
    </row>
    <row r="16" spans="1:1">
      <c r="A16">
        <v>26</v>
      </c>
    </row>
    <row r="17" spans="1:2">
      <c r="A17">
        <v>17</v>
      </c>
    </row>
    <row r="18" spans="1:2">
      <c r="A18">
        <v>17</v>
      </c>
    </row>
    <row r="19" spans="1:2">
      <c r="A19">
        <v>18</v>
      </c>
    </row>
    <row r="20" spans="1:2">
      <c r="A20">
        <v>0</v>
      </c>
    </row>
    <row r="21" spans="1:2">
      <c r="A21">
        <v>291</v>
      </c>
    </row>
    <row r="22" spans="1:2">
      <c r="A22">
        <v>296</v>
      </c>
    </row>
    <row r="23" spans="1:2">
      <c r="A23">
        <v>296</v>
      </c>
    </row>
    <row r="24" spans="1:2">
      <c r="A24">
        <v>498</v>
      </c>
    </row>
    <row r="25" spans="1:2">
      <c r="A25">
        <v>508</v>
      </c>
    </row>
    <row r="26" spans="1:2">
      <c r="A26">
        <v>503</v>
      </c>
    </row>
    <row r="27" spans="1:2">
      <c r="A27">
        <v>767</v>
      </c>
    </row>
    <row r="28" spans="1:2">
      <c r="A28">
        <v>785</v>
      </c>
    </row>
    <row r="29" spans="1:2">
      <c r="A29">
        <v>772</v>
      </c>
    </row>
    <row r="30" spans="1:2">
      <c r="A30">
        <v>0</v>
      </c>
    </row>
    <row r="31" spans="1:2">
      <c r="A31">
        <v>1635</v>
      </c>
      <c r="B31" s="133" t="s">
        <v>343</v>
      </c>
    </row>
    <row r="32" spans="1:2">
      <c r="A32">
        <v>850</v>
      </c>
      <c r="B32" s="133" t="s">
        <v>343</v>
      </c>
    </row>
    <row r="33" spans="1:2">
      <c r="A33">
        <v>1400</v>
      </c>
      <c r="B33" s="133" t="s">
        <v>343</v>
      </c>
    </row>
    <row r="34" spans="1:2">
      <c r="A34">
        <v>820</v>
      </c>
    </row>
    <row r="35" spans="1:2">
      <c r="A35">
        <v>500</v>
      </c>
    </row>
    <row r="36" spans="1:2">
      <c r="A36">
        <v>760</v>
      </c>
    </row>
    <row r="37" spans="1:2">
      <c r="A37">
        <v>310</v>
      </c>
    </row>
    <row r="38" spans="1:2">
      <c r="A38">
        <v>194</v>
      </c>
    </row>
    <row r="39" spans="1:2">
      <c r="A39">
        <v>308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0</v>
      </c>
    </row>
    <row r="44" spans="1:2">
      <c r="A44">
        <v>30</v>
      </c>
    </row>
    <row r="45" spans="1:2">
      <c r="A45">
        <v>12</v>
      </c>
    </row>
    <row r="46" spans="1:2">
      <c r="A46">
        <v>30</v>
      </c>
    </row>
    <row r="47" spans="1:2">
      <c r="A47">
        <v>129</v>
      </c>
    </row>
    <row r="48" spans="1:2">
      <c r="A48">
        <v>183</v>
      </c>
    </row>
    <row r="49" spans="1:1">
      <c r="A49">
        <v>376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4</v>
      </c>
    </row>
    <row r="58" spans="1:1">
      <c r="A58">
        <v>6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15</v>
      </c>
    </row>
    <row r="63" spans="1:1">
      <c r="A63">
        <v>12</v>
      </c>
    </row>
    <row r="64" spans="1:1">
      <c r="A64">
        <v>5</v>
      </c>
    </row>
    <row r="65" spans="1:1">
      <c r="A65">
        <v>14</v>
      </c>
    </row>
    <row r="66" spans="1:1">
      <c r="A66">
        <v>11</v>
      </c>
    </row>
    <row r="67" spans="1:1">
      <c r="A67">
        <v>0</v>
      </c>
    </row>
    <row r="68" spans="1:1">
      <c r="A68">
        <v>21</v>
      </c>
    </row>
    <row r="69" spans="1:1">
      <c r="A69">
        <v>9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60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5</v>
      </c>
    </row>
    <row r="83" spans="1:1">
      <c r="A83">
        <v>1210</v>
      </c>
    </row>
    <row r="84" spans="1:1">
      <c r="A84">
        <v>0</v>
      </c>
    </row>
    <row r="85" spans="1:1">
      <c r="A85">
        <v>100</v>
      </c>
    </row>
    <row r="86" spans="1:1">
      <c r="A86">
        <v>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137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3877</v>
      </c>
    </row>
    <row r="109" spans="1:1">
      <c r="A109">
        <v>2080</v>
      </c>
    </row>
    <row r="110" spans="1:1">
      <c r="A110">
        <v>812</v>
      </c>
    </row>
    <row r="111" spans="1:1">
      <c r="A111">
        <v>4007</v>
      </c>
    </row>
    <row r="112" spans="1:1">
      <c r="A112">
        <v>2149</v>
      </c>
    </row>
    <row r="113" spans="1:2">
      <c r="A113">
        <v>838</v>
      </c>
    </row>
    <row r="114" spans="1:2">
      <c r="A114">
        <v>122</v>
      </c>
    </row>
    <row r="115" spans="1:2">
      <c r="A115">
        <v>69</v>
      </c>
    </row>
    <row r="116" spans="1:2">
      <c r="A116">
        <v>26</v>
      </c>
    </row>
    <row r="117" spans="1:2">
      <c r="A117">
        <v>8</v>
      </c>
      <c r="B117" s="133" t="s">
        <v>347</v>
      </c>
    </row>
    <row r="118" spans="1:2">
      <c r="A118">
        <v>0</v>
      </c>
    </row>
    <row r="119" spans="1:2">
      <c r="A119">
        <v>0</v>
      </c>
    </row>
    <row r="120" spans="1:2">
      <c r="A120">
        <v>999</v>
      </c>
    </row>
    <row r="121" spans="1:2">
      <c r="A121">
        <v>1631</v>
      </c>
    </row>
    <row r="122" spans="1:2">
      <c r="A122">
        <v>848</v>
      </c>
    </row>
    <row r="123" spans="1:2">
      <c r="A123">
        <v>1398</v>
      </c>
    </row>
    <row r="124" spans="1:2">
      <c r="A124">
        <v>820</v>
      </c>
    </row>
    <row r="125" spans="1:2">
      <c r="A125">
        <v>500</v>
      </c>
    </row>
    <row r="126" spans="1:2">
      <c r="A126">
        <v>760</v>
      </c>
    </row>
    <row r="127" spans="1:2">
      <c r="A127">
        <v>310</v>
      </c>
    </row>
    <row r="128" spans="1:2">
      <c r="A128">
        <v>194</v>
      </c>
    </row>
    <row r="129" spans="1:1">
      <c r="A129">
        <v>308</v>
      </c>
    </row>
    <row r="130" spans="1:1">
      <c r="A130">
        <v>999</v>
      </c>
    </row>
    <row r="131" spans="1:1">
      <c r="A131">
        <v>1723</v>
      </c>
    </row>
    <row r="132" spans="1:1">
      <c r="A132">
        <v>979</v>
      </c>
    </row>
    <row r="133" spans="1:1">
      <c r="A133">
        <v>1573</v>
      </c>
    </row>
    <row r="134" spans="1:1">
      <c r="A134">
        <v>882</v>
      </c>
    </row>
    <row r="135" spans="1:1">
      <c r="A135">
        <v>524</v>
      </c>
    </row>
    <row r="136" spans="1:1">
      <c r="A136">
        <v>841</v>
      </c>
    </row>
    <row r="137" spans="1:1">
      <c r="A137">
        <v>394</v>
      </c>
    </row>
    <row r="138" spans="1:1">
      <c r="A138">
        <v>215</v>
      </c>
    </row>
    <row r="139" spans="1:1">
      <c r="A139">
        <v>371</v>
      </c>
    </row>
    <row r="140" spans="1:1">
      <c r="A140">
        <v>999</v>
      </c>
    </row>
    <row r="141" spans="1:1">
      <c r="A141">
        <v>1710</v>
      </c>
    </row>
    <row r="142" spans="1:1">
      <c r="A142">
        <v>950</v>
      </c>
    </row>
    <row r="143" spans="1:1">
      <c r="A143">
        <v>1437</v>
      </c>
    </row>
    <row r="144" spans="1:1">
      <c r="A144">
        <v>820</v>
      </c>
    </row>
    <row r="145" spans="1:1">
      <c r="A145">
        <v>500</v>
      </c>
    </row>
    <row r="146" spans="1:1">
      <c r="A146">
        <v>760</v>
      </c>
    </row>
    <row r="147" spans="1:1">
      <c r="A147">
        <v>394</v>
      </c>
    </row>
    <row r="148" spans="1:1">
      <c r="A148">
        <v>215</v>
      </c>
    </row>
    <row r="149" spans="1:1">
      <c r="A149">
        <v>370</v>
      </c>
    </row>
    <row r="150" spans="1:1">
      <c r="A150">
        <v>999</v>
      </c>
    </row>
    <row r="151" spans="1:1">
      <c r="A151">
        <v>6</v>
      </c>
    </row>
    <row r="152" spans="1:1">
      <c r="A152">
        <v>14</v>
      </c>
    </row>
    <row r="153" spans="1:1">
      <c r="A153">
        <v>0</v>
      </c>
    </row>
    <row r="154" spans="1:1">
      <c r="A154">
        <v>31</v>
      </c>
    </row>
    <row r="155" spans="1:1">
      <c r="A155">
        <v>12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15</v>
      </c>
    </row>
    <row r="168" spans="1:1">
      <c r="A168">
        <v>35</v>
      </c>
    </row>
    <row r="169" spans="1:1">
      <c r="A169">
        <v>0</v>
      </c>
    </row>
    <row r="170" spans="1:1">
      <c r="A170">
        <v>999</v>
      </c>
    </row>
    <row r="171" spans="1:1">
      <c r="A171">
        <v>155</v>
      </c>
    </row>
    <row r="172" spans="1:1">
      <c r="A172">
        <v>73</v>
      </c>
    </row>
    <row r="173" spans="1:1">
      <c r="A173">
        <v>35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47</v>
      </c>
    </row>
    <row r="192" spans="1:1">
      <c r="A192">
        <v>71</v>
      </c>
    </row>
    <row r="193" spans="1:1">
      <c r="A193">
        <v>0</v>
      </c>
    </row>
    <row r="194" spans="1:1">
      <c r="A194">
        <v>17</v>
      </c>
    </row>
    <row r="195" spans="1:1">
      <c r="A195">
        <v>0</v>
      </c>
    </row>
    <row r="196" spans="1:1">
      <c r="A196">
        <v>0</v>
      </c>
    </row>
    <row r="197" spans="1:1">
      <c r="A197">
        <v>48</v>
      </c>
    </row>
    <row r="198" spans="1:1">
      <c r="A198">
        <v>71</v>
      </c>
    </row>
    <row r="199" spans="1:1">
      <c r="A199">
        <v>999</v>
      </c>
    </row>
    <row r="200" spans="1:1">
      <c r="A200">
        <v>999</v>
      </c>
    </row>
    <row r="201" spans="1:1">
      <c r="A201">
        <v>246000</v>
      </c>
    </row>
    <row r="202" spans="1:1">
      <c r="A202">
        <v>119393</v>
      </c>
    </row>
    <row r="203" spans="1:1">
      <c r="A203">
        <v>50797</v>
      </c>
    </row>
    <row r="204" spans="1:1">
      <c r="A204">
        <v>391043</v>
      </c>
    </row>
    <row r="205" spans="1:1">
      <c r="A205">
        <v>31426</v>
      </c>
    </row>
    <row r="206" spans="1:1">
      <c r="A206">
        <v>29000</v>
      </c>
    </row>
    <row r="207" spans="1:1">
      <c r="A207">
        <v>72000</v>
      </c>
    </row>
    <row r="208" spans="1:1">
      <c r="A208">
        <v>15000</v>
      </c>
    </row>
    <row r="209" spans="1:1">
      <c r="A209">
        <v>64500</v>
      </c>
    </row>
    <row r="210" spans="1:1">
      <c r="A210">
        <v>56100</v>
      </c>
    </row>
    <row r="211" spans="1:1">
      <c r="A211">
        <v>8669</v>
      </c>
    </row>
    <row r="212" spans="1:1">
      <c r="A212">
        <v>7500</v>
      </c>
    </row>
    <row r="213" spans="1:1">
      <c r="A213">
        <v>7156</v>
      </c>
    </row>
    <row r="214" spans="1:1">
      <c r="A214">
        <v>25313</v>
      </c>
    </row>
    <row r="215" spans="1:1">
      <c r="A215">
        <v>100000</v>
      </c>
    </row>
    <row r="216" spans="1:1">
      <c r="A216">
        <v>24281</v>
      </c>
    </row>
    <row r="217" spans="1:1">
      <c r="A217">
        <v>1248178</v>
      </c>
    </row>
    <row r="218" spans="1:1">
      <c r="A218">
        <v>2957417</v>
      </c>
    </row>
    <row r="219" spans="1:1">
      <c r="A219">
        <v>2338</v>
      </c>
    </row>
    <row r="220" spans="1:1">
      <c r="A220">
        <v>4218</v>
      </c>
    </row>
    <row r="221" spans="1:1">
      <c r="A221">
        <v>2957417</v>
      </c>
    </row>
    <row r="222" spans="1:1">
      <c r="A222">
        <v>0</v>
      </c>
    </row>
    <row r="223" spans="1:1">
      <c r="A223">
        <v>2924381</v>
      </c>
    </row>
    <row r="224" spans="1:1">
      <c r="A224">
        <v>0</v>
      </c>
    </row>
    <row r="225" spans="1:1">
      <c r="A225">
        <v>1250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42387</v>
      </c>
    </row>
    <row r="233" spans="1:1">
      <c r="A233">
        <v>-8101</v>
      </c>
    </row>
    <row r="234" spans="1:1">
      <c r="A234">
        <v>-1168817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1431000</v>
      </c>
    </row>
    <row r="239" spans="1:1">
      <c r="A239">
        <v>328000</v>
      </c>
    </row>
    <row r="240" spans="1:1">
      <c r="A240">
        <v>-246229</v>
      </c>
    </row>
    <row r="241" spans="1:1">
      <c r="A241">
        <v>3064211</v>
      </c>
    </row>
    <row r="242" spans="1:1">
      <c r="A242">
        <v>911304</v>
      </c>
    </row>
    <row r="243" spans="1:1">
      <c r="A243">
        <v>0</v>
      </c>
    </row>
    <row r="244" spans="1:1">
      <c r="A244">
        <v>652314</v>
      </c>
    </row>
    <row r="245" spans="1:1">
      <c r="A245">
        <v>148157</v>
      </c>
    </row>
    <row r="246" spans="1:1">
      <c r="A246">
        <v>429513</v>
      </c>
    </row>
    <row r="247" spans="1:1">
      <c r="A247">
        <v>251196</v>
      </c>
    </row>
    <row r="248" spans="1:1">
      <c r="A248">
        <v>6994</v>
      </c>
    </row>
    <row r="249" spans="1:1">
      <c r="A249">
        <v>87650</v>
      </c>
    </row>
    <row r="250" spans="1:1">
      <c r="A250">
        <v>719813</v>
      </c>
    </row>
    <row r="251" spans="1:1">
      <c r="A251">
        <v>1767315</v>
      </c>
    </row>
    <row r="252" spans="1:1">
      <c r="A252">
        <v>1296896</v>
      </c>
    </row>
    <row r="253" spans="1:1">
      <c r="A253">
        <v>0</v>
      </c>
    </row>
    <row r="254" spans="1:1">
      <c r="A254">
        <v>66301</v>
      </c>
    </row>
    <row r="255" spans="1:1">
      <c r="A255">
        <v>0</v>
      </c>
    </row>
    <row r="256" spans="1:1">
      <c r="A256">
        <v>-58720</v>
      </c>
    </row>
    <row r="257" spans="1:1">
      <c r="A257">
        <v>-304949</v>
      </c>
    </row>
    <row r="258" spans="1:1">
      <c r="A258">
        <v>999</v>
      </c>
    </row>
    <row r="259" spans="1:1">
      <c r="A259">
        <v>999</v>
      </c>
    </row>
    <row r="260" spans="1:1">
      <c r="A260">
        <v>-246229</v>
      </c>
    </row>
    <row r="261" spans="1:1">
      <c r="A261">
        <v>100000</v>
      </c>
    </row>
    <row r="262" spans="1:1">
      <c r="A262">
        <v>555500</v>
      </c>
    </row>
    <row r="263" spans="1:1">
      <c r="A263">
        <v>2585752</v>
      </c>
    </row>
    <row r="264" spans="1:1">
      <c r="A264">
        <v>0</v>
      </c>
    </row>
    <row r="265" spans="1:1">
      <c r="A265">
        <v>18700</v>
      </c>
    </row>
    <row r="266" spans="1:1">
      <c r="A266">
        <v>0</v>
      </c>
    </row>
    <row r="267" spans="1:1">
      <c r="A267">
        <v>701113</v>
      </c>
    </row>
    <row r="268" spans="1:1">
      <c r="A268">
        <v>1679480</v>
      </c>
    </row>
    <row r="269" spans="1:1">
      <c r="A269">
        <v>250000</v>
      </c>
    </row>
    <row r="270" spans="1:1">
      <c r="A270">
        <v>250000</v>
      </c>
    </row>
    <row r="271" spans="1:1">
      <c r="A271">
        <v>0</v>
      </c>
    </row>
    <row r="272" spans="1:1">
      <c r="A272">
        <v>768576</v>
      </c>
    </row>
    <row r="273" spans="1:1">
      <c r="A273">
        <v>1426918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3695051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1111</v>
      </c>
    </row>
    <row r="285" spans="1:1">
      <c r="A285">
        <v>275</v>
      </c>
    </row>
    <row r="286" spans="1:1">
      <c r="A286">
        <v>480</v>
      </c>
    </row>
    <row r="287" spans="1:1">
      <c r="A287">
        <v>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10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9</v>
      </c>
    </row>
    <row r="301" spans="1:1">
      <c r="A301">
        <v>11748</v>
      </c>
    </row>
    <row r="302" spans="1:1">
      <c r="A302">
        <v>171</v>
      </c>
    </row>
    <row r="303" spans="1:1">
      <c r="A303">
        <v>9735</v>
      </c>
    </row>
    <row r="304" spans="1:1">
      <c r="A304" t="s">
        <v>350</v>
      </c>
    </row>
    <row r="305" spans="1:1">
      <c r="A305">
        <v>27072</v>
      </c>
    </row>
    <row r="306" spans="1:1">
      <c r="A306">
        <v>612</v>
      </c>
    </row>
    <row r="307" spans="1:1">
      <c r="A307">
        <v>20420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7780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10819</v>
      </c>
    </row>
    <row r="316" spans="1:1">
      <c r="A316">
        <v>961</v>
      </c>
    </row>
    <row r="317" spans="1:1">
      <c r="A317">
        <v>6000</v>
      </c>
    </row>
    <row r="318" spans="1:1">
      <c r="A318">
        <v>18</v>
      </c>
    </row>
    <row r="319" spans="1:1">
      <c r="A319">
        <v>66111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101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232000</v>
      </c>
    </row>
    <row r="423" spans="1:1">
      <c r="A423">
        <v>80000</v>
      </c>
    </row>
    <row r="424" spans="1:1">
      <c r="A424" s="134" t="s">
        <v>352</v>
      </c>
    </row>
    <row r="425" spans="1:1">
      <c r="A425" s="134" t="s">
        <v>353</v>
      </c>
    </row>
    <row r="426" spans="1:1">
      <c r="A426" s="134" t="s">
        <v>352</v>
      </c>
    </row>
    <row r="427" spans="1:1">
      <c r="A427" s="134" t="s">
        <v>353</v>
      </c>
    </row>
    <row r="428" spans="1:1">
      <c r="A428">
        <v>2</v>
      </c>
    </row>
    <row r="429" spans="1:1">
      <c r="A429">
        <v>387000</v>
      </c>
    </row>
    <row r="430" spans="1:1">
      <c r="A430">
        <v>110000</v>
      </c>
    </row>
    <row r="431" spans="1:1">
      <c r="A431" s="134" t="s">
        <v>352</v>
      </c>
    </row>
    <row r="432" spans="1:1">
      <c r="A432" s="134" t="s">
        <v>353</v>
      </c>
    </row>
    <row r="433" spans="1:1">
      <c r="A433" s="134" t="s">
        <v>353</v>
      </c>
    </row>
    <row r="434" spans="1:1">
      <c r="A434" s="134" t="s">
        <v>353</v>
      </c>
    </row>
    <row r="435" spans="1:1">
      <c r="A435">
        <v>3</v>
      </c>
    </row>
    <row r="436" spans="1:1">
      <c r="A436">
        <v>268000</v>
      </c>
    </row>
    <row r="437" spans="1:1">
      <c r="A437">
        <v>60000</v>
      </c>
    </row>
    <row r="438" spans="1:1">
      <c r="A438" s="134" t="s">
        <v>353</v>
      </c>
    </row>
    <row r="439" spans="1:1">
      <c r="A439" s="134" t="s">
        <v>353</v>
      </c>
    </row>
    <row r="440" spans="1:1">
      <c r="A440" s="134" t="s">
        <v>354</v>
      </c>
    </row>
    <row r="441" spans="1:1">
      <c r="A441" s="134" t="s">
        <v>354</v>
      </c>
    </row>
    <row r="442" spans="1:1">
      <c r="A442">
        <v>4</v>
      </c>
    </row>
    <row r="443" spans="1:1">
      <c r="A443">
        <v>246000</v>
      </c>
    </row>
    <row r="444" spans="1:1">
      <c r="A444">
        <v>72000</v>
      </c>
    </row>
    <row r="445" spans="1:1">
      <c r="A445" s="134" t="s">
        <v>354</v>
      </c>
    </row>
    <row r="446" spans="1:1">
      <c r="A446" s="134" t="s">
        <v>353</v>
      </c>
    </row>
    <row r="447" spans="1:1">
      <c r="A447" s="134" t="s">
        <v>355</v>
      </c>
    </row>
    <row r="448" spans="1:1">
      <c r="A448" s="134" t="s">
        <v>354</v>
      </c>
    </row>
    <row r="449" spans="1:1">
      <c r="A449">
        <v>5</v>
      </c>
    </row>
    <row r="450" spans="1:1">
      <c r="A450">
        <v>250000</v>
      </c>
    </row>
    <row r="451" spans="1:1">
      <c r="A451">
        <v>65000</v>
      </c>
    </row>
    <row r="452" spans="1:1">
      <c r="A452" s="134" t="s">
        <v>355</v>
      </c>
    </row>
    <row r="453" spans="1:1">
      <c r="A453" s="134" t="s">
        <v>355</v>
      </c>
    </row>
    <row r="454" spans="1:1">
      <c r="A454" s="134" t="s">
        <v>355</v>
      </c>
    </row>
    <row r="455" spans="1:1">
      <c r="A455" s="134" t="s">
        <v>356</v>
      </c>
    </row>
    <row r="456" spans="1:1">
      <c r="A456">
        <v>6</v>
      </c>
    </row>
    <row r="457" spans="1:1">
      <c r="A457">
        <v>271000</v>
      </c>
    </row>
    <row r="458" spans="1:1">
      <c r="A458">
        <v>60000</v>
      </c>
    </row>
    <row r="459" spans="1:1">
      <c r="A459" s="134" t="s">
        <v>354</v>
      </c>
    </row>
    <row r="460" spans="1:1">
      <c r="A460" s="134" t="s">
        <v>353</v>
      </c>
    </row>
    <row r="461" spans="1:1">
      <c r="A461" s="134" t="s">
        <v>355</v>
      </c>
    </row>
    <row r="462" spans="1:1">
      <c r="A462" s="134" t="s">
        <v>353</v>
      </c>
    </row>
    <row r="463" spans="1:1">
      <c r="A463">
        <v>7</v>
      </c>
    </row>
    <row r="464" spans="1:1">
      <c r="A464">
        <v>307000</v>
      </c>
    </row>
    <row r="465" spans="1:1">
      <c r="A465">
        <v>60000</v>
      </c>
    </row>
    <row r="466" spans="1:1">
      <c r="A466" s="134" t="s">
        <v>352</v>
      </c>
    </row>
    <row r="467" spans="1:1">
      <c r="A467" s="134" t="s">
        <v>355</v>
      </c>
    </row>
    <row r="468" spans="1:1">
      <c r="A468" s="134" t="s">
        <v>355</v>
      </c>
    </row>
    <row r="469" spans="1:1">
      <c r="A469" s="134" t="s">
        <v>353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357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7736</v>
      </c>
    </row>
    <row r="523" spans="1:1">
      <c r="A523">
        <v>3094400</v>
      </c>
    </row>
    <row r="524" spans="1:1">
      <c r="A524">
        <v>0</v>
      </c>
    </row>
    <row r="525" spans="1:1">
      <c r="A525">
        <v>3094400</v>
      </c>
    </row>
    <row r="526" spans="1:1">
      <c r="A526">
        <v>290</v>
      </c>
    </row>
    <row r="527" spans="1:1">
      <c r="A527">
        <v>296</v>
      </c>
    </row>
    <row r="528" spans="1:1">
      <c r="A528">
        <v>290</v>
      </c>
    </row>
    <row r="529" spans="1:1">
      <c r="A529">
        <v>486</v>
      </c>
    </row>
    <row r="530" spans="1:1">
      <c r="A530">
        <v>496</v>
      </c>
    </row>
    <row r="531" spans="1:1">
      <c r="A531">
        <v>805</v>
      </c>
    </row>
    <row r="532" spans="1:1">
      <c r="A532">
        <v>800</v>
      </c>
    </row>
    <row r="533" spans="1:1">
      <c r="A533">
        <v>800</v>
      </c>
    </row>
    <row r="534" spans="1:1">
      <c r="A534">
        <v>479</v>
      </c>
    </row>
    <row r="535" spans="1:1">
      <c r="A535">
        <v>144</v>
      </c>
    </row>
    <row r="536" spans="1:1">
      <c r="A536">
        <v>1250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9016</v>
      </c>
    </row>
    <row r="543" spans="1:1">
      <c r="A543">
        <v>3606400</v>
      </c>
    </row>
    <row r="544" spans="1:1">
      <c r="A544">
        <v>0</v>
      </c>
    </row>
    <row r="545" spans="1:2">
      <c r="A545">
        <v>3606400</v>
      </c>
    </row>
    <row r="546" spans="1:2">
      <c r="A546">
        <v>315</v>
      </c>
    </row>
    <row r="547" spans="1:2">
      <c r="A547">
        <v>325</v>
      </c>
    </row>
    <row r="548" spans="1:2">
      <c r="A548">
        <v>325</v>
      </c>
    </row>
    <row r="549" spans="1:2">
      <c r="A549">
        <v>518</v>
      </c>
    </row>
    <row r="550" spans="1:2">
      <c r="A550">
        <v>528</v>
      </c>
    </row>
    <row r="551" spans="1:2">
      <c r="A551">
        <v>538</v>
      </c>
    </row>
    <row r="552" spans="1:2">
      <c r="A552">
        <v>868</v>
      </c>
    </row>
    <row r="553" spans="1:2">
      <c r="A553">
        <v>868</v>
      </c>
      <c r="B553"/>
    </row>
    <row r="554" spans="1:2">
      <c r="A554">
        <v>868</v>
      </c>
      <c r="B554"/>
    </row>
    <row r="555" spans="1:2">
      <c r="A555">
        <v>107</v>
      </c>
      <c r="B555"/>
    </row>
    <row r="556" spans="1:2">
      <c r="A556">
        <v>1200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9307</v>
      </c>
    </row>
    <row r="563" spans="1:1">
      <c r="A563">
        <v>3722800</v>
      </c>
    </row>
    <row r="564" spans="1:1">
      <c r="A564">
        <v>0</v>
      </c>
    </row>
    <row r="565" spans="1:1">
      <c r="A565">
        <v>3722800</v>
      </c>
    </row>
    <row r="566" spans="1:1">
      <c r="A566">
        <v>295</v>
      </c>
    </row>
    <row r="567" spans="1:1">
      <c r="A567">
        <v>296</v>
      </c>
    </row>
    <row r="568" spans="1:1">
      <c r="A568">
        <v>296</v>
      </c>
    </row>
    <row r="569" spans="1:1">
      <c r="A569">
        <v>480</v>
      </c>
    </row>
    <row r="570" spans="1:1">
      <c r="A570">
        <v>484</v>
      </c>
    </row>
    <row r="571" spans="1:1">
      <c r="A571">
        <v>490</v>
      </c>
    </row>
    <row r="572" spans="1:1">
      <c r="A572">
        <v>802</v>
      </c>
    </row>
    <row r="573" spans="1:1">
      <c r="A573">
        <v>809</v>
      </c>
    </row>
    <row r="574" spans="1:1">
      <c r="A574">
        <v>799</v>
      </c>
    </row>
    <row r="575" spans="1:1">
      <c r="A575">
        <v>129</v>
      </c>
    </row>
    <row r="576" spans="1:1">
      <c r="A576">
        <v>1260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8796</v>
      </c>
    </row>
    <row r="583" spans="1:1">
      <c r="A583">
        <v>3518400</v>
      </c>
    </row>
    <row r="584" spans="1:1">
      <c r="A584">
        <v>0</v>
      </c>
    </row>
    <row r="585" spans="1:1">
      <c r="A585">
        <v>3518400</v>
      </c>
    </row>
    <row r="586" spans="1:1">
      <c r="A586">
        <v>291</v>
      </c>
    </row>
    <row r="587" spans="1:1">
      <c r="A587">
        <v>296</v>
      </c>
    </row>
    <row r="588" spans="1:1">
      <c r="A588">
        <v>296</v>
      </c>
    </row>
    <row r="589" spans="1:1">
      <c r="A589">
        <v>498</v>
      </c>
    </row>
    <row r="590" spans="1:1">
      <c r="A590">
        <v>508</v>
      </c>
    </row>
    <row r="591" spans="1:1">
      <c r="A591">
        <v>503</v>
      </c>
    </row>
    <row r="592" spans="1:1">
      <c r="A592">
        <v>767</v>
      </c>
    </row>
    <row r="593" spans="1:1">
      <c r="A593">
        <v>785</v>
      </c>
    </row>
    <row r="594" spans="1:1">
      <c r="A594">
        <v>772</v>
      </c>
    </row>
    <row r="595" spans="1:1">
      <c r="A595">
        <v>135</v>
      </c>
    </row>
    <row r="596" spans="1:1">
      <c r="A596">
        <v>1210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5771</v>
      </c>
    </row>
    <row r="603" spans="1:1">
      <c r="A603">
        <v>2338409</v>
      </c>
    </row>
    <row r="604" spans="1:1">
      <c r="A604">
        <v>0</v>
      </c>
    </row>
    <row r="605" spans="1:1">
      <c r="A605">
        <v>2284980</v>
      </c>
    </row>
    <row r="606" spans="1:1">
      <c r="A606">
        <v>293</v>
      </c>
    </row>
    <row r="607" spans="1:1">
      <c r="A607">
        <v>295</v>
      </c>
    </row>
    <row r="608" spans="1:1">
      <c r="A608">
        <v>297</v>
      </c>
    </row>
    <row r="609" spans="1:1">
      <c r="A609">
        <v>481</v>
      </c>
    </row>
    <row r="610" spans="1:1">
      <c r="A610">
        <v>491</v>
      </c>
    </row>
    <row r="611" spans="1:1">
      <c r="A611">
        <v>482</v>
      </c>
    </row>
    <row r="612" spans="1:1">
      <c r="A612">
        <v>766</v>
      </c>
    </row>
    <row r="613" spans="1:1">
      <c r="A613">
        <v>784</v>
      </c>
    </row>
    <row r="614" spans="1:1">
      <c r="A614">
        <v>773</v>
      </c>
    </row>
    <row r="615" spans="1:1">
      <c r="A615">
        <v>144</v>
      </c>
    </row>
    <row r="616" spans="1:1">
      <c r="A616">
        <v>1252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8707</v>
      </c>
    </row>
    <row r="623" spans="1:1">
      <c r="A623">
        <v>3482800</v>
      </c>
    </row>
    <row r="624" spans="1:1">
      <c r="A624">
        <v>0</v>
      </c>
    </row>
    <row r="625" spans="1:1">
      <c r="A625">
        <v>3482800</v>
      </c>
    </row>
    <row r="626" spans="1:1">
      <c r="A626">
        <v>287</v>
      </c>
    </row>
    <row r="627" spans="1:1">
      <c r="A627">
        <v>290</v>
      </c>
    </row>
    <row r="628" spans="1:1">
      <c r="A628">
        <v>289</v>
      </c>
    </row>
    <row r="629" spans="1:1">
      <c r="A629">
        <v>478</v>
      </c>
    </row>
    <row r="630" spans="1:1">
      <c r="A630">
        <v>484</v>
      </c>
    </row>
    <row r="631" spans="1:1">
      <c r="A631">
        <v>482</v>
      </c>
    </row>
    <row r="632" spans="1:1">
      <c r="A632">
        <v>759</v>
      </c>
    </row>
    <row r="633" spans="1:1">
      <c r="A633">
        <v>779</v>
      </c>
    </row>
    <row r="634" spans="1:1">
      <c r="A634">
        <v>774</v>
      </c>
    </row>
    <row r="635" spans="1:1">
      <c r="A635">
        <v>129</v>
      </c>
    </row>
    <row r="636" spans="1:1">
      <c r="A636">
        <v>1230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6970</v>
      </c>
    </row>
    <row r="643" spans="1:1">
      <c r="A643">
        <v>2788000</v>
      </c>
    </row>
    <row r="644" spans="1:1">
      <c r="A644">
        <v>0</v>
      </c>
    </row>
    <row r="645" spans="1:1">
      <c r="A645">
        <v>2788000</v>
      </c>
    </row>
    <row r="646" spans="1:1">
      <c r="A646">
        <v>290</v>
      </c>
    </row>
    <row r="647" spans="1:1">
      <c r="A647">
        <v>295</v>
      </c>
    </row>
    <row r="648" spans="1:1">
      <c r="A648">
        <v>295</v>
      </c>
    </row>
    <row r="649" spans="1:1">
      <c r="A649">
        <v>473</v>
      </c>
    </row>
    <row r="650" spans="1:1">
      <c r="A650">
        <v>483</v>
      </c>
    </row>
    <row r="651" spans="1:1">
      <c r="A651">
        <v>489</v>
      </c>
    </row>
    <row r="652" spans="1:1">
      <c r="A652">
        <v>786</v>
      </c>
    </row>
    <row r="653" spans="1:1">
      <c r="A653">
        <v>798</v>
      </c>
    </row>
    <row r="654" spans="1:1">
      <c r="A654">
        <v>788</v>
      </c>
    </row>
    <row r="655" spans="1:1">
      <c r="A655">
        <v>180</v>
      </c>
    </row>
    <row r="656" spans="1:1">
      <c r="A656">
        <v>1215</v>
      </c>
    </row>
    <row r="657" spans="1:1">
      <c r="A657">
        <v>12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358</v>
      </c>
    </row>
    <row r="682" spans="1:1">
      <c r="A682" t="s">
        <v>359</v>
      </c>
    </row>
    <row r="683" spans="1:1">
      <c r="A683" t="s">
        <v>360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361</v>
      </c>
    </row>
    <row r="700" spans="1:1">
      <c r="A700" t="s">
        <v>362</v>
      </c>
    </row>
    <row r="701" spans="1:1">
      <c r="A701">
        <v>1</v>
      </c>
    </row>
    <row r="702" spans="1:1">
      <c r="A702">
        <v>3521440</v>
      </c>
    </row>
    <row r="703" spans="1:1">
      <c r="A703">
        <v>390432</v>
      </c>
    </row>
    <row r="704" spans="1:1">
      <c r="A704">
        <v>1601076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791158</v>
      </c>
    </row>
    <row r="710" spans="1:1">
      <c r="A710">
        <v>1345936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-624146</v>
      </c>
    </row>
    <row r="717" spans="1:1">
      <c r="A717">
        <v>3375854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3621252</v>
      </c>
    </row>
    <row r="723" spans="1:1">
      <c r="A723">
        <v>1741741</v>
      </c>
    </row>
    <row r="724" spans="1:1">
      <c r="A724">
        <v>2105387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1134017</v>
      </c>
    </row>
    <row r="730" spans="1:1">
      <c r="A730">
        <v>2999279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-214916</v>
      </c>
    </row>
    <row r="737" spans="1:1">
      <c r="A737">
        <v>3785084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3203752</v>
      </c>
    </row>
    <row r="743" spans="1:1">
      <c r="A743">
        <v>1737174</v>
      </c>
    </row>
    <row r="744" spans="1:1">
      <c r="A744">
        <v>1860341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853676</v>
      </c>
    </row>
    <row r="750" spans="1:1">
      <c r="A750">
        <v>996051</v>
      </c>
    </row>
    <row r="751" spans="1:1">
      <c r="A751">
        <v>999</v>
      </c>
    </row>
    <row r="752" spans="1:1">
      <c r="A752">
        <v>1061000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-109460</v>
      </c>
    </row>
    <row r="757" spans="1:1">
      <c r="A757">
        <v>3890540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3241252</v>
      </c>
    </row>
    <row r="763" spans="1:1">
      <c r="A763">
        <v>719813</v>
      </c>
    </row>
    <row r="764" spans="1:1">
      <c r="A764">
        <v>1679480</v>
      </c>
    </row>
    <row r="765" spans="1:1">
      <c r="A765">
        <v>250000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768576</v>
      </c>
    </row>
    <row r="770" spans="1:1">
      <c r="A770">
        <v>1426918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-304949</v>
      </c>
    </row>
    <row r="777" spans="1:1">
      <c r="A777">
        <v>3695051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3489310</v>
      </c>
    </row>
    <row r="783" spans="1:1">
      <c r="A783">
        <v>1094951</v>
      </c>
    </row>
    <row r="784" spans="1:1">
      <c r="A784">
        <v>1435969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742426</v>
      </c>
    </row>
    <row r="790" spans="1:1">
      <c r="A790">
        <v>2354405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4052000</v>
      </c>
    </row>
    <row r="795" spans="1:1">
      <c r="A795">
        <v>769</v>
      </c>
    </row>
    <row r="796" spans="1:1">
      <c r="A796">
        <v>-1129370</v>
      </c>
    </row>
    <row r="797" spans="1:1">
      <c r="A797">
        <v>2923399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3506252</v>
      </c>
    </row>
    <row r="803" spans="1:1">
      <c r="A803">
        <v>331828</v>
      </c>
    </row>
    <row r="804" spans="1:1">
      <c r="A804">
        <v>1753800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861583</v>
      </c>
    </row>
    <row r="810" spans="1:1">
      <c r="A810">
        <v>1560731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-380434</v>
      </c>
    </row>
    <row r="817" spans="1:1">
      <c r="A817">
        <v>3619566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3205752</v>
      </c>
    </row>
    <row r="823" spans="1:1">
      <c r="A823">
        <v>1652901</v>
      </c>
    </row>
    <row r="824" spans="1:1">
      <c r="A824">
        <v>1809642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1091278</v>
      </c>
    </row>
    <row r="830" spans="1:1">
      <c r="A830">
        <v>2847652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-820635</v>
      </c>
    </row>
    <row r="837" spans="1:1">
      <c r="A837">
        <v>3179365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363</v>
      </c>
    </row>
    <row r="862" spans="1:1">
      <c r="A862" t="s">
        <v>364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'W'!W034192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2020-03-21T14:43:20Z</dcterms:modified>
</cp:coreProperties>
</file>