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SGGW\"/>
    </mc:Choice>
  </mc:AlternateContent>
  <xr:revisionPtr revIDLastSave="0" documentId="8_{A9010BD6-42B5-490D-866E-12F19371716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4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4" l="1"/>
  <c r="L1" i="4"/>
  <c r="N1" i="4"/>
  <c r="G5" i="4"/>
  <c r="H5" i="4"/>
  <c r="I5" i="4"/>
  <c r="G6" i="4"/>
  <c r="H6" i="4"/>
  <c r="G7" i="4"/>
  <c r="H7" i="4"/>
  <c r="G10" i="4"/>
  <c r="H10" i="4"/>
  <c r="L10" i="4"/>
  <c r="G16" i="4" s="1"/>
  <c r="G13" i="4"/>
  <c r="G20" i="4"/>
  <c r="H20" i="4"/>
  <c r="I20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J61" i="4"/>
  <c r="L61" i="4"/>
  <c r="N61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L80" i="4"/>
  <c r="M80" i="4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F83" i="4"/>
  <c r="G83" i="4"/>
  <c r="H83" i="4"/>
  <c r="I83" i="4"/>
  <c r="J83" i="4"/>
  <c r="K83" i="4"/>
  <c r="L83" i="4"/>
  <c r="M83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E1" i="3"/>
  <c r="I1" i="3"/>
  <c r="V1" i="3"/>
  <c r="X1" i="3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R12" i="3"/>
  <c r="X12" i="3"/>
  <c r="F13" i="3"/>
  <c r="L13" i="3"/>
  <c r="F14" i="3"/>
  <c r="L14" i="3"/>
  <c r="F15" i="3"/>
  <c r="L15" i="3"/>
  <c r="R15" i="3"/>
  <c r="F16" i="3"/>
  <c r="L16" i="3"/>
  <c r="R16" i="3"/>
  <c r="X16" i="3"/>
  <c r="X19" i="3" s="1"/>
  <c r="F17" i="3"/>
  <c r="L17" i="3"/>
  <c r="R17" i="3"/>
  <c r="R20" i="3" s="1"/>
  <c r="X17" i="3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X27" i="3" s="1"/>
  <c r="F23" i="3"/>
  <c r="L23" i="3"/>
  <c r="X23" i="3"/>
  <c r="F24" i="3"/>
  <c r="L24" i="3"/>
  <c r="L27" i="3" s="1"/>
  <c r="F27" i="3" s="1"/>
  <c r="R24" i="3"/>
  <c r="R27" i="3" s="1"/>
  <c r="X24" i="3"/>
  <c r="L25" i="3"/>
  <c r="R25" i="3"/>
  <c r="X25" i="3"/>
  <c r="L26" i="3"/>
  <c r="R26" i="3"/>
  <c r="X26" i="3"/>
  <c r="F28" i="3"/>
  <c r="L28" i="3"/>
  <c r="R28" i="3"/>
  <c r="F29" i="3"/>
  <c r="L29" i="3"/>
  <c r="L33" i="3" s="1"/>
  <c r="L35" i="3" s="1"/>
  <c r="X29" i="3"/>
  <c r="X30" i="3"/>
  <c r="L32" i="3"/>
  <c r="X32" i="3"/>
  <c r="F33" i="3"/>
  <c r="R33" i="3"/>
  <c r="L30" i="3" s="1"/>
  <c r="F34" i="3"/>
  <c r="L34" i="3"/>
  <c r="R34" i="3"/>
  <c r="X34" i="3"/>
  <c r="R35" i="3"/>
  <c r="X35" i="3"/>
  <c r="R36" i="3"/>
  <c r="E1" i="2"/>
  <c r="H1" i="2"/>
  <c r="U1" i="2"/>
  <c r="X1" i="2"/>
  <c r="U6" i="2"/>
  <c r="W6" i="2"/>
  <c r="Y6" i="2"/>
  <c r="G7" i="2"/>
  <c r="G8" i="2" s="1"/>
  <c r="G9" i="2" s="1"/>
  <c r="N7" i="2"/>
  <c r="O7" i="2"/>
  <c r="U7" i="2"/>
  <c r="W7" i="2"/>
  <c r="AD7" i="2" s="1"/>
  <c r="Y7" i="2"/>
  <c r="AE7" i="2" s="1"/>
  <c r="AB7" i="2"/>
  <c r="AF7" i="2" s="1"/>
  <c r="N8" i="2"/>
  <c r="O8" i="2"/>
  <c r="U8" i="2"/>
  <c r="W8" i="2"/>
  <c r="Y8" i="2"/>
  <c r="N9" i="2"/>
  <c r="N11" i="2" s="1"/>
  <c r="U9" i="2"/>
  <c r="V9" i="2"/>
  <c r="W9" i="2"/>
  <c r="X9" i="2"/>
  <c r="Y9" i="2"/>
  <c r="Z9" i="2"/>
  <c r="G10" i="2"/>
  <c r="G15" i="2" s="1"/>
  <c r="N10" i="2"/>
  <c r="O10" i="2"/>
  <c r="G11" i="2"/>
  <c r="O11" i="2"/>
  <c r="G12" i="2"/>
  <c r="N12" i="2"/>
  <c r="O12" i="2"/>
  <c r="U12" i="2"/>
  <c r="U15" i="2" s="1"/>
  <c r="W12" i="2"/>
  <c r="Y12" i="2"/>
  <c r="Y15" i="2" s="1"/>
  <c r="G13" i="2"/>
  <c r="U13" i="2"/>
  <c r="W13" i="2"/>
  <c r="W15" i="2" s="1"/>
  <c r="Y13" i="2"/>
  <c r="G14" i="2"/>
  <c r="U14" i="2"/>
  <c r="W14" i="2"/>
  <c r="Y14" i="2"/>
  <c r="AQ15" i="2"/>
  <c r="O16" i="2"/>
  <c r="N15" i="2" s="1"/>
  <c r="AQ16" i="2"/>
  <c r="O17" i="2"/>
  <c r="N17" i="2" s="1"/>
  <c r="P17" i="2"/>
  <c r="U17" i="2"/>
  <c r="AO14" i="2" s="1"/>
  <c r="W17" i="2"/>
  <c r="AB17" i="2" s="1"/>
  <c r="AD17" i="2" s="1"/>
  <c r="Y17" i="2"/>
  <c r="AQ14" i="2" s="1"/>
  <c r="AK17" i="2"/>
  <c r="AK18" i="2" s="1"/>
  <c r="AN18" i="2" s="1"/>
  <c r="AL17" i="2"/>
  <c r="AM17" i="2"/>
  <c r="G18" i="2"/>
  <c r="O18" i="2"/>
  <c r="U18" i="2"/>
  <c r="AB18" i="2" s="1"/>
  <c r="AD18" i="2" s="1"/>
  <c r="W18" i="2"/>
  <c r="AP15" i="2" s="1"/>
  <c r="Y18" i="2"/>
  <c r="AL18" i="2"/>
  <c r="AM18" i="2"/>
  <c r="G19" i="2"/>
  <c r="U19" i="2"/>
  <c r="AO16" i="2" s="1"/>
  <c r="W19" i="2"/>
  <c r="AP16" i="2" s="1"/>
  <c r="Y19" i="2"/>
  <c r="AL19" i="2"/>
  <c r="AM19" i="2"/>
  <c r="G20" i="2"/>
  <c r="O20" i="2"/>
  <c r="AK20" i="2"/>
  <c r="AN20" i="2" s="1"/>
  <c r="AL20" i="2"/>
  <c r="AM20" i="2"/>
  <c r="G21" i="2"/>
  <c r="U22" i="2"/>
  <c r="W22" i="2"/>
  <c r="Y22" i="2"/>
  <c r="G23" i="2"/>
  <c r="E28" i="2" s="1"/>
  <c r="U23" i="2"/>
  <c r="W23" i="2"/>
  <c r="Y23" i="2"/>
  <c r="G24" i="2"/>
  <c r="H24" i="2"/>
  <c r="U24" i="2"/>
  <c r="W24" i="2"/>
  <c r="Y24" i="2"/>
  <c r="G25" i="2"/>
  <c r="G26" i="2"/>
  <c r="M26" i="2"/>
  <c r="N26" i="2"/>
  <c r="O26" i="2"/>
  <c r="O29" i="2" s="1"/>
  <c r="G27" i="2"/>
  <c r="M27" i="2"/>
  <c r="N27" i="2"/>
  <c r="N28" i="2" s="1"/>
  <c r="U27" i="2"/>
  <c r="W27" i="2"/>
  <c r="Y27" i="2"/>
  <c r="M28" i="2"/>
  <c r="U28" i="2"/>
  <c r="W28" i="2"/>
  <c r="Y28" i="2"/>
  <c r="M29" i="2"/>
  <c r="G30" i="2"/>
  <c r="M30" i="2"/>
  <c r="N30" i="2"/>
  <c r="N29" i="2" s="1"/>
  <c r="O30" i="2"/>
  <c r="G31" i="2"/>
  <c r="U31" i="2"/>
  <c r="W31" i="2"/>
  <c r="Y31" i="2"/>
  <c r="AE31" i="2"/>
  <c r="AF31" i="2"/>
  <c r="AH31" i="2"/>
  <c r="AK31" i="2"/>
  <c r="G32" i="2"/>
  <c r="U32" i="2"/>
  <c r="W32" i="2"/>
  <c r="Y32" i="2"/>
  <c r="G33" i="2"/>
  <c r="H33" i="2"/>
  <c r="U33" i="2"/>
  <c r="W33" i="2"/>
  <c r="Y33" i="2"/>
  <c r="AJ33" i="2"/>
  <c r="G34" i="2"/>
  <c r="G35" i="2"/>
  <c r="AO64" i="2" s="1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N43" i="2"/>
  <c r="N45" i="2" s="1"/>
  <c r="U43" i="2"/>
  <c r="W43" i="2"/>
  <c r="Y43" i="2"/>
  <c r="G44" i="2"/>
  <c r="N44" i="2"/>
  <c r="U44" i="2"/>
  <c r="W44" i="2"/>
  <c r="Y44" i="2"/>
  <c r="G45" i="2"/>
  <c r="U45" i="2"/>
  <c r="W45" i="2"/>
  <c r="Y45" i="2"/>
  <c r="AO52" i="2"/>
  <c r="AR52" i="2" s="1"/>
  <c r="AP52" i="2"/>
  <c r="AQ52" i="2"/>
  <c r="AO53" i="2"/>
  <c r="AP53" i="2"/>
  <c r="AR53" i="2" s="1"/>
  <c r="AQ53" i="2"/>
  <c r="AO54" i="2"/>
  <c r="AR54" i="2" s="1"/>
  <c r="AP54" i="2"/>
  <c r="AQ54" i="2"/>
  <c r="AK63" i="2"/>
  <c r="AL63" i="2"/>
  <c r="AM63" i="2"/>
  <c r="AM66" i="2" s="1"/>
  <c r="AK64" i="2"/>
  <c r="AL64" i="2"/>
  <c r="AK65" i="2"/>
  <c r="AL65" i="2"/>
  <c r="AK66" i="2"/>
  <c r="AL66" i="2"/>
  <c r="V1" i="1"/>
  <c r="W1" i="1"/>
  <c r="B3" i="1"/>
  <c r="W3" i="1"/>
  <c r="B4" i="1"/>
  <c r="B5" i="1"/>
  <c r="L5" i="1"/>
  <c r="O5" i="1"/>
  <c r="B6" i="1"/>
  <c r="P9" i="1"/>
  <c r="S9" i="1"/>
  <c r="E14" i="1"/>
  <c r="F14" i="1"/>
  <c r="H14" i="1"/>
  <c r="H17" i="1" s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E17" i="1" s="1"/>
  <c r="M17" i="1" s="1"/>
  <c r="F16" i="1"/>
  <c r="H16" i="1"/>
  <c r="J16" i="1"/>
  <c r="J17" i="1" s="1"/>
  <c r="T16" i="1"/>
  <c r="U16" i="1"/>
  <c r="W16" i="1"/>
  <c r="F17" i="1"/>
  <c r="F19" i="1"/>
  <c r="G19" i="1"/>
  <c r="H19" i="1"/>
  <c r="I19" i="1"/>
  <c r="J19" i="1"/>
  <c r="K19" i="1"/>
  <c r="P19" i="1"/>
  <c r="T19" i="1"/>
  <c r="W19" i="1"/>
  <c r="AB19" i="1"/>
  <c r="AC19" i="1"/>
  <c r="AD19" i="1"/>
  <c r="AE19" i="1"/>
  <c r="F20" i="1"/>
  <c r="G20" i="1"/>
  <c r="H20" i="1"/>
  <c r="I20" i="1"/>
  <c r="J20" i="1"/>
  <c r="K20" i="1"/>
  <c r="P20" i="1"/>
  <c r="W20" i="1"/>
  <c r="AB20" i="1"/>
  <c r="AC20" i="1"/>
  <c r="AD20" i="1"/>
  <c r="AE20" i="1"/>
  <c r="F21" i="1"/>
  <c r="G21" i="1"/>
  <c r="H21" i="1"/>
  <c r="I21" i="1"/>
  <c r="J21" i="1"/>
  <c r="K21" i="1"/>
  <c r="P21" i="1"/>
  <c r="W21" i="1"/>
  <c r="AB21" i="1"/>
  <c r="AC21" i="1"/>
  <c r="AD21" i="1"/>
  <c r="AE21" i="1"/>
  <c r="AE25" i="1" s="1"/>
  <c r="AE26" i="1" s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AC26" i="1"/>
  <c r="AC27" i="1" s="1"/>
  <c r="AD26" i="1"/>
  <c r="AD27" i="1"/>
  <c r="AC28" i="1"/>
  <c r="AD28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R21" i="3" l="1"/>
  <c r="R30" i="3" s="1"/>
  <c r="AE27" i="1"/>
  <c r="AE28" i="1"/>
  <c r="AP64" i="2"/>
  <c r="AF28" i="1"/>
  <c r="AF27" i="1"/>
  <c r="AN66" i="2"/>
  <c r="AM64" i="2"/>
  <c r="AN64" i="2" s="1"/>
  <c r="AP14" i="2"/>
  <c r="AK19" i="2"/>
  <c r="I17" i="4"/>
  <c r="AG27" i="1"/>
  <c r="AM65" i="2"/>
  <c r="AN65" i="2" s="1"/>
  <c r="AB19" i="2"/>
  <c r="AO15" i="2"/>
  <c r="H17" i="4"/>
  <c r="G17" i="4"/>
  <c r="I16" i="4"/>
  <c r="O28" i="2"/>
  <c r="H16" i="4"/>
</calcChain>
</file>

<file path=xl/connections.xml><?xml version="1.0" encoding="utf-8"?>
<connections xmlns="http://schemas.openxmlformats.org/spreadsheetml/2006/main">
  <connection id="1" name="W034193" type="6" refreshedVersion="4" background="1" saveData="1">
    <textPr prompt="0" codePage="850" sourceFile="C:\2019_GMC\1ETAP_18C1\RUN_18C1\Wfiles\193\W034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<sst xmlns="http://schemas.openxmlformats.org/spreadsheetml/2006/main" count="591" uniqueCount="426">
  <si>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</si>
  <si>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</si>
  <si>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</si>
  <si>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</si>
  <si>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</si>
  <si>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</si>
  <si>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</si>
  <si>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</si>
  <si>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</si>
  <si>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</si>
  <si>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</si>
  <si>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</si>
  <si>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</si>
  <si>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</si>
  <si>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</si>
  <si>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</si>
  <si>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</si>
  <si>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</si>
  <si>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</si>
  <si>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</si>
  <si>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</si>
  <si>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</si>
  <si>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</si>
  <si>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</si>
  <si>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</si>
  <si>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</si>
  <si>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</si>
  <si>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</si>
  <si>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</si>
  <si>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</si>
  <si>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</si>
  <si>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</si>
  <si>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</si>
  <si>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</si>
  <si>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</si>
  <si>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</si>
  <si>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</si>
  <si>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</si>
  <si>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</si>
  <si>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</si>
  <si>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</si>
  <si>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</si>
  <si>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</si>
  <si>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</si>
  <si>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</si>
  <si>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</si>
  <si>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</si>
  <si>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</si>
  <si>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</si>
  <si>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</si>
  <si>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</si>
  <si>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</si>
  <si>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</si>
  <si>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</si>
  <si>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</si>
  <si>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</si>
  <si>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</si>
  <si>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</si>
  <si>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</si>
  <si>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</si>
  <si>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</si>
  <si>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</si>
  <si>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</si>
  <si>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</si>
  <si>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</si>
  <si>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</si>
  <si>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</si>
  <si>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</si>
  <si>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</si>
  <si>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</si>
  <si>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</si>
  <si>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</si>
  <si>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</si>
  <si>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</si>
  <si>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</si>
  <si>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</si>
  <si>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</si>
  <si>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</si>
  <si>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</si>
  <si>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</si>
  <si>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</si>
  <si>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</si>
  <si>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</si>
  <si>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</si>
  <si>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</si>
  <si>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</si>
  <si>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</si>
  <si>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</si>
  <si>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</si>
  <si>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</si>
  <si>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</si>
  <si>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</si>
  <si>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</si>
  <si>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</si>
  <si>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</si>
  <si>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</si>
  <si>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</si>
  <si>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</si>
  <si>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</si>
  <si>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</si>
  <si>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</si>
  <si>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</si>
  <si>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</si>
  <si>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</si>
  <si>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</si>
  <si>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</si>
  <si>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</si>
  <si>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</si>
  <si>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</si>
  <si>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</si>
  <si>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</si>
  <si>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</si>
  <si>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</si>
  <si>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</si>
  <si>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</si>
  <si>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</si>
  <si>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</si>
  <si>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</si>
  <si>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</si>
  <si>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</si>
  <si>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</si>
  <si>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</si>
  <si>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</si>
  <si>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</si>
  <si>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</si>
  <si>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</si>
  <si>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</si>
  <si>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</si>
  <si>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</si>
  <si>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</si>
  <si>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</si>
  <si>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</si>
  <si>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</si>
  <si>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</si>
  <si>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</si>
  <si>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</si>
  <si>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</si>
  <si>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</si>
  <si>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</si>
  <si>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</si>
  <si>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</si>
  <si>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</si>
  <si>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</si>
  <si>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</si>
  <si>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</si>
  <si>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</si>
  <si>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</si>
  <si>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</si>
  <si>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</si>
  <si>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</si>
  <si>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</si>
  <si>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</si>
  <si>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</si>
  <si>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</si>
  <si>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</si>
  <si>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</si>
  <si>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</si>
  <si>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</si>
  <si>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</si>
  <si>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</si>
  <si>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</si>
  <si>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</si>
  <si>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</si>
  <si>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</si>
  <si>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</si>
  <si>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</si>
  <si>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</si>
  <si>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</si>
  <si>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</si>
  <si>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</si>
  <si>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</si>
  <si>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</si>
  <si>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</si>
  <si>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</si>
  <si>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</si>
  <si>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</si>
  <si>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</si>
  <si>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</si>
  <si>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</si>
  <si>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</si>
  <si>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</si>
  <si>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</si>
  <si>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</si>
  <si>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</si>
  <si>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</si>
  <si>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</si>
  <si>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</si>
  <si>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</si>
  <si>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</si>
  <si>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</si>
  <si>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</si>
  <si>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</si>
  <si>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</si>
  <si>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</si>
  <si>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</si>
  <si>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</si>
  <si>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</si>
  <si>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</si>
  <si>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</si>
  <si>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</si>
  <si>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</si>
  <si>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</si>
  <si>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</si>
  <si>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</si>
  <si>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</si>
  <si>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</si>
  <si>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</si>
  <si>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</si>
  <si>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</si>
  <si>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</si>
  <si>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</si>
  <si>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</si>
  <si>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</si>
  <si>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</si>
  <si>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</si>
  <si>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</si>
  <si>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</si>
  <si>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</si>
  <si>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</si>
  <si>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</si>
  <si>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</si>
  <si>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</si>
  <si>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</si>
  <si>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</si>
  <si>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</si>
  <si>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</si>
  <si>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</si>
  <si>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</si>
  <si>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</si>
  <si>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</si>
  <si>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</si>
  <si>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</si>
  <si>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</si>
  <si>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</si>
  <si>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</si>
  <si>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</si>
  <si>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</si>
  <si>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</si>
  <si>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</si>
  <si>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</si>
  <si>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</si>
  <si>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</si>
  <si>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</si>
  <si>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</si>
  <si>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</si>
  <si>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</si>
  <si>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</si>
  <si>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</si>
  <si>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</si>
  <si>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</si>
  <si>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</si>
  <si>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</si>
  <si>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</si>
  <si>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</si>
  <si>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</si>
  <si>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</si>
  <si>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</si>
  <si>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</si>
  <si>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</si>
  <si>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</si>
  <si>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</si>
  <si>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</si>
  <si>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</si>
  <si>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</si>
  <si>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</si>
  <si>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</si>
  <si>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</si>
  <si>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</si>
  <si>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</si>
  <si>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</si>
  <si>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</si>
  <si>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</si>
  <si>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</si>
  <si>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</si>
  <si>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</si>
  <si>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</si>
  <si>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</si>
  <si>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</si>
  <si>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</si>
  <si>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</si>
  <si>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</si>
  <si>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</si>
  <si>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</si>
  <si>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</si>
  <si>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</si>
  <si>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</si>
  <si>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</si>
  <si>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</si>
  <si>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</si>
  <si>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</si>
  <si>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</si>
  <si>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</si>
  <si>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</si>
  <si>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</si>
  <si>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</si>
  <si>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</si>
  <si>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</si>
  <si>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</si>
  <si>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</si>
  <si>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</si>
  <si>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</si>
  <si>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</si>
  <si>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</si>
  <si>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</si>
  <si>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</si>
  <si>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</si>
  <si>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</si>
  <si>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</si>
  <si>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</si>
  <si>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</si>
  <si>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</si>
  <si>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</si>
  <si>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</si>
  <si>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</si>
  <si>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</si>
  <si>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</si>
  <si>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</si>
  <si>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</si>
  <si>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</si>
  <si>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</si>
  <si>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</si>
  <si>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</si>
  <si>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</si>
  <si>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</si>
  <si>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</si>
  <si>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</si>
  <si>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</si>
  <si>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</si>
  <si>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</si>
  <si>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</si>
  <si>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</si>
  <si>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</si>
  <si>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</si>
  <si>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</si>
  <si>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</si>
  <si>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</si>
  <si>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</si>
  <si>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</si>
  <si>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</si>
  <si>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</si>
  <si>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</si>
  <si>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</si>
  <si>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</si>
  <si>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4.76</t>
  </si>
  <si>
    <t xml:space="preserve">   3.57</t>
  </si>
  <si>
    <t xml:space="preserve">   3.78</t>
  </si>
  <si>
    <t>Minor</t>
  </si>
  <si>
    <t>None</t>
  </si>
  <si>
    <t>!</t>
  </si>
  <si>
    <t xml:space="preserve"> 93.8</t>
  </si>
  <si>
    <t xml:space="preserve"> 10.6</t>
  </si>
  <si>
    <t xml:space="preserve">  8.9</t>
  </si>
  <si>
    <t xml:space="preserve"> 13.2</t>
  </si>
  <si>
    <t xml:space="preserve">  9.9</t>
  </si>
  <si>
    <t xml:space="preserve">  8.3</t>
  </si>
  <si>
    <t xml:space="preserve"> 11.6</t>
  </si>
  <si>
    <t xml:space="preserve"> 12.6</t>
  </si>
  <si>
    <t xml:space="preserve"> 13.4</t>
  </si>
  <si>
    <t xml:space="preserve"> 12.5</t>
  </si>
  <si>
    <t xml:space="preserve"> 10.1</t>
  </si>
  <si>
    <t xml:space="preserve">  9.3</t>
  </si>
  <si>
    <t xml:space="preserve"> 11.7</t>
  </si>
  <si>
    <t xml:space="preserve"> 11.3</t>
  </si>
  <si>
    <t xml:space="preserve">  9.6</t>
  </si>
  <si>
    <t xml:space="preserve"> 12.0</t>
  </si>
  <si>
    <t xml:space="preserve">  9.4</t>
  </si>
  <si>
    <t xml:space="preserve">  8.5</t>
  </si>
  <si>
    <t xml:space="preserve"> 11.2</t>
  </si>
  <si>
    <t xml:space="preserve"> 10.0</t>
  </si>
  <si>
    <t xml:space="preserve"> 10.4</t>
  </si>
  <si>
    <t xml:space="preserve"> 10.5</t>
  </si>
  <si>
    <t xml:space="preserve">  9.8</t>
  </si>
  <si>
    <t xml:space="preserve">  8.7</t>
  </si>
  <si>
    <t xml:space="preserve">  9.1</t>
  </si>
  <si>
    <t xml:space="preserve"> 11.0</t>
  </si>
  <si>
    <t xml:space="preserve">  7.9</t>
  </si>
  <si>
    <t xml:space="preserve">  9.2</t>
  </si>
  <si>
    <t xml:space="preserve"> 12.2</t>
  </si>
  <si>
    <t xml:space="preserve">  7.7</t>
  </si>
  <si>
    <t xml:space="preserve">  7.1</t>
  </si>
  <si>
    <t xml:space="preserve">  2.6</t>
  </si>
  <si>
    <t xml:space="preserve">  7.0</t>
  </si>
  <si>
    <t xml:space="preserve">  6.6</t>
  </si>
  <si>
    <t xml:space="preserve">  7.8</t>
  </si>
  <si>
    <t xml:space="preserve">  6.5</t>
  </si>
  <si>
    <t xml:space="preserve"> 13.1</t>
  </si>
  <si>
    <t xml:space="preserve">  9.5</t>
  </si>
  <si>
    <t xml:space="preserve"> 10.3</t>
  </si>
  <si>
    <t xml:space="preserve">  9.0</t>
  </si>
  <si>
    <t xml:space="preserve"> 12.1</t>
  </si>
  <si>
    <t xml:space="preserve">  8.8</t>
  </si>
  <si>
    <t xml:space="preserve"> ****</t>
  </si>
  <si>
    <t>*****</t>
  </si>
  <si>
    <t xml:space="preserve">  ***</t>
  </si>
  <si>
    <t xml:space="preserve">   **</t>
  </si>
  <si>
    <t xml:space="preserve">    *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</si>
  <si>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</si>
  <si>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</si>
  <si>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</si>
  <si>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</si>
  <si>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</si>
  <si>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</si>
  <si>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Karol Pogorzelski</t>
  </si>
  <si>
    <t xml:space="preserve">Enactus/Enactus SGGW 1 </t>
  </si>
  <si>
    <t>Możliwść produkcyjna</t>
  </si>
  <si>
    <t>produkcja</t>
  </si>
  <si>
    <t>godziny produkcji</t>
  </si>
  <si>
    <t>czas produkcji w min</t>
  </si>
  <si>
    <t>czas montażu</t>
  </si>
  <si>
    <t>Czas montażu</t>
  </si>
  <si>
    <t>Decyzja stara</t>
  </si>
  <si>
    <t>Decyzja nowa</t>
  </si>
  <si>
    <t>Procentowa zmiana</t>
  </si>
  <si>
    <t>Zamówienia według procentowej zmiany</t>
  </si>
  <si>
    <t>Materiału</t>
  </si>
  <si>
    <t>SUMA</t>
  </si>
  <si>
    <t>Przewidywana ilość surowców</t>
  </si>
  <si>
    <t>Suma produktów</t>
  </si>
  <si>
    <t>Ilość zamówien</t>
  </si>
  <si>
    <t>Różnica</t>
  </si>
  <si>
    <t>Czas produkcji</t>
  </si>
  <si>
    <t>liczba na dystrybutora</t>
  </si>
  <si>
    <t>ZAPAS</t>
  </si>
  <si>
    <t>Zapas zamkniecia plus kupno</t>
  </si>
  <si>
    <t>Zamówienia</t>
  </si>
  <si>
    <t>Różnice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</si>
</sst>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2">
    <font>
      <sz val="10"/>
      <name val="Arial"/>
    </font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sz val="10"/>
      <name val="Arial"/>
      <family val="2"/>
      <charset val="238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209"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80" fontId="9" fillId="0" borderId="0" xfId="0" applyNumberFormat="1" applyFont="1" applyBorder="1" applyAlignment="1">
      <alignment horizontal="left"/>
    </xf>
    <xf numFmtId="0" fontId="9" fillId="0" borderId="1" xfId="0" applyFont="1" applyBorder="1" applyAlignment="1"/>
    <xf numFmtId="180" fontId="9" fillId="0" borderId="3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 applyAlignment="1">
      <alignment horizontal="left"/>
    </xf>
    <xf numFmtId="180" fontId="9" fillId="0" borderId="10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80" fontId="9" fillId="0" borderId="3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80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80" fontId="9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80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2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5" xfId="0" applyFont="1" applyBorder="1"/>
    <xf numFmtId="0" fontId="9" fillId="0" borderId="0" xfId="0" applyFont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/>
    <xf numFmtId="0" fontId="9" fillId="0" borderId="5" xfId="0" applyFont="1" applyBorder="1" applyAlignment="1"/>
    <xf numFmtId="180" fontId="9" fillId="0" borderId="0" xfId="0" applyNumberFormat="1" applyFont="1" applyBorder="1" applyAlignment="1"/>
    <xf numFmtId="0" fontId="9" fillId="0" borderId="2" xfId="0" applyFont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2" fontId="9" fillId="0" borderId="4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180" fontId="9" fillId="0" borderId="8" xfId="0" applyNumberFormat="1" applyFont="1" applyBorder="1" applyAlignment="1">
      <alignment horizontal="right"/>
    </xf>
    <xf numFmtId="180" fontId="9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180" fontId="9" fillId="0" borderId="10" xfId="0" applyNumberFormat="1" applyFont="1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180" fontId="9" fillId="0" borderId="14" xfId="0" applyNumberFormat="1" applyFont="1" applyBorder="1" applyAlignment="1">
      <alignment horizontal="left"/>
    </xf>
    <xf numFmtId="0" fontId="12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1" fillId="0" borderId="14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/>
    <xf numFmtId="0" fontId="11" fillId="0" borderId="2" xfId="0" applyFont="1" applyBorder="1" applyAlignment="1">
      <alignment horizontal="left"/>
    </xf>
    <xf numFmtId="0" fontId="11" fillId="0" borderId="1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2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0" fontId="11" fillId="0" borderId="0" xfId="0" applyNumberFormat="1" applyFont="1" applyBorder="1" applyAlignment="1">
      <alignment horizontal="right"/>
    </xf>
    <xf numFmtId="18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left"/>
    </xf>
    <xf numFmtId="0" fontId="9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9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49" fontId="30" fillId="0" borderId="0" xfId="0" applyNumberFormat="1" applyFont="1"/>
    <xf numFmtId="0" fontId="31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1" fontId="9" fillId="0" borderId="0" xfId="0" applyNumberFormat="1" applyFont="1" applyBorder="1" applyAlignment="1">
      <alignment horizontal="center"/>
    </xf>
    <xf numFmtId="0" fontId="24" fillId="0" borderId="0" xfId="0" applyFont="1" applyBorder="1"/>
    <xf numFmtId="2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80" fontId="9" fillId="0" borderId="9" xfId="0" applyNumberFormat="1" applyFont="1" applyBorder="1"/>
    <xf numFmtId="180" fontId="9" fillId="0" borderId="14" xfId="0" applyNumberFormat="1" applyFont="1" applyBorder="1"/>
    <xf numFmtId="180" fontId="9" fillId="0" borderId="2" xfId="0" applyNumberFormat="1" applyFont="1" applyBorder="1" applyAlignment="1">
      <alignment horizontal="left"/>
    </xf>
    <xf numFmtId="180" fontId="9" fillId="0" borderId="2" xfId="0" applyNumberFormat="1" applyFont="1" applyBorder="1"/>
    <xf numFmtId="0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9" fillId="0" borderId="14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left"/>
    </xf>
    <xf numFmtId="0" fontId="9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11" fillId="2" borderId="0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0" xfId="0" applyFont="1" applyFill="1" applyBorder="1"/>
    <xf numFmtId="0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25" fillId="0" borderId="0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12" fillId="2" borderId="0" xfId="0" applyFont="1" applyFill="1" applyBorder="1"/>
    <xf numFmtId="2" fontId="12" fillId="0" borderId="0" xfId="0" applyNumberFormat="1" applyFont="1"/>
    <xf numFmtId="0" fontId="12" fillId="2" borderId="0" xfId="0" applyFont="1" applyFill="1"/>
    <xf numFmtId="0" fontId="12" fillId="0" borderId="5" xfId="0" applyFont="1" applyBorder="1" applyAlignment="1"/>
    <xf numFmtId="0" fontId="12" fillId="0" borderId="9" xfId="0" applyFont="1" applyBorder="1"/>
    <xf numFmtId="0" fontId="12" fillId="0" borderId="14" xfId="0" applyFont="1" applyBorder="1"/>
    <xf numFmtId="0" fontId="12" fillId="0" borderId="10" xfId="0" applyFont="1" applyBorder="1"/>
    <xf numFmtId="0" fontId="9" fillId="0" borderId="5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180" fontId="9" fillId="0" borderId="5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Border="1"/>
    <xf numFmtId="182" fontId="9" fillId="0" borderId="5" xfId="0" applyNumberFormat="1" applyFont="1" applyBorder="1"/>
    <xf numFmtId="0" fontId="9" fillId="0" borderId="12" xfId="0" applyFont="1" applyBorder="1"/>
    <xf numFmtId="181" fontId="9" fillId="0" borderId="0" xfId="0" applyNumberFormat="1" applyFont="1"/>
    <xf numFmtId="183" fontId="9" fillId="0" borderId="5" xfId="0" applyNumberFormat="1" applyFont="1" applyBorder="1" applyAlignment="1">
      <alignment horizontal="right"/>
    </xf>
    <xf numFmtId="180" fontId="9" fillId="0" borderId="4" xfId="0" applyNumberFormat="1" applyFont="1" applyBorder="1" applyAlignment="1">
      <alignment horizontal="right"/>
    </xf>
    <xf numFmtId="0" fontId="27" fillId="0" borderId="0" xfId="0" applyFont="1" applyBorder="1"/>
    <xf numFmtId="1" fontId="9" fillId="0" borderId="0" xfId="0" applyNumberFormat="1" applyFont="1" applyBorder="1" applyAlignment="1">
      <alignment horizontal="right"/>
    </xf>
    <xf numFmtId="2" fontId="9" fillId="0" borderId="0" xfId="0" applyNumberFormat="1" applyFont="1"/>
    <xf numFmtId="2" fontId="9" fillId="0" borderId="14" xfId="0" applyNumberFormat="1" applyFont="1" applyBorder="1"/>
    <xf numFmtId="0" fontId="26" fillId="0" borderId="0" xfId="0" applyFont="1" applyBorder="1"/>
    <xf numFmtId="0" fontId="28" fillId="0" borderId="0" xfId="0" applyFont="1" applyBorder="1"/>
    <xf numFmtId="0" fontId="9" fillId="2" borderId="0" xfId="0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9" fontId="1" fillId="0" borderId="0" xfId="1"/>
    <xf numFmtId="0" fontId="29" fillId="0" borderId="0" xfId="0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4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55"/>
  <sheetViews>
    <sheetView showGridLines="0" tabSelected="1" zoomScale="90" zoomScaleNormal="90" workbookViewId="0">
      <selection activeCell="V26" sqref="V26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31">
      <c r="V1" t="str">
        <f>LEFT(TRIM(W!A699),4)</f>
        <v xml:space="preserve">032 </v>
      </c>
      <c r="W1" t="str">
        <f>RIGHT(TRIM(W!A699),10)</f>
        <v>20/10/2017</v>
      </c>
    </row>
    <row r="2" spans="2:31" ht="33">
      <c r="G2" s="1" t="s">
        <v>283</v>
      </c>
      <c r="H2" s="140"/>
    </row>
    <row r="3" spans="2:31">
      <c r="B3" t="str">
        <f>W!A861</f>
        <v>Karol Pogorzelski</v>
      </c>
      <c r="V3" s="2" t="s">
        <v>284</v>
      </c>
      <c r="W3" s="3" t="str">
        <f>W!A6</f>
        <v xml:space="preserve">  18C1</v>
      </c>
    </row>
    <row r="4" spans="2:31">
      <c r="B4" t="str">
        <f>W!A862</f>
        <v xml:space="preserve">Enactus/Enactus SGGW 1 </v>
      </c>
    </row>
    <row r="5" spans="2:31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31">
      <c r="B6">
        <f>W!A864</f>
        <v>0</v>
      </c>
    </row>
    <row r="8" spans="2:31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31" ht="18.600000000000001" customHeight="1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31" ht="13.8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  <c r="AB10" t="s">
        <v>410</v>
      </c>
    </row>
    <row r="11" spans="2:31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  <c r="AB11">
        <v>22</v>
      </c>
      <c r="AC11">
        <v>21</v>
      </c>
      <c r="AD11">
        <v>21</v>
      </c>
      <c r="AE11">
        <v>18</v>
      </c>
    </row>
    <row r="12" spans="2:31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  <c r="AB12">
        <v>21</v>
      </c>
      <c r="AC12">
        <v>20</v>
      </c>
      <c r="AD12">
        <v>20</v>
      </c>
      <c r="AE12">
        <v>18</v>
      </c>
    </row>
    <row r="13" spans="2:31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  <c r="AB13">
        <v>23</v>
      </c>
      <c r="AC13">
        <v>19</v>
      </c>
      <c r="AD13">
        <v>22</v>
      </c>
      <c r="AE13">
        <v>20</v>
      </c>
    </row>
    <row r="14" spans="2:31">
      <c r="B14" s="11"/>
      <c r="C14" s="19"/>
      <c r="D14" s="19" t="s">
        <v>27</v>
      </c>
      <c r="E14" s="43">
        <f>W!A7</f>
        <v>22</v>
      </c>
      <c r="F14" s="44">
        <f>W!A11</f>
        <v>21</v>
      </c>
      <c r="G14" s="45"/>
      <c r="H14" s="44">
        <f>W!A14</f>
        <v>21</v>
      </c>
      <c r="I14" s="46"/>
      <c r="J14" s="44">
        <f>W!A17</f>
        <v>18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12</v>
      </c>
      <c r="X14" s="49"/>
      <c r="Y14" s="24"/>
      <c r="AB14" t="s">
        <v>411</v>
      </c>
    </row>
    <row r="15" spans="2:31">
      <c r="B15" s="11"/>
      <c r="C15" s="19"/>
      <c r="D15" s="19" t="s">
        <v>2</v>
      </c>
      <c r="E15" s="50">
        <f>W!A8</f>
        <v>21</v>
      </c>
      <c r="F15" s="44">
        <f>W!A12</f>
        <v>20</v>
      </c>
      <c r="G15" s="51"/>
      <c r="H15" s="44">
        <f>W!A15</f>
        <v>20</v>
      </c>
      <c r="I15" s="52"/>
      <c r="J15" s="44">
        <f>W!A18</f>
        <v>18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11</v>
      </c>
      <c r="X15" s="54"/>
      <c r="Y15" s="24"/>
      <c r="AB15">
        <v>24</v>
      </c>
      <c r="AC15">
        <v>24</v>
      </c>
      <c r="AD15">
        <v>25</v>
      </c>
      <c r="AE15">
        <v>24</v>
      </c>
    </row>
    <row r="16" spans="2:31">
      <c r="B16" s="11"/>
      <c r="C16" s="19"/>
      <c r="D16" s="19" t="s">
        <v>3</v>
      </c>
      <c r="E16" s="56">
        <f>W!A9</f>
        <v>23</v>
      </c>
      <c r="F16" s="57">
        <f>W!A13</f>
        <v>19</v>
      </c>
      <c r="G16" s="58"/>
      <c r="H16" s="57">
        <f>W!A16</f>
        <v>22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  <c r="AB16">
        <v>23</v>
      </c>
      <c r="AC16">
        <v>23</v>
      </c>
      <c r="AD16">
        <v>24</v>
      </c>
      <c r="AE16">
        <v>23</v>
      </c>
    </row>
    <row r="17" spans="2:33">
      <c r="B17" s="11"/>
      <c r="C17" s="19"/>
      <c r="D17" s="19"/>
      <c r="E17" s="44">
        <f>SUM(E14:E16)</f>
        <v>66</v>
      </c>
      <c r="F17" s="44">
        <f>SUM(F14:F16)</f>
        <v>60</v>
      </c>
      <c r="G17" s="39"/>
      <c r="H17" s="44">
        <f>SUM(H14:H16)</f>
        <v>63</v>
      </c>
      <c r="I17" s="39"/>
      <c r="J17" s="44">
        <f>SUM(J14:J16)</f>
        <v>56</v>
      </c>
      <c r="K17" s="39"/>
      <c r="L17" s="19"/>
      <c r="M17" s="28">
        <f>SUM(E17:J17)</f>
        <v>245</v>
      </c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  <c r="AB17">
        <v>27</v>
      </c>
      <c r="AC17">
        <v>25</v>
      </c>
      <c r="AD17">
        <v>26</v>
      </c>
      <c r="AE17">
        <v>25</v>
      </c>
    </row>
    <row r="18" spans="2:33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  <c r="AB18" t="s">
        <v>412</v>
      </c>
    </row>
    <row r="19" spans="2:33">
      <c r="B19" s="11"/>
      <c r="C19" s="18"/>
      <c r="D19" s="19" t="s">
        <v>27</v>
      </c>
      <c r="E19" s="19"/>
      <c r="F19" s="47">
        <f>W!A21</f>
        <v>308</v>
      </c>
      <c r="G19" s="54">
        <f>W!B21</f>
        <v>0</v>
      </c>
      <c r="H19" s="63">
        <f>W!A24</f>
        <v>518</v>
      </c>
      <c r="I19" s="48">
        <f>W!B24</f>
        <v>0</v>
      </c>
      <c r="J19" s="63">
        <f>W!A27</f>
        <v>808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  <c r="AB19" s="207">
        <f>AB15/AB11</f>
        <v>1.0909090909090908</v>
      </c>
      <c r="AC19" s="207">
        <f>AC15/AC11</f>
        <v>1.1428571428571428</v>
      </c>
      <c r="AD19" s="207">
        <f>AD15/AD11</f>
        <v>1.1904761904761905</v>
      </c>
      <c r="AE19" s="207">
        <f>AE15/AE11</f>
        <v>1.3333333333333333</v>
      </c>
    </row>
    <row r="20" spans="2:33">
      <c r="B20" s="11"/>
      <c r="C20" s="19"/>
      <c r="D20" s="19" t="s">
        <v>2</v>
      </c>
      <c r="E20" s="19"/>
      <c r="F20" s="53">
        <f>W!A22</f>
        <v>317</v>
      </c>
      <c r="G20" s="54">
        <f>W!B22</f>
        <v>0</v>
      </c>
      <c r="H20" s="44">
        <f>W!A25</f>
        <v>518</v>
      </c>
      <c r="I20" s="54">
        <f>W!B25</f>
        <v>0</v>
      </c>
      <c r="J20" s="44">
        <f>W!A28</f>
        <v>818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  <c r="AB20" s="207">
        <f t="shared" ref="AB20:AE21" si="0">AB16/AB12</f>
        <v>1.0952380952380953</v>
      </c>
      <c r="AC20" s="207">
        <f t="shared" si="0"/>
        <v>1.1499999999999999</v>
      </c>
      <c r="AD20" s="207">
        <f t="shared" si="0"/>
        <v>1.2</v>
      </c>
      <c r="AE20" s="207">
        <f t="shared" si="0"/>
        <v>1.2777777777777777</v>
      </c>
    </row>
    <row r="21" spans="2:33">
      <c r="B21" s="11"/>
      <c r="C21" s="19"/>
      <c r="D21" s="19" t="s">
        <v>3</v>
      </c>
      <c r="E21" s="19"/>
      <c r="F21" s="41">
        <f>W!A23</f>
        <v>319</v>
      </c>
      <c r="G21" s="59">
        <f>W!B23</f>
        <v>0</v>
      </c>
      <c r="H21" s="57">
        <f>W!A26</f>
        <v>538</v>
      </c>
      <c r="I21" s="59">
        <f>W!B26</f>
        <v>0</v>
      </c>
      <c r="J21" s="57">
        <f>W!A29</f>
        <v>828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14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  <c r="AB21" s="207">
        <f t="shared" si="0"/>
        <v>1.173913043478261</v>
      </c>
      <c r="AC21" s="207">
        <f t="shared" si="0"/>
        <v>1.3157894736842106</v>
      </c>
      <c r="AD21" s="207">
        <f t="shared" si="0"/>
        <v>1.1818181818181819</v>
      </c>
      <c r="AE21" s="207">
        <f t="shared" si="0"/>
        <v>1.25</v>
      </c>
    </row>
    <row r="22" spans="2:33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  <c r="AB22" t="s">
        <v>413</v>
      </c>
    </row>
    <row r="23" spans="2:33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  <c r="AC23">
        <v>2100</v>
      </c>
      <c r="AD23">
        <v>950</v>
      </c>
      <c r="AE23">
        <v>510</v>
      </c>
    </row>
    <row r="24" spans="2:33">
      <c r="B24" s="11"/>
      <c r="C24" s="19"/>
      <c r="D24" s="19" t="s">
        <v>307</v>
      </c>
      <c r="E24" s="19"/>
      <c r="F24" s="47">
        <f>W!A31</f>
        <v>1790</v>
      </c>
      <c r="G24" s="48">
        <f>W!B31</f>
        <v>0</v>
      </c>
      <c r="H24" s="63">
        <f>W!A34</f>
        <v>890</v>
      </c>
      <c r="I24" s="48">
        <f>W!B34</f>
        <v>0</v>
      </c>
      <c r="J24" s="63">
        <f>W!A37</f>
        <v>400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3</v>
      </c>
      <c r="X24" s="69">
        <f>W!B82</f>
        <v>0</v>
      </c>
      <c r="Y24" s="24"/>
      <c r="AC24">
        <v>1100</v>
      </c>
      <c r="AD24">
        <v>600</v>
      </c>
      <c r="AE24">
        <v>300</v>
      </c>
    </row>
    <row r="25" spans="2:33">
      <c r="B25" s="11"/>
      <c r="C25" s="203" t="s">
        <v>310</v>
      </c>
      <c r="D25" s="19" t="s">
        <v>311</v>
      </c>
      <c r="E25" s="19"/>
      <c r="F25" s="53">
        <f>W!A32</f>
        <v>985</v>
      </c>
      <c r="G25" s="54">
        <f>W!B32</f>
        <v>0</v>
      </c>
      <c r="H25" s="44">
        <f>W!A35</f>
        <v>534</v>
      </c>
      <c r="I25" s="54">
        <f>W!B35</f>
        <v>0</v>
      </c>
      <c r="J25" s="44">
        <f>W!A38</f>
        <v>225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  <c r="AC25">
        <v>2000</v>
      </c>
      <c r="AD25">
        <v>950</v>
      </c>
      <c r="AE25">
        <f>ROUND(AE21*J26,0)</f>
        <v>481</v>
      </c>
    </row>
    <row r="26" spans="2:33">
      <c r="B26" s="11"/>
      <c r="C26" s="204" t="s">
        <v>313</v>
      </c>
      <c r="D26" s="19" t="s">
        <v>314</v>
      </c>
      <c r="E26" s="19"/>
      <c r="F26" s="41">
        <f>W!A33</f>
        <v>1585</v>
      </c>
      <c r="G26" s="59">
        <f>W!B33</f>
        <v>0</v>
      </c>
      <c r="H26" s="57">
        <f>W!A36</f>
        <v>870</v>
      </c>
      <c r="I26" s="59">
        <f>W!B36</f>
        <v>0</v>
      </c>
      <c r="J26" s="41">
        <f>W!A39</f>
        <v>385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110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4</v>
      </c>
      <c r="X26" s="79">
        <f>W!B86</f>
        <v>0</v>
      </c>
      <c r="Y26" s="24"/>
      <c r="AC26">
        <f>SUM(AC23:AC25)</f>
        <v>5200</v>
      </c>
      <c r="AD26">
        <f>SUM(AD23:AD25)</f>
        <v>2500</v>
      </c>
      <c r="AE26">
        <f>SUM(AE23:AE25)</f>
        <v>1291</v>
      </c>
      <c r="AF26" s="208" t="s">
        <v>415</v>
      </c>
      <c r="AG26" t="s">
        <v>423</v>
      </c>
    </row>
    <row r="27" spans="2:33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  <c r="AB27" s="208" t="s">
        <v>414</v>
      </c>
      <c r="AC27">
        <f>AC26</f>
        <v>5200</v>
      </c>
      <c r="AD27">
        <f>AD26*2</f>
        <v>5000</v>
      </c>
      <c r="AE27">
        <f>AE26*3</f>
        <v>3873</v>
      </c>
      <c r="AF27">
        <f>SUM(AC27:AE27)</f>
        <v>14073</v>
      </c>
      <c r="AG27">
        <f>'Resources and products'!G35+1000</f>
        <v>13604</v>
      </c>
    </row>
    <row r="28" spans="2:33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  <c r="AB28" t="s">
        <v>420</v>
      </c>
      <c r="AC28">
        <f>AC26*64</f>
        <v>332800</v>
      </c>
      <c r="AD28">
        <f>AD26*79</f>
        <v>197500</v>
      </c>
      <c r="AE28">
        <f>AE26*124</f>
        <v>160084</v>
      </c>
      <c r="AF28">
        <f>SUM(AC28:AE28)/60</f>
        <v>11506.4</v>
      </c>
    </row>
    <row r="29" spans="2:33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33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33">
      <c r="B31" s="11"/>
      <c r="C31" s="19" t="s">
        <v>325</v>
      </c>
      <c r="D31" s="18"/>
      <c r="E31" s="18"/>
      <c r="F31" s="53">
        <f>W!A47</f>
        <v>135</v>
      </c>
      <c r="G31" s="49"/>
      <c r="H31" s="53">
        <f>W!A48</f>
        <v>185</v>
      </c>
      <c r="I31" s="49"/>
      <c r="J31" s="53">
        <f>W!A49</f>
        <v>375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33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200</v>
      </c>
      <c r="I35" s="87">
        <f>W!B55</f>
        <v>0</v>
      </c>
      <c r="J35" s="36">
        <f>W!A56</f>
        <v>300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6"/>
  <sheetViews>
    <sheetView showGridLines="0" zoomScale="76" zoomScaleNormal="76" workbookViewId="0">
      <selection activeCell="G30" sqref="G30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43" ht="15.6">
      <c r="D1" s="14" t="s">
        <v>23</v>
      </c>
      <c r="E1" s="15">
        <f>W!A1</f>
        <v>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43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43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43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43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43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4360</v>
      </c>
      <c r="V6" s="188"/>
      <c r="W6" s="44">
        <f>W!A109</f>
        <v>2294</v>
      </c>
      <c r="X6" s="28"/>
      <c r="Y6" s="53">
        <f>W!A110</f>
        <v>1010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43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48</v>
      </c>
      <c r="O7" s="189">
        <f>W!A192</f>
        <v>71</v>
      </c>
      <c r="P7" s="24"/>
      <c r="R7" s="129"/>
      <c r="S7" s="19" t="s">
        <v>210</v>
      </c>
      <c r="T7" s="19"/>
      <c r="U7" s="53">
        <f>W!A111</f>
        <v>4490</v>
      </c>
      <c r="V7" s="188"/>
      <c r="W7" s="44">
        <f>W!A112</f>
        <v>2369</v>
      </c>
      <c r="X7" s="28"/>
      <c r="Y7" s="53">
        <f>W!A113</f>
        <v>1043</v>
      </c>
      <c r="Z7" s="28"/>
      <c r="AA7" s="24"/>
      <c r="AB7" s="18">
        <f>U7*64</f>
        <v>287360</v>
      </c>
      <c r="AC7" s="19"/>
      <c r="AD7" s="19">
        <f>W7*79</f>
        <v>187151</v>
      </c>
      <c r="AE7" s="19">
        <f>Y7*124</f>
        <v>129332</v>
      </c>
      <c r="AF7" s="44">
        <f>SUM(AB7:AE7)/60</f>
        <v>10064.049999999999</v>
      </c>
      <c r="AG7" s="28"/>
      <c r="AH7" s="44"/>
      <c r="AI7" s="28"/>
      <c r="AJ7" s="44"/>
      <c r="AK7" s="28"/>
      <c r="AL7" s="19"/>
    </row>
    <row r="8" spans="2:43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130</v>
      </c>
      <c r="V8" s="188"/>
      <c r="W8" s="44">
        <f>W!A115</f>
        <v>75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43">
      <c r="B9" s="129"/>
      <c r="C9" s="18" t="s">
        <v>214</v>
      </c>
      <c r="F9" s="19"/>
      <c r="G9" s="156">
        <f>G7-G8-G10</f>
        <v>489</v>
      </c>
      <c r="H9" s="24"/>
      <c r="I9" s="19"/>
      <c r="J9" s="129"/>
      <c r="K9" s="19" t="s">
        <v>215</v>
      </c>
      <c r="L9" s="19"/>
      <c r="M9" s="19"/>
      <c r="N9" s="189">
        <f>W!A82</f>
        <v>3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43">
      <c r="B10" s="129"/>
      <c r="C10" s="18" t="s">
        <v>217</v>
      </c>
      <c r="F10" s="19"/>
      <c r="G10" s="156">
        <f>W!A284</f>
        <v>1111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43" ht="12">
      <c r="B11" s="129"/>
      <c r="C11" s="18" t="s">
        <v>219</v>
      </c>
      <c r="F11" s="19"/>
      <c r="G11" s="156">
        <f>0.25*G10</f>
        <v>277.75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17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43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47</v>
      </c>
      <c r="O12" s="191">
        <f>W!A198</f>
        <v>71</v>
      </c>
      <c r="P12" s="24"/>
      <c r="R12" s="129"/>
      <c r="S12" s="28" t="s">
        <v>224</v>
      </c>
      <c r="T12" s="19"/>
      <c r="U12" s="53">
        <f>W!A121</f>
        <v>1790</v>
      </c>
      <c r="V12" s="188"/>
      <c r="W12" s="53">
        <f>W!A124</f>
        <v>890</v>
      </c>
      <c r="X12" s="28"/>
      <c r="Y12" s="53">
        <f>W!A127</f>
        <v>400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  <c r="AP12" s="18" t="s">
        <v>5</v>
      </c>
    </row>
    <row r="13" spans="2:43" ht="13.2">
      <c r="B13" s="129"/>
      <c r="C13" s="18" t="s">
        <v>225</v>
      </c>
      <c r="F13" s="19"/>
      <c r="G13" s="156">
        <f>W!A286</f>
        <v>470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985</v>
      </c>
      <c r="V13" s="188"/>
      <c r="W13" s="53">
        <f>W!A125</f>
        <v>534</v>
      </c>
      <c r="X13" s="28"/>
      <c r="Y13" s="53">
        <f>W!A128</f>
        <v>225</v>
      </c>
      <c r="Z13" s="28"/>
      <c r="AA13" s="24"/>
      <c r="AE13" s="19"/>
      <c r="AF13" s="100"/>
      <c r="AG13" s="19"/>
      <c r="AH13" s="44"/>
      <c r="AI13" s="28"/>
      <c r="AJ13" t="s">
        <v>424</v>
      </c>
      <c r="AK13"/>
      <c r="AL13"/>
      <c r="AM13"/>
      <c r="AN13"/>
      <c r="AO13" s="18" t="s">
        <v>425</v>
      </c>
    </row>
    <row r="14" spans="2:43" ht="13.2">
      <c r="B14" s="129"/>
      <c r="C14" s="18" t="s">
        <v>227</v>
      </c>
      <c r="F14" s="19"/>
      <c r="G14" s="192">
        <f>W!A287</f>
        <v>141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1585</v>
      </c>
      <c r="V14" s="188"/>
      <c r="W14" s="53">
        <f>W!A126</f>
        <v>870</v>
      </c>
      <c r="X14" s="28"/>
      <c r="Y14" s="53">
        <f>W!A129</f>
        <v>385</v>
      </c>
      <c r="Z14" s="28"/>
      <c r="AA14" s="24"/>
      <c r="AE14" s="19"/>
      <c r="AF14" s="28"/>
      <c r="AG14" s="19"/>
      <c r="AH14" s="44"/>
      <c r="AI14" s="28"/>
      <c r="AJ14"/>
      <c r="AK14">
        <v>1900</v>
      </c>
      <c r="AL14">
        <v>890</v>
      </c>
      <c r="AM14">
        <v>500</v>
      </c>
      <c r="AN14"/>
      <c r="AO14" s="18">
        <f>AK14-U17</f>
        <v>167</v>
      </c>
      <c r="AP14" s="18">
        <f>AL14-W17</f>
        <v>108</v>
      </c>
      <c r="AQ14" s="18">
        <f>AM14-Y17</f>
        <v>85</v>
      </c>
    </row>
    <row r="15" spans="2:43" ht="13.2">
      <c r="B15" s="129"/>
      <c r="C15" s="28" t="s">
        <v>229</v>
      </c>
      <c r="D15" s="19"/>
      <c r="E15" s="19"/>
      <c r="F15" s="19"/>
      <c r="G15" s="193">
        <f>G10-SUM(G11:G14)</f>
        <v>-52.75</v>
      </c>
      <c r="H15" s="24"/>
      <c r="I15" s="19"/>
      <c r="J15" s="129"/>
      <c r="K15" s="96" t="s">
        <v>336</v>
      </c>
      <c r="L15" s="19"/>
      <c r="M15" s="19"/>
      <c r="N15" s="19">
        <f>O16/N7</f>
        <v>576</v>
      </c>
      <c r="O15" s="19"/>
      <c r="P15" s="24"/>
      <c r="R15" s="132"/>
      <c r="S15" s="62"/>
      <c r="T15" s="62"/>
      <c r="U15" s="132">
        <f>SUM(U12:U14)</f>
        <v>4360</v>
      </c>
      <c r="V15" s="42"/>
      <c r="W15" s="62">
        <f>SUM(W12:W14)</f>
        <v>2294</v>
      </c>
      <c r="X15" s="83"/>
      <c r="Y15" s="132">
        <f>SUM(Y12:Y14)</f>
        <v>1010</v>
      </c>
      <c r="Z15" s="83"/>
      <c r="AA15" s="76"/>
      <c r="AE15" s="19"/>
      <c r="AF15" s="19"/>
      <c r="AG15" s="19"/>
      <c r="AH15" s="19"/>
      <c r="AI15" s="28"/>
      <c r="AJ15"/>
      <c r="AK15">
        <v>1100</v>
      </c>
      <c r="AL15">
        <v>500</v>
      </c>
      <c r="AM15">
        <v>310</v>
      </c>
      <c r="AN15"/>
      <c r="AO15" s="18">
        <f>AK15-U18</f>
        <v>126</v>
      </c>
      <c r="AP15" s="18">
        <f>AL15-W18</f>
        <v>43</v>
      </c>
      <c r="AQ15" s="18">
        <f>AM15-Y18</f>
        <v>58</v>
      </c>
    </row>
    <row r="16" spans="2:43" ht="13.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27648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D16" s="18" t="s">
        <v>421</v>
      </c>
      <c r="AE16" s="19"/>
      <c r="AF16" s="96"/>
      <c r="AG16" s="96"/>
      <c r="AH16" s="19"/>
      <c r="AI16" s="28"/>
      <c r="AJ16"/>
      <c r="AK16">
        <v>1750</v>
      </c>
      <c r="AL16">
        <v>800</v>
      </c>
      <c r="AM16">
        <v>450</v>
      </c>
      <c r="AN16"/>
      <c r="AO16" s="18">
        <f>AK16-U19</f>
        <v>206</v>
      </c>
      <c r="AP16" s="18">
        <f>AL16-W19</f>
        <v>67</v>
      </c>
      <c r="AQ16" s="18">
        <f>AM16-Y19</f>
        <v>72</v>
      </c>
    </row>
    <row r="17" spans="2:40" ht="13.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>
        <f>O17/N7</f>
        <v>10.1875</v>
      </c>
      <c r="O17" s="156">
        <f>W!A306</f>
        <v>489</v>
      </c>
      <c r="P17" s="190">
        <f>W!B307</f>
        <v>0</v>
      </c>
      <c r="R17" s="129"/>
      <c r="S17" s="19" t="s">
        <v>235</v>
      </c>
      <c r="T17" s="19"/>
      <c r="U17" s="53">
        <f>W!A131</f>
        <v>1733</v>
      </c>
      <c r="V17" s="188"/>
      <c r="W17" s="53">
        <f>W!A134</f>
        <v>782</v>
      </c>
      <c r="X17" s="28"/>
      <c r="Y17" s="53">
        <f>W!A137</f>
        <v>415</v>
      </c>
      <c r="Z17" s="28"/>
      <c r="AA17" s="24"/>
      <c r="AB17" s="18">
        <f>SUM(U17:Y17)</f>
        <v>2930</v>
      </c>
      <c r="AD17" s="18">
        <f>AB17/5</f>
        <v>586</v>
      </c>
      <c r="AE17" s="19"/>
      <c r="AF17" s="19"/>
      <c r="AG17" s="19"/>
      <c r="AH17" s="44"/>
      <c r="AI17" s="28"/>
      <c r="AJ17"/>
      <c r="AK17">
        <f>SUM(AK14:AK16)</f>
        <v>4750</v>
      </c>
      <c r="AL17">
        <f>SUM(AL14:AL16)</f>
        <v>2190</v>
      </c>
      <c r="AM17">
        <f>SUM(AM14:AM16)</f>
        <v>1260</v>
      </c>
      <c r="AN17"/>
    </row>
    <row r="18" spans="2:40" ht="13.2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23924</v>
      </c>
      <c r="P18" s="24"/>
      <c r="R18" s="129"/>
      <c r="S18" s="101" t="s">
        <v>238</v>
      </c>
      <c r="T18" s="19"/>
      <c r="U18" s="53">
        <f>W!A132</f>
        <v>974</v>
      </c>
      <c r="V18" s="188"/>
      <c r="W18" s="53">
        <f>W!A135</f>
        <v>457</v>
      </c>
      <c r="X18" s="28"/>
      <c r="Y18" s="53">
        <f>W!A138</f>
        <v>252</v>
      </c>
      <c r="Z18" s="28"/>
      <c r="AA18" s="24"/>
      <c r="AB18" s="18">
        <f>SUM(U18:Y18)</f>
        <v>1683</v>
      </c>
      <c r="AD18" s="18">
        <f>AB18/5</f>
        <v>336.6</v>
      </c>
      <c r="AE18" s="19"/>
      <c r="AF18" s="101"/>
      <c r="AG18" s="19"/>
      <c r="AH18" s="44"/>
      <c r="AI18" s="28"/>
      <c r="AJ18" s="208" t="s">
        <v>414</v>
      </c>
      <c r="AK18">
        <f>AK17</f>
        <v>4750</v>
      </c>
      <c r="AL18">
        <f>AL17*2</f>
        <v>4380</v>
      </c>
      <c r="AM18">
        <f>AM17*3</f>
        <v>3780</v>
      </c>
      <c r="AN18">
        <f>SUM(AK18:AM18)</f>
        <v>12910</v>
      </c>
    </row>
    <row r="19" spans="2:40" ht="13.2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1544</v>
      </c>
      <c r="V19" s="188"/>
      <c r="W19" s="53">
        <f>W!A136</f>
        <v>733</v>
      </c>
      <c r="X19" s="28"/>
      <c r="Y19" s="53">
        <f>W!A139</f>
        <v>378</v>
      </c>
      <c r="Z19" s="28"/>
      <c r="AA19" s="24"/>
      <c r="AB19" s="18">
        <f>SUM(U19:Y19)</f>
        <v>2655</v>
      </c>
      <c r="AC19" s="19"/>
      <c r="AD19" s="19"/>
      <c r="AE19" s="19"/>
      <c r="AF19" s="44"/>
      <c r="AG19" s="28"/>
      <c r="AH19" s="44"/>
      <c r="AI19" s="28"/>
      <c r="AJ19" t="s">
        <v>420</v>
      </c>
      <c r="AK19">
        <f>AK17*64</f>
        <v>304000</v>
      </c>
      <c r="AL19">
        <f>AL17*79</f>
        <v>173010</v>
      </c>
      <c r="AM19">
        <f>AM17*124</f>
        <v>156240</v>
      </c>
      <c r="AN19"/>
    </row>
    <row r="20" spans="2:40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 t="s">
        <v>409</v>
      </c>
      <c r="AK20" s="28">
        <f>AK17*135</f>
        <v>641250</v>
      </c>
      <c r="AL20" s="19">
        <f>AL17*185</f>
        <v>405150</v>
      </c>
      <c r="AM20" s="18">
        <f>AM17*375</f>
        <v>472500</v>
      </c>
      <c r="AN20" s="18">
        <f>SUM(AK20:AM20)/60</f>
        <v>25315</v>
      </c>
    </row>
    <row r="21" spans="2:40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40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1737</v>
      </c>
      <c r="V22" s="188"/>
      <c r="W22" s="53">
        <f>W!A144</f>
        <v>808</v>
      </c>
      <c r="X22" s="28"/>
      <c r="Y22" s="53">
        <f>W!A147</f>
        <v>400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40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984</v>
      </c>
      <c r="V23" s="188"/>
      <c r="W23" s="53">
        <f>W!A145</f>
        <v>468</v>
      </c>
      <c r="X23" s="28"/>
      <c r="Y23" s="53">
        <f>W!A148</f>
        <v>225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40">
      <c r="B24" s="129"/>
      <c r="C24" s="19" t="s">
        <v>245</v>
      </c>
      <c r="D24" s="19"/>
      <c r="E24" s="19"/>
      <c r="F24" s="19"/>
      <c r="G24" s="44">
        <f>W!A302</f>
        <v>82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1544</v>
      </c>
      <c r="V24" s="188"/>
      <c r="W24" s="53">
        <f>W!A146</f>
        <v>733</v>
      </c>
      <c r="X24" s="28"/>
      <c r="Y24" s="53">
        <f>W!A149</f>
        <v>378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40" ht="12">
      <c r="B25" s="129"/>
      <c r="C25" s="28" t="s">
        <v>237</v>
      </c>
      <c r="G25" s="44">
        <f>W!A303</f>
        <v>10162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40" ht="12">
      <c r="B26" s="129"/>
      <c r="C26" s="19" t="s">
        <v>247</v>
      </c>
      <c r="D26" s="19"/>
      <c r="E26" s="19"/>
      <c r="F26" s="19"/>
      <c r="G26" s="44">
        <f>G19*W!A75-G24</f>
        <v>193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40">
      <c r="B27" s="129"/>
      <c r="C27" s="19" t="s">
        <v>250</v>
      </c>
      <c r="D27" s="19"/>
      <c r="E27" s="19"/>
      <c r="F27" s="19"/>
      <c r="G27" s="196" t="str">
        <f>W!A304</f>
        <v xml:space="preserve"> 93.8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7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40">
      <c r="B28" s="129"/>
      <c r="C28" s="19" t="s">
        <v>404</v>
      </c>
      <c r="D28" s="19"/>
      <c r="E28" s="19">
        <f>G23*0.938</f>
        <v>11019.624</v>
      </c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13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40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40" ht="12">
      <c r="B30" s="129"/>
      <c r="C30" s="19" t="s">
        <v>110</v>
      </c>
      <c r="D30" s="19"/>
      <c r="E30" s="19"/>
      <c r="F30" s="44"/>
      <c r="G30" s="44">
        <f>W!A311</f>
        <v>12961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 t="s">
        <v>406</v>
      </c>
      <c r="AL30" s="19"/>
    </row>
    <row r="31" spans="2:40" ht="12">
      <c r="B31" s="129"/>
      <c r="C31" s="19" t="s">
        <v>257</v>
      </c>
      <c r="D31" s="19"/>
      <c r="E31" s="19"/>
      <c r="F31" s="44"/>
      <c r="G31" s="44">
        <f>1000*W!A57+W!A312</f>
        <v>12000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53</v>
      </c>
      <c r="V31" s="188"/>
      <c r="W31" s="53">
        <f>W!A164</f>
        <v>82</v>
      </c>
      <c r="X31" s="28"/>
      <c r="Y31" s="53">
        <f>W!A167</f>
        <v>0</v>
      </c>
      <c r="Z31" s="28"/>
      <c r="AA31" s="24"/>
      <c r="AC31" s="19"/>
      <c r="AD31" s="19" t="s">
        <v>407</v>
      </c>
      <c r="AE31" s="19">
        <f>AE33*70</f>
        <v>301000</v>
      </c>
      <c r="AF31" s="96">
        <f>(AF33/2)*85</f>
        <v>191250</v>
      </c>
      <c r="AG31" s="28"/>
      <c r="AH31" s="19">
        <f>(AH33/3)*130</f>
        <v>130000</v>
      </c>
      <c r="AI31" s="28"/>
      <c r="AJ31" s="44"/>
      <c r="AK31" s="28">
        <f>SUM(AE31:AH31)/60</f>
        <v>10370.833333333334</v>
      </c>
      <c r="AL31" s="19"/>
    </row>
    <row r="32" spans="2:40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</v>
      </c>
      <c r="V32" s="188"/>
      <c r="W32" s="53">
        <f>W!A165</f>
        <v>66</v>
      </c>
      <c r="X32" s="28"/>
      <c r="Y32" s="53">
        <f>W!A168</f>
        <v>0</v>
      </c>
      <c r="Z32" s="28"/>
      <c r="AA32" s="24"/>
      <c r="AC32" s="19"/>
      <c r="AD32" s="18" t="s">
        <v>408</v>
      </c>
      <c r="AK32" s="28"/>
      <c r="AL32" s="19"/>
    </row>
    <row r="33" spans="2:43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41</v>
      </c>
      <c r="V33" s="188"/>
      <c r="W33" s="53">
        <f>W!A166</f>
        <v>137</v>
      </c>
      <c r="X33" s="28"/>
      <c r="Y33" s="53">
        <f>W!A169</f>
        <v>7</v>
      </c>
      <c r="Z33" s="28"/>
      <c r="AA33" s="24"/>
      <c r="AC33" s="19"/>
      <c r="AD33" s="101" t="s">
        <v>405</v>
      </c>
      <c r="AE33" s="19">
        <v>4300</v>
      </c>
      <c r="AF33" s="44">
        <v>4500</v>
      </c>
      <c r="AG33" s="28"/>
      <c r="AH33" s="44">
        <v>3000</v>
      </c>
      <c r="AI33" s="28"/>
      <c r="AJ33" s="44">
        <f>SUM(AE33:AH33)</f>
        <v>11800</v>
      </c>
      <c r="AK33" s="28"/>
      <c r="AL33" s="19"/>
    </row>
    <row r="34" spans="2:43">
      <c r="B34" s="129"/>
      <c r="C34" s="19" t="s">
        <v>259</v>
      </c>
      <c r="D34" s="19"/>
      <c r="E34" s="19"/>
      <c r="F34" s="19"/>
      <c r="G34" s="44">
        <f>W!A315</f>
        <v>12357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43" ht="12">
      <c r="B35" s="129"/>
      <c r="C35" s="19" t="s">
        <v>260</v>
      </c>
      <c r="D35" s="19"/>
      <c r="E35" s="19"/>
      <c r="F35" s="19"/>
      <c r="G35" s="44">
        <f>W!A316</f>
        <v>12604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43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149</v>
      </c>
      <c r="V36" s="190">
        <f>W!B171</f>
        <v>0</v>
      </c>
      <c r="W36" s="44">
        <f>W!A172</f>
        <v>77</v>
      </c>
      <c r="X36" s="190">
        <f>W!B172</f>
        <v>0</v>
      </c>
      <c r="Y36" s="44">
        <f>W!A173</f>
        <v>32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43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43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43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43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  <c r="AM40" s="18">
        <v>100</v>
      </c>
    </row>
    <row r="41" spans="2:43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43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43">
      <c r="B43" s="129"/>
      <c r="C43" s="28" t="s">
        <v>274</v>
      </c>
      <c r="D43" s="19"/>
      <c r="E43" s="19"/>
      <c r="F43" s="19"/>
      <c r="G43" s="200">
        <f>W!A319</f>
        <v>68265</v>
      </c>
      <c r="H43" s="24"/>
      <c r="I43" s="19"/>
      <c r="J43" s="129"/>
      <c r="K43" s="18" t="s">
        <v>275</v>
      </c>
      <c r="N43" s="201">
        <f>0.00019*50*G10</f>
        <v>10.554499999999999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200</v>
      </c>
      <c r="X43" s="28"/>
      <c r="Y43" s="53">
        <f>W!A56</f>
        <v>300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43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44.145919999999997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43">
      <c r="B45" s="129"/>
      <c r="C45" s="86" t="s">
        <v>280</v>
      </c>
      <c r="G45" s="18">
        <f>W!A329</f>
        <v>115</v>
      </c>
      <c r="H45" s="24"/>
      <c r="I45" s="19"/>
      <c r="J45" s="129"/>
      <c r="K45" s="18" t="s">
        <v>281</v>
      </c>
      <c r="N45" s="201">
        <f>N43+N44</f>
        <v>54.700419999999994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200</v>
      </c>
      <c r="X45" s="28"/>
      <c r="Y45" s="53">
        <f>W!A189</f>
        <v>300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43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43">
      <c r="C47" s="120" t="s">
        <v>196</v>
      </c>
      <c r="I47" s="19"/>
      <c r="AJ47" s="18" t="s">
        <v>410</v>
      </c>
      <c r="AO47" s="18" t="s">
        <v>418</v>
      </c>
    </row>
    <row r="48" spans="2:43">
      <c r="D48" s="112"/>
      <c r="I48" s="19"/>
      <c r="M48" s="139" t="s">
        <v>17</v>
      </c>
      <c r="AJ48" s="18">
        <v>22</v>
      </c>
      <c r="AK48" s="18">
        <v>21</v>
      </c>
      <c r="AL48" s="18">
        <v>21</v>
      </c>
      <c r="AM48" s="18">
        <v>18</v>
      </c>
      <c r="AO48" s="18">
        <v>1733</v>
      </c>
      <c r="AP48" s="18">
        <v>782</v>
      </c>
      <c r="AQ48" s="18">
        <v>415</v>
      </c>
    </row>
    <row r="49" spans="1:44">
      <c r="I49" s="19"/>
      <c r="AJ49" s="18">
        <v>21</v>
      </c>
      <c r="AK49" s="18">
        <v>20</v>
      </c>
      <c r="AL49" s="18">
        <v>20</v>
      </c>
      <c r="AM49" s="18">
        <v>18</v>
      </c>
      <c r="AO49" s="18">
        <v>974</v>
      </c>
      <c r="AP49" s="18">
        <v>457</v>
      </c>
      <c r="AQ49" s="18">
        <v>252</v>
      </c>
    </row>
    <row r="50" spans="1:44">
      <c r="A50" s="19"/>
      <c r="B50" s="19"/>
      <c r="D50" s="19"/>
      <c r="E50" s="19"/>
      <c r="F50" s="19"/>
      <c r="I50" s="19"/>
      <c r="AJ50" s="18">
        <v>23</v>
      </c>
      <c r="AK50" s="18">
        <v>19</v>
      </c>
      <c r="AL50" s="18">
        <v>22</v>
      </c>
      <c r="AM50" s="18">
        <v>20</v>
      </c>
      <c r="AO50" s="18">
        <v>1544</v>
      </c>
      <c r="AP50" s="18">
        <v>733</v>
      </c>
      <c r="AQ50" s="18">
        <v>378</v>
      </c>
    </row>
    <row r="51" spans="1:44">
      <c r="B51" s="19"/>
      <c r="I51" s="19" t="s">
        <v>5</v>
      </c>
      <c r="AJ51" s="18" t="s">
        <v>411</v>
      </c>
      <c r="AO51" s="18" t="s">
        <v>419</v>
      </c>
    </row>
    <row r="52" spans="1:44">
      <c r="B52" s="19"/>
      <c r="I52" s="19"/>
      <c r="AJ52" s="18">
        <v>24</v>
      </c>
      <c r="AK52" s="18">
        <v>24</v>
      </c>
      <c r="AL52" s="18">
        <v>25</v>
      </c>
      <c r="AM52" s="18">
        <v>24</v>
      </c>
      <c r="AO52" s="18">
        <f>AK60-AO48</f>
        <v>167</v>
      </c>
      <c r="AP52" s="18">
        <f t="shared" ref="AP52:AQ54" si="0">AL60-AP48</f>
        <v>108</v>
      </c>
      <c r="AQ52" s="18">
        <f t="shared" si="0"/>
        <v>85</v>
      </c>
      <c r="AR52" s="18">
        <f>SUM(AO52:AQ52)</f>
        <v>360</v>
      </c>
    </row>
    <row r="53" spans="1:44">
      <c r="B53" s="19"/>
      <c r="I53" s="19"/>
      <c r="AJ53" s="18">
        <v>23</v>
      </c>
      <c r="AK53" s="18">
        <v>23</v>
      </c>
      <c r="AL53" s="18">
        <v>24</v>
      </c>
      <c r="AM53" s="18">
        <v>23</v>
      </c>
      <c r="AO53" s="18">
        <f>AK61-AO49</f>
        <v>126</v>
      </c>
      <c r="AP53" s="18">
        <f t="shared" si="0"/>
        <v>43</v>
      </c>
      <c r="AQ53" s="18">
        <f t="shared" si="0"/>
        <v>58</v>
      </c>
      <c r="AR53" s="18">
        <f>SUM(AO53:AQ53)</f>
        <v>227</v>
      </c>
    </row>
    <row r="54" spans="1:44">
      <c r="B54" s="19"/>
      <c r="I54" s="19"/>
      <c r="AJ54" s="18">
        <v>27</v>
      </c>
      <c r="AK54" s="18">
        <v>25</v>
      </c>
      <c r="AL54" s="18">
        <v>26</v>
      </c>
      <c r="AM54" s="18">
        <v>25</v>
      </c>
      <c r="AO54" s="18">
        <f>AK62-AO50</f>
        <v>206</v>
      </c>
      <c r="AP54" s="18">
        <f t="shared" si="0"/>
        <v>67</v>
      </c>
      <c r="AQ54" s="18">
        <f t="shared" si="0"/>
        <v>72</v>
      </c>
      <c r="AR54" s="18">
        <f>SUM(AO54:AQ54)</f>
        <v>345</v>
      </c>
    </row>
    <row r="55" spans="1:44">
      <c r="B55" s="19"/>
      <c r="I55" s="19"/>
      <c r="AJ55" s="18" t="s">
        <v>412</v>
      </c>
    </row>
    <row r="56" spans="1:44">
      <c r="B56" s="19"/>
      <c r="I56" s="19"/>
      <c r="AJ56" s="18">
        <v>1.0909090909090908</v>
      </c>
      <c r="AK56" s="18">
        <v>1.1428571428571428</v>
      </c>
      <c r="AL56" s="18">
        <v>1.1904761904761905</v>
      </c>
      <c r="AM56" s="18">
        <v>1.3333333333333333</v>
      </c>
    </row>
    <row r="57" spans="1:44">
      <c r="B57" s="19"/>
      <c r="I57" s="19"/>
      <c r="AJ57" s="18">
        <v>1.0952380952380953</v>
      </c>
      <c r="AK57" s="18">
        <v>1.1499999999999999</v>
      </c>
      <c r="AL57" s="18">
        <v>1.2</v>
      </c>
      <c r="AM57" s="18">
        <v>1.2777777777777777</v>
      </c>
    </row>
    <row r="58" spans="1:44">
      <c r="B58" s="19"/>
      <c r="I58" s="19"/>
      <c r="AJ58" s="18">
        <v>1.173913043478261</v>
      </c>
      <c r="AK58" s="18">
        <v>1.3157894736842106</v>
      </c>
      <c r="AL58" s="18">
        <v>1.1818181818181819</v>
      </c>
      <c r="AM58" s="18">
        <v>1.25</v>
      </c>
    </row>
    <row r="59" spans="1:44">
      <c r="B59" s="19"/>
      <c r="C59" s="19"/>
      <c r="D59" s="19"/>
      <c r="E59" s="19"/>
      <c r="F59" s="19"/>
      <c r="G59" s="19"/>
      <c r="H59" s="19"/>
      <c r="I59" s="19"/>
      <c r="AJ59" s="18" t="s">
        <v>413</v>
      </c>
    </row>
    <row r="60" spans="1:44">
      <c r="J60" s="19"/>
      <c r="K60" s="19"/>
      <c r="L60" s="19"/>
      <c r="M60" s="19"/>
      <c r="AK60" s="18">
        <v>1900</v>
      </c>
      <c r="AL60" s="18">
        <v>890</v>
      </c>
      <c r="AM60" s="18">
        <v>500</v>
      </c>
    </row>
    <row r="61" spans="1:44">
      <c r="H61" s="19"/>
      <c r="I61" s="19"/>
      <c r="J61" s="19"/>
      <c r="K61" s="19"/>
      <c r="L61" s="19"/>
      <c r="M61" s="19"/>
      <c r="AK61" s="18">
        <v>1100</v>
      </c>
      <c r="AL61" s="18">
        <v>500</v>
      </c>
      <c r="AM61" s="18">
        <v>310</v>
      </c>
    </row>
    <row r="62" spans="1:44">
      <c r="H62" s="19"/>
      <c r="I62" s="19"/>
      <c r="J62" s="19"/>
      <c r="L62" s="19"/>
      <c r="M62" s="19"/>
      <c r="AK62" s="18">
        <v>1750</v>
      </c>
      <c r="AL62" s="18">
        <v>800</v>
      </c>
      <c r="AM62" s="18">
        <v>450</v>
      </c>
    </row>
    <row r="63" spans="1:44">
      <c r="H63" s="19"/>
      <c r="I63" s="19"/>
      <c r="J63" s="19"/>
      <c r="L63" s="19"/>
      <c r="M63" s="19"/>
      <c r="AJ63" s="18" t="s">
        <v>417</v>
      </c>
      <c r="AK63" s="18">
        <f>SUM(AK60:AK62)</f>
        <v>4750</v>
      </c>
      <c r="AL63" s="18">
        <f>SUM(AL60:AL62)</f>
        <v>2190</v>
      </c>
      <c r="AM63" s="18">
        <f>SUM(AM60:AM62)</f>
        <v>1260</v>
      </c>
      <c r="AN63" s="18" t="s">
        <v>415</v>
      </c>
      <c r="AO63" s="18" t="s">
        <v>416</v>
      </c>
      <c r="AP63" s="18" t="s">
        <v>422</v>
      </c>
    </row>
    <row r="64" spans="1:44">
      <c r="H64" s="19"/>
      <c r="I64" s="19"/>
      <c r="J64" s="19"/>
      <c r="L64" s="19"/>
      <c r="M64" s="19"/>
      <c r="AJ64" s="18" t="s">
        <v>414</v>
      </c>
      <c r="AK64" s="18">
        <f>AK63</f>
        <v>4750</v>
      </c>
      <c r="AL64" s="18">
        <f>AL63*2</f>
        <v>4380</v>
      </c>
      <c r="AM64" s="18">
        <f>AM63*3</f>
        <v>3780</v>
      </c>
      <c r="AN64" s="18">
        <f>SUM(AK64:AM64)</f>
        <v>12910</v>
      </c>
      <c r="AO64" s="18">
        <f>G35</f>
        <v>12604</v>
      </c>
      <c r="AP64" s="18">
        <f>AO64-AN64</f>
        <v>-306</v>
      </c>
    </row>
    <row r="65" spans="3:40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AJ65" s="18" t="s">
        <v>420</v>
      </c>
      <c r="AK65" s="18">
        <f>AK63*70</f>
        <v>332500</v>
      </c>
      <c r="AL65" s="18">
        <f>AL63*85</f>
        <v>186150</v>
      </c>
      <c r="AM65" s="18">
        <f>AM63*130</f>
        <v>163800</v>
      </c>
      <c r="AN65" s="18">
        <f>SUM(AK65:AM65)/60</f>
        <v>11374.166666666666</v>
      </c>
    </row>
    <row r="66" spans="3:40">
      <c r="AJ66" s="18" t="s">
        <v>409</v>
      </c>
      <c r="AK66" s="18">
        <f>AK63*135</f>
        <v>641250</v>
      </c>
      <c r="AL66" s="18">
        <f>AL63*185</f>
        <v>405150</v>
      </c>
      <c r="AM66" s="18">
        <f>AM63*375</f>
        <v>472500</v>
      </c>
      <c r="AN66" s="18">
        <f>SUM(AK66:AM66)/60</f>
        <v>25315</v>
      </c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245000</v>
      </c>
      <c r="G8" s="171"/>
      <c r="H8" s="112"/>
      <c r="I8" s="112" t="s">
        <v>103</v>
      </c>
      <c r="J8" s="112"/>
      <c r="K8" s="112"/>
      <c r="L8" s="173">
        <f>W!A241</f>
        <v>3248876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103989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3178317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53995</v>
      </c>
      <c r="G10" s="171"/>
      <c r="H10" s="112"/>
      <c r="I10" s="112" t="s">
        <v>110</v>
      </c>
      <c r="J10" s="112"/>
      <c r="K10" s="112"/>
      <c r="L10" s="173">
        <f>W!A242</f>
        <v>719813</v>
      </c>
      <c r="M10" s="171"/>
      <c r="N10" s="112"/>
      <c r="O10" s="112" t="s">
        <v>111</v>
      </c>
      <c r="P10" s="112"/>
      <c r="Q10" s="174"/>
      <c r="R10" s="174">
        <f>W!A262</f>
        <v>555500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379121</v>
      </c>
      <c r="G11" s="171"/>
      <c r="H11" s="112"/>
      <c r="I11" s="175" t="s">
        <v>114</v>
      </c>
      <c r="L11" s="173">
        <f>W!A243</f>
        <v>174600</v>
      </c>
      <c r="M11" s="171"/>
      <c r="N11" s="112"/>
      <c r="O11" s="112" t="s">
        <v>115</v>
      </c>
      <c r="P11" s="112"/>
      <c r="Q11" s="112"/>
      <c r="R11" s="176">
        <f>W!A263</f>
        <v>2521108</v>
      </c>
      <c r="S11" s="171"/>
      <c r="T11" s="112"/>
      <c r="U11" s="112" t="s">
        <v>116</v>
      </c>
      <c r="V11" s="112"/>
      <c r="W11" s="112"/>
      <c r="X11" s="173">
        <f>W!A223</f>
        <v>3023971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32488</v>
      </c>
      <c r="G12" s="171"/>
      <c r="H12" s="112"/>
      <c r="I12" s="112" t="s">
        <v>118</v>
      </c>
      <c r="J12" s="112"/>
      <c r="K12" s="112"/>
      <c r="L12" s="173">
        <f>W!A244</f>
        <v>795096</v>
      </c>
      <c r="M12" s="171"/>
      <c r="N12" s="112"/>
      <c r="O12" s="112" t="s">
        <v>119</v>
      </c>
      <c r="P12" s="112"/>
      <c r="Q12" s="112"/>
      <c r="R12" s="173">
        <f>SUM(R9:R11)</f>
        <v>3176608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28490</v>
      </c>
      <c r="G13" s="171"/>
      <c r="H13" s="112"/>
      <c r="I13" s="112" t="s">
        <v>122</v>
      </c>
      <c r="J13" s="112"/>
      <c r="K13" s="112"/>
      <c r="L13" s="173">
        <f>W!A245</f>
        <v>152460</v>
      </c>
      <c r="M13" s="171"/>
      <c r="N13" s="112"/>
      <c r="S13" s="171"/>
      <c r="T13" s="112"/>
      <c r="U13" s="175" t="s">
        <v>123</v>
      </c>
      <c r="X13" s="174">
        <f>X9+X10-X11-X12</f>
        <v>154346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456211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314833</v>
      </c>
      <c r="M15" s="171"/>
      <c r="N15" s="112"/>
      <c r="O15" s="112" t="s">
        <v>129</v>
      </c>
      <c r="P15" s="112"/>
      <c r="Q15" s="112"/>
      <c r="R15" s="173">
        <f>W!A265</f>
        <v>81651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46500</v>
      </c>
      <c r="G16" s="171"/>
      <c r="H16" s="112"/>
      <c r="I16" s="112" t="s">
        <v>132</v>
      </c>
      <c r="J16" s="112"/>
      <c r="K16" s="112"/>
      <c r="L16" s="173">
        <f>W!A248</f>
        <v>7902</v>
      </c>
      <c r="M16" s="171"/>
      <c r="N16" s="112"/>
      <c r="O16" s="175" t="s">
        <v>133</v>
      </c>
      <c r="R16" s="173">
        <f>W!A266</f>
        <v>174600</v>
      </c>
      <c r="S16" s="171"/>
      <c r="T16" s="112"/>
      <c r="U16" s="112" t="s">
        <v>134</v>
      </c>
      <c r="V16" s="112"/>
      <c r="W16" s="112"/>
      <c r="X16" s="173">
        <f>W!A225</f>
        <v>1250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23375</v>
      </c>
      <c r="G17" s="171"/>
      <c r="H17" s="112"/>
      <c r="I17" s="112" t="s">
        <v>136</v>
      </c>
      <c r="L17" s="173">
        <f>W!A249</f>
        <v>90900</v>
      </c>
      <c r="M17" s="171"/>
      <c r="N17" s="112"/>
      <c r="O17" s="112" t="s">
        <v>137</v>
      </c>
      <c r="P17" s="112"/>
      <c r="Q17" s="112"/>
      <c r="R17" s="173">
        <f>W!A267</f>
        <v>673684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23998</v>
      </c>
      <c r="G18" s="171"/>
      <c r="H18" s="112"/>
      <c r="I18" s="118" t="s">
        <v>140</v>
      </c>
      <c r="J18" s="112"/>
      <c r="K18" s="112"/>
      <c r="L18" s="177">
        <f>W!A250</f>
        <v>929935</v>
      </c>
      <c r="M18" s="171"/>
      <c r="N18" s="112"/>
      <c r="O18" s="112" t="s">
        <v>141</v>
      </c>
      <c r="P18" s="112"/>
      <c r="Q18" s="112"/>
      <c r="R18" s="173">
        <f>W!A268</f>
        <v>1750039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1781880</v>
      </c>
      <c r="M19" s="171"/>
      <c r="N19" s="112"/>
      <c r="O19" s="112" t="s">
        <v>145</v>
      </c>
      <c r="P19" s="112"/>
      <c r="Q19" s="112"/>
      <c r="R19" s="177">
        <f>W!A269</f>
        <v>250000</v>
      </c>
      <c r="S19" s="171"/>
      <c r="T19" s="112"/>
      <c r="U19" s="175" t="s">
        <v>146</v>
      </c>
      <c r="X19" s="174">
        <f>X16+X17-X18</f>
        <v>1250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7277</v>
      </c>
      <c r="G20" s="171"/>
      <c r="H20" s="112"/>
      <c r="I20" s="112" t="s">
        <v>148</v>
      </c>
      <c r="J20" s="112"/>
      <c r="K20" s="112"/>
      <c r="L20" s="173">
        <f>W!A252</f>
        <v>1466996</v>
      </c>
      <c r="M20" s="171"/>
      <c r="N20" s="112"/>
      <c r="O20" s="175" t="s">
        <v>149</v>
      </c>
      <c r="R20" s="180">
        <f>SUM(R15:R19)</f>
        <v>2929974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13863</v>
      </c>
      <c r="G21" s="171"/>
      <c r="H21" s="112"/>
      <c r="I21" s="112" t="s">
        <v>151</v>
      </c>
      <c r="J21" s="112"/>
      <c r="K21" s="112"/>
      <c r="L21" s="173">
        <f>W!A217</f>
        <v>1195004</v>
      </c>
      <c r="M21" s="171"/>
      <c r="N21" s="112"/>
      <c r="O21" s="112" t="s">
        <v>152</v>
      </c>
      <c r="P21" s="112"/>
      <c r="Q21" s="112"/>
      <c r="R21" s="173">
        <f>R12+R20</f>
        <v>6106582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110000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24408</v>
      </c>
      <c r="G23" s="171"/>
      <c r="H23" s="112"/>
      <c r="I23" s="112" t="s">
        <v>157</v>
      </c>
      <c r="J23" s="112"/>
      <c r="K23" s="112"/>
      <c r="L23" s="176">
        <f>W!A254</f>
        <v>64644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1195004</v>
      </c>
      <c r="G24" s="171"/>
      <c r="H24" s="112"/>
      <c r="I24" s="175" t="s">
        <v>160</v>
      </c>
      <c r="L24" s="173">
        <f>L20-L21+L22-L23</f>
        <v>207348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1250</v>
      </c>
      <c r="M25" s="171"/>
      <c r="N25" s="112"/>
      <c r="O25" s="178" t="s">
        <v>164</v>
      </c>
      <c r="P25" s="112"/>
      <c r="Q25" s="112"/>
      <c r="R25" s="173">
        <f>W!A272</f>
        <v>931611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20325</v>
      </c>
      <c r="M26" s="171"/>
      <c r="N26" s="112"/>
      <c r="O26" s="112" t="s">
        <v>167</v>
      </c>
      <c r="P26" s="112"/>
      <c r="Q26" s="112"/>
      <c r="R26" s="177">
        <f>W!A273</f>
        <v>1291647</v>
      </c>
      <c r="S26" s="171"/>
      <c r="T26" s="112"/>
      <c r="U26" s="112" t="s">
        <v>168</v>
      </c>
      <c r="V26" s="112"/>
      <c r="W26" s="112"/>
      <c r="X26" s="177">
        <f>W!A232</f>
        <v>20325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188273</v>
      </c>
      <c r="G27" s="171"/>
      <c r="H27" s="112"/>
      <c r="I27" s="175" t="s">
        <v>170</v>
      </c>
      <c r="J27" s="112"/>
      <c r="K27" s="112"/>
      <c r="L27" s="174">
        <f>L24+L25-L26</f>
        <v>188273</v>
      </c>
      <c r="M27" s="171"/>
      <c r="N27" s="112"/>
      <c r="O27" s="118" t="s">
        <v>171</v>
      </c>
      <c r="P27" s="112"/>
      <c r="Q27" s="112"/>
      <c r="R27" s="173">
        <f>SUM(R24:R26)</f>
        <v>2223258</v>
      </c>
      <c r="S27" s="171"/>
      <c r="T27" s="112"/>
      <c r="U27" s="175" t="s">
        <v>172</v>
      </c>
      <c r="X27" s="174">
        <f>X22-X23-X24+X25-X26</f>
        <v>-20325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-304949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-116676</v>
      </c>
      <c r="G29" s="171"/>
      <c r="H29" s="112"/>
      <c r="I29" s="112" t="s">
        <v>177</v>
      </c>
      <c r="J29" s="112"/>
      <c r="K29" s="112"/>
      <c r="L29" s="173">
        <f>W!A256</f>
        <v>188273</v>
      </c>
      <c r="M29" s="171"/>
      <c r="N29" s="112"/>
      <c r="S29" s="171"/>
      <c r="U29" s="181" t="s">
        <v>178</v>
      </c>
      <c r="V29" s="112"/>
      <c r="W29" s="112"/>
      <c r="X29" s="174">
        <f>W!A233</f>
        <v>135271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4.7068250000000003</v>
      </c>
      <c r="M30" s="171"/>
      <c r="N30" s="112"/>
      <c r="O30" s="112" t="s">
        <v>180</v>
      </c>
      <c r="P30" s="112"/>
      <c r="Q30" s="112"/>
      <c r="R30" s="173">
        <f>R21-R27-R28</f>
        <v>3883324</v>
      </c>
      <c r="S30" s="171"/>
      <c r="U30" s="181" t="s">
        <v>181</v>
      </c>
      <c r="V30" s="112"/>
      <c r="W30" s="112"/>
      <c r="X30" s="176">
        <f>W!A234</f>
        <v>-1176918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-1041647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7811</v>
      </c>
      <c r="G33" s="171"/>
      <c r="H33" s="112"/>
      <c r="I33" s="112" t="s">
        <v>187</v>
      </c>
      <c r="J33" s="112"/>
      <c r="K33" s="112"/>
      <c r="L33" s="173">
        <f>L29-L32</f>
        <v>188273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7922</v>
      </c>
      <c r="G34" s="171"/>
      <c r="H34" s="112"/>
      <c r="I34" s="91" t="s">
        <v>190</v>
      </c>
      <c r="J34" s="112"/>
      <c r="K34" s="112"/>
      <c r="L34" s="177">
        <f>W!A260</f>
        <v>-304949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1436000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-116676</v>
      </c>
      <c r="M35" s="171"/>
      <c r="O35" s="112" t="s">
        <v>194</v>
      </c>
      <c r="P35" s="112"/>
      <c r="Q35" s="112"/>
      <c r="R35" s="177">
        <f>R36-R33-R34</f>
        <v>-116676</v>
      </c>
      <c r="S35" s="171"/>
      <c r="U35" s="112" t="s">
        <v>195</v>
      </c>
      <c r="V35" s="112"/>
      <c r="W35" s="112"/>
      <c r="X35" s="174">
        <f>W!A239</f>
        <v>447000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3883324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B31" workbookViewId="0">
      <selection activeCell="K26" sqref="K26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69.75</v>
      </c>
      <c r="G35" s="138">
        <f>W!A542/100</f>
        <v>90.88</v>
      </c>
      <c r="H35" s="138">
        <f>W!A562/100</f>
        <v>91.78</v>
      </c>
      <c r="I35" s="138">
        <f>W!A582/100</f>
        <v>94.17</v>
      </c>
      <c r="J35" s="138">
        <f>W!A602/100</f>
        <v>50.45</v>
      </c>
      <c r="K35" s="138">
        <f>W!A622/100</f>
        <v>78.239999999999995</v>
      </c>
      <c r="L35" s="138">
        <f>W!A642/100</f>
        <v>61.74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2790000</v>
      </c>
      <c r="G36" s="138">
        <f>W!A543</f>
        <v>3635200</v>
      </c>
      <c r="H36" s="138">
        <f>W!A563</f>
        <v>3671200</v>
      </c>
      <c r="I36" s="138">
        <f>W!A583</f>
        <v>3766800</v>
      </c>
      <c r="J36" s="138">
        <f>W!A603</f>
        <v>2044234</v>
      </c>
      <c r="K36" s="138">
        <f>W!A623</f>
        <v>3129600</v>
      </c>
      <c r="L36" s="138">
        <f>W!A643</f>
        <v>2469600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2790000</v>
      </c>
      <c r="G39" s="138">
        <f>W!A545</f>
        <v>3635200</v>
      </c>
      <c r="H39" s="138">
        <f>W!A565</f>
        <v>3671200</v>
      </c>
      <c r="I39" s="138">
        <f>W!A585</f>
        <v>3766800</v>
      </c>
      <c r="J39" s="138">
        <f>W!A605</f>
        <v>1990538</v>
      </c>
      <c r="K39" s="138">
        <f>W!A625</f>
        <v>3129600</v>
      </c>
      <c r="L39" s="138">
        <f>W!A645</f>
        <v>2469600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330</v>
      </c>
      <c r="H43" s="138">
        <f>W!A566</f>
        <v>294</v>
      </c>
      <c r="I43" s="138">
        <f>W!A586</f>
        <v>308</v>
      </c>
      <c r="J43" s="138">
        <f>W!A606</f>
        <v>293</v>
      </c>
      <c r="K43" s="138">
        <f>W!A626</f>
        <v>282</v>
      </c>
      <c r="L43" s="138">
        <f>W!A646</f>
        <v>293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330</v>
      </c>
      <c r="H44" s="138">
        <f>W!A567</f>
        <v>295</v>
      </c>
      <c r="I44" s="138">
        <f>W!A587</f>
        <v>317</v>
      </c>
      <c r="J44" s="138">
        <f>W!A607</f>
        <v>295</v>
      </c>
      <c r="K44" s="138">
        <f>W!A627</f>
        <v>285</v>
      </c>
      <c r="L44" s="138">
        <f>W!A647</f>
        <v>295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340</v>
      </c>
      <c r="H45" s="138">
        <f>W!A568</f>
        <v>296</v>
      </c>
      <c r="I45" s="138">
        <f>W!A588</f>
        <v>319</v>
      </c>
      <c r="J45" s="138">
        <f>W!A608</f>
        <v>297</v>
      </c>
      <c r="K45" s="138">
        <f>W!A628</f>
        <v>284</v>
      </c>
      <c r="L45" s="138">
        <f>W!A648</f>
        <v>295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523</v>
      </c>
      <c r="H46" s="138">
        <f>W!A569</f>
        <v>479</v>
      </c>
      <c r="I46" s="138">
        <f>W!A589</f>
        <v>518</v>
      </c>
      <c r="J46" s="138">
        <f>W!A609</f>
        <v>481</v>
      </c>
      <c r="K46" s="138">
        <f>W!A629</f>
        <v>477</v>
      </c>
      <c r="L46" s="138">
        <f>W!A649</f>
        <v>473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539</v>
      </c>
      <c r="H47" s="138">
        <f>W!A570</f>
        <v>484</v>
      </c>
      <c r="I47" s="138">
        <f>W!A590</f>
        <v>518</v>
      </c>
      <c r="J47" s="138">
        <f>W!A610</f>
        <v>491</v>
      </c>
      <c r="K47" s="138">
        <f>W!A630</f>
        <v>483</v>
      </c>
      <c r="L47" s="138">
        <f>W!A650</f>
        <v>482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479</v>
      </c>
      <c r="G48" s="138">
        <f>W!A551</f>
        <v>550</v>
      </c>
      <c r="H48" s="138">
        <f>W!A571</f>
        <v>490</v>
      </c>
      <c r="I48" s="138">
        <f>W!A591</f>
        <v>538</v>
      </c>
      <c r="J48" s="138">
        <f>W!A611</f>
        <v>482</v>
      </c>
      <c r="K48" s="138">
        <f>W!A631</f>
        <v>481</v>
      </c>
      <c r="L48" s="138">
        <f>W!A651</f>
        <v>489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870</v>
      </c>
      <c r="H49" s="138">
        <f>W!A572</f>
        <v>802</v>
      </c>
      <c r="I49" s="138">
        <f>W!A592</f>
        <v>808</v>
      </c>
      <c r="J49" s="138">
        <f>W!A612</f>
        <v>766</v>
      </c>
      <c r="K49" s="138">
        <f>W!A632</f>
        <v>744</v>
      </c>
      <c r="L49" s="138">
        <f>W!A652</f>
        <v>786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870</v>
      </c>
      <c r="H50" s="138">
        <f>W!A573</f>
        <v>809</v>
      </c>
      <c r="I50" s="138">
        <f>W!A593</f>
        <v>818</v>
      </c>
      <c r="J50" s="138">
        <f>W!A613</f>
        <v>784</v>
      </c>
      <c r="K50" s="138">
        <f>W!A633</f>
        <v>764</v>
      </c>
      <c r="L50" s="138">
        <f>W!A653</f>
        <v>798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795</v>
      </c>
      <c r="G51" s="138">
        <f>W!A554</f>
        <v>875</v>
      </c>
      <c r="H51" s="138">
        <f>W!A574</f>
        <v>499</v>
      </c>
      <c r="I51" s="138">
        <f>W!A594</f>
        <v>828</v>
      </c>
      <c r="J51" s="138">
        <f>W!A614</f>
        <v>773</v>
      </c>
      <c r="K51" s="138">
        <f>W!A634</f>
        <v>759</v>
      </c>
      <c r="L51" s="138">
        <f>W!A654</f>
        <v>788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189</v>
      </c>
      <c r="G53" s="138">
        <f>W!A555</f>
        <v>111</v>
      </c>
      <c r="H53" s="138">
        <f>W!A575</f>
        <v>131</v>
      </c>
      <c r="I53" s="138">
        <f>W!A595</f>
        <v>136</v>
      </c>
      <c r="J53" s="138">
        <f>W!A615</f>
        <v>142</v>
      </c>
      <c r="K53" s="138">
        <f>W!A635</f>
        <v>139</v>
      </c>
      <c r="L53" s="138">
        <f>W!A655</f>
        <v>140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1260</v>
      </c>
      <c r="I54" s="138">
        <f>W!A596</f>
        <v>1220</v>
      </c>
      <c r="J54" s="138">
        <f>W!A616</f>
        <v>1252</v>
      </c>
      <c r="K54" s="138">
        <f>W!A636</f>
        <v>1250</v>
      </c>
      <c r="L54" s="138">
        <f>W!A656</f>
        <v>1215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18</v>
      </c>
      <c r="G55" s="138">
        <f>W!A557</f>
        <v>13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13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3449666</v>
      </c>
      <c r="G67" s="138">
        <f>W!A722</f>
        <v>3549296</v>
      </c>
      <c r="H67" s="138">
        <f>W!A742</f>
        <v>3139108</v>
      </c>
      <c r="I67" s="138">
        <f>W!A762</f>
        <v>3176608</v>
      </c>
      <c r="J67" s="138">
        <f>W!A782</f>
        <v>3417714</v>
      </c>
      <c r="K67" s="138">
        <f>W!A802</f>
        <v>3434296</v>
      </c>
      <c r="L67" s="138">
        <f>W!A822</f>
        <v>3141108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476211</v>
      </c>
      <c r="G68" s="138">
        <f>W!A723</f>
        <v>2564642</v>
      </c>
      <c r="H68" s="138">
        <f>W!A743</f>
        <v>1652359</v>
      </c>
      <c r="I68" s="138">
        <f>W!A763</f>
        <v>929935</v>
      </c>
      <c r="J68" s="138">
        <f>W!A783</f>
        <v>1049025</v>
      </c>
      <c r="K68" s="138">
        <f>W!A803</f>
        <v>457800</v>
      </c>
      <c r="L68" s="138">
        <f>W!A823</f>
        <v>1345673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1921403</v>
      </c>
      <c r="G69" s="138">
        <f>W!A724</f>
        <v>1989699</v>
      </c>
      <c r="H69" s="138">
        <f>W!A744</f>
        <v>1866943</v>
      </c>
      <c r="I69" s="138">
        <f>W!A764</f>
        <v>1750039</v>
      </c>
      <c r="J69" s="138">
        <f>W!A784</f>
        <v>1362350</v>
      </c>
      <c r="K69" s="138">
        <f>W!A804</f>
        <v>1769489</v>
      </c>
      <c r="L69" s="138">
        <f>W!A824</f>
        <v>1725616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460000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957742</v>
      </c>
      <c r="G74" s="138">
        <f>W!A729</f>
        <v>1654403</v>
      </c>
      <c r="H74" s="138">
        <f>W!A749</f>
        <v>829756</v>
      </c>
      <c r="I74" s="138">
        <f>W!A769</f>
        <v>931611</v>
      </c>
      <c r="J74" s="138">
        <f>W!A789</f>
        <v>520025</v>
      </c>
      <c r="K74" s="138">
        <f>W!A809</f>
        <v>995417</v>
      </c>
      <c r="L74" s="138">
        <f>W!A829</f>
        <v>762997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1773899</v>
      </c>
      <c r="G75" s="138">
        <f>W!A730</f>
        <v>2919350</v>
      </c>
      <c r="H75" s="138">
        <f>W!A750</f>
        <v>897519</v>
      </c>
      <c r="I75" s="138">
        <f>W!A770</f>
        <v>1291647</v>
      </c>
      <c r="J75" s="138">
        <f>W!A790</f>
        <v>2740557</v>
      </c>
      <c r="K75" s="138">
        <f>W!A810</f>
        <v>1752740</v>
      </c>
      <c r="L75" s="138">
        <f>W!A830</f>
        <v>3023372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-884361</v>
      </c>
      <c r="G82" s="138">
        <f>W!A736</f>
        <v>-10116</v>
      </c>
      <c r="H82" s="138">
        <f>W!A756</f>
        <v>-129865</v>
      </c>
      <c r="I82" s="138">
        <f>W!A776</f>
        <v>-116676</v>
      </c>
      <c r="J82" s="138">
        <f>W!A796</f>
        <v>-1484262</v>
      </c>
      <c r="K82" s="138">
        <f>W!A816</f>
        <v>-636572</v>
      </c>
      <c r="L82" s="138">
        <f>W!A836</f>
        <v>-1123972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3115639</v>
      </c>
      <c r="G83" s="138">
        <f t="shared" si="0"/>
        <v>3989884</v>
      </c>
      <c r="H83" s="138">
        <f t="shared" si="0"/>
        <v>3870135</v>
      </c>
      <c r="I83" s="138">
        <f t="shared" si="0"/>
        <v>3883324</v>
      </c>
      <c r="J83" s="138">
        <f t="shared" si="0"/>
        <v>2568507</v>
      </c>
      <c r="K83" s="138">
        <f t="shared" si="0"/>
        <v>3363428</v>
      </c>
      <c r="L83" s="138">
        <f t="shared" si="0"/>
        <v>2876028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10.6</v>
      </c>
      <c r="G91" s="61" t="str">
        <f>W!A342</f>
        <v xml:space="preserve"> 10.1</v>
      </c>
      <c r="H91" s="61" t="str">
        <f>W!A352</f>
        <v xml:space="preserve"> 10.0</v>
      </c>
      <c r="I91" s="61" t="str">
        <f>W!A362</f>
        <v xml:space="preserve">  8.7</v>
      </c>
      <c r="J91" s="61" t="str">
        <f>W!A372</f>
        <v xml:space="preserve">  7.7</v>
      </c>
      <c r="K91" s="61" t="str">
        <f>W!A382</f>
        <v xml:space="preserve">  9.6</v>
      </c>
      <c r="L91" s="61" t="str">
        <f>W!A392</f>
        <v xml:space="preserve">  8.8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8.9</v>
      </c>
      <c r="G92" s="61" t="str">
        <f>W!A343</f>
        <v xml:space="preserve">  9.3</v>
      </c>
      <c r="H92" s="61" t="str">
        <f>W!A353</f>
        <v xml:space="preserve"> 10.4</v>
      </c>
      <c r="I92" s="61" t="str">
        <f>W!A363</f>
        <v xml:space="preserve">  9.1</v>
      </c>
      <c r="J92" s="61" t="str">
        <f>W!A373</f>
        <v xml:space="preserve">  7.1</v>
      </c>
      <c r="K92" s="61" t="str">
        <f>W!A383</f>
        <v xml:space="preserve"> 10.0</v>
      </c>
      <c r="L92" s="61" t="str">
        <f>W!A393</f>
        <v xml:space="preserve">  9.2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13.2</v>
      </c>
      <c r="G93" s="61" t="str">
        <f>W!A344</f>
        <v xml:space="preserve"> 11.7</v>
      </c>
      <c r="H93" s="61" t="str">
        <f>W!A354</f>
        <v xml:space="preserve"> 12.0</v>
      </c>
      <c r="I93" s="61" t="str">
        <f>W!A364</f>
        <v xml:space="preserve"> 11.0</v>
      </c>
      <c r="J93" s="61" t="str">
        <f>W!A374</f>
        <v xml:space="preserve">  2.6</v>
      </c>
      <c r="K93" s="61" t="str">
        <f>W!A384</f>
        <v xml:space="preserve"> 13.1</v>
      </c>
      <c r="L93" s="61" t="str">
        <f>W!A394</f>
        <v xml:space="preserve"> 10.6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9.9</v>
      </c>
      <c r="G94" s="61" t="str">
        <f>W!A345</f>
        <v xml:space="preserve"> 11.3</v>
      </c>
      <c r="H94" s="61" t="str">
        <f>W!A355</f>
        <v xml:space="preserve">  9.6</v>
      </c>
      <c r="I94" s="61" t="str">
        <f>W!A365</f>
        <v xml:space="preserve">  7.9</v>
      </c>
      <c r="J94" s="61" t="str">
        <f>W!A375</f>
        <v xml:space="preserve">  7.0</v>
      </c>
      <c r="K94" s="61" t="str">
        <f>W!A385</f>
        <v xml:space="preserve">  9.5</v>
      </c>
      <c r="L94" s="61" t="str">
        <f>W!A395</f>
        <v xml:space="preserve">  9.2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8.3</v>
      </c>
      <c r="G95" s="61" t="str">
        <f>W!A346</f>
        <v xml:space="preserve">  9.6</v>
      </c>
      <c r="H95" s="61" t="str">
        <f>W!A356</f>
        <v xml:space="preserve"> 10.5</v>
      </c>
      <c r="I95" s="61" t="str">
        <f>W!A366</f>
        <v xml:space="preserve">  8.5</v>
      </c>
      <c r="J95" s="61" t="str">
        <f>W!A376</f>
        <v xml:space="preserve">  6.6</v>
      </c>
      <c r="K95" s="61" t="str">
        <f>W!A386</f>
        <v xml:space="preserve"> 10.3</v>
      </c>
      <c r="L95" s="61" t="str">
        <f>W!A396</f>
        <v xml:space="preserve">  9.3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11.6</v>
      </c>
      <c r="G96" s="61" t="str">
        <f>W!A347</f>
        <v xml:space="preserve"> 12.0</v>
      </c>
      <c r="H96" s="61" t="str">
        <f>W!A357</f>
        <v xml:space="preserve"> 12.0</v>
      </c>
      <c r="I96" s="61" t="str">
        <f>W!A367</f>
        <v xml:space="preserve"> 10.6</v>
      </c>
      <c r="J96" s="61" t="str">
        <f>W!A377</f>
        <v xml:space="preserve">  2.6</v>
      </c>
      <c r="K96" s="61" t="str">
        <f>W!A387</f>
        <v xml:space="preserve"> 11.7</v>
      </c>
      <c r="L96" s="61" t="str">
        <f>W!A397</f>
        <v xml:space="preserve"> 12.1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12.6</v>
      </c>
      <c r="G97" s="61" t="str">
        <f>W!A348</f>
        <v xml:space="preserve">  9.4</v>
      </c>
      <c r="H97" s="61" t="str">
        <f>W!A358</f>
        <v xml:space="preserve">  9.3</v>
      </c>
      <c r="I97" s="61" t="str">
        <f>W!A368</f>
        <v xml:space="preserve">  9.2</v>
      </c>
      <c r="J97" s="61" t="str">
        <f>W!A378</f>
        <v xml:space="preserve">  7.8</v>
      </c>
      <c r="K97" s="61" t="str">
        <f>W!A388</f>
        <v xml:space="preserve">  9.9</v>
      </c>
      <c r="L97" s="61" t="str">
        <f>W!A398</f>
        <v xml:space="preserve">  8.9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13.4</v>
      </c>
      <c r="G98" s="61" t="str">
        <f>W!A349</f>
        <v xml:space="preserve">  8.5</v>
      </c>
      <c r="H98" s="61" t="str">
        <f>W!A359</f>
        <v xml:space="preserve">  9.8</v>
      </c>
      <c r="I98" s="61" t="str">
        <f>W!A369</f>
        <v xml:space="preserve">  9.6</v>
      </c>
      <c r="J98" s="61" t="str">
        <f>W!A379</f>
        <v xml:space="preserve">  6.5</v>
      </c>
      <c r="K98" s="61" t="str">
        <f>W!A389</f>
        <v xml:space="preserve">  9.0</v>
      </c>
      <c r="L98" s="61" t="str">
        <f>W!A399</f>
        <v xml:space="preserve">  8.3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12.5</v>
      </c>
      <c r="G99" s="61" t="str">
        <f>W!A350</f>
        <v xml:space="preserve"> 11.2</v>
      </c>
      <c r="H99" s="61" t="str">
        <f>W!A360</f>
        <v xml:space="preserve"> 13.4</v>
      </c>
      <c r="I99" s="61" t="str">
        <f>W!A370</f>
        <v xml:space="preserve"> 12.2</v>
      </c>
      <c r="J99" s="61" t="str">
        <f>W!A380</f>
        <v xml:space="preserve">  2.6</v>
      </c>
      <c r="K99" s="61" t="str">
        <f>W!A390</f>
        <v xml:space="preserve"> 12.1</v>
      </c>
      <c r="L99" s="61" t="str">
        <f>W!A400</f>
        <v xml:space="preserve"> 12.0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286000</v>
      </c>
      <c r="G104" s="138">
        <f>W!A429</f>
        <v>391000</v>
      </c>
      <c r="H104" s="138">
        <f>W!A436</f>
        <v>280000</v>
      </c>
      <c r="I104" s="138">
        <f>W!A443</f>
        <v>245000</v>
      </c>
      <c r="J104" s="138">
        <f>W!A450</f>
        <v>250000</v>
      </c>
      <c r="K104" s="138">
        <f>W!A457</f>
        <v>289000</v>
      </c>
      <c r="L104" s="138">
        <f>W!A464</f>
        <v>291000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47000</v>
      </c>
      <c r="H105" s="138">
        <f>W!A437</f>
        <v>60000</v>
      </c>
      <c r="I105" s="138">
        <f>W!A444</f>
        <v>60000</v>
      </c>
      <c r="J105" s="138">
        <f>W!A451</f>
        <v>65000</v>
      </c>
      <c r="K105" s="138">
        <f>W!A458</f>
        <v>70000</v>
      </c>
      <c r="L105" s="138">
        <f>W!A465</f>
        <v>60000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****</v>
      </c>
      <c r="H107" s="125" t="str">
        <f>W!A438</f>
        <v xml:space="preserve"> ****</v>
      </c>
      <c r="I107" s="125" t="str">
        <f>W!A445</f>
        <v>*****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>*****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>*****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****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****</v>
      </c>
      <c r="J110" s="125" t="str">
        <f>W!A455</f>
        <v xml:space="preserve">    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44140625" style="133" bestFit="1" customWidth="1"/>
  </cols>
  <sheetData>
    <row r="1" spans="1:1">
      <c r="A1">
        <v>3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22</v>
      </c>
    </row>
    <row r="8" spans="1:1">
      <c r="A8">
        <v>21</v>
      </c>
    </row>
    <row r="9" spans="1:1">
      <c r="A9">
        <v>23</v>
      </c>
    </row>
    <row r="10" spans="1:1">
      <c r="A10">
        <v>0</v>
      </c>
    </row>
    <row r="11" spans="1:1">
      <c r="A11">
        <v>21</v>
      </c>
    </row>
    <row r="12" spans="1:1">
      <c r="A12">
        <v>20</v>
      </c>
    </row>
    <row r="13" spans="1:1">
      <c r="A13">
        <v>19</v>
      </c>
    </row>
    <row r="14" spans="1:1">
      <c r="A14">
        <v>21</v>
      </c>
    </row>
    <row r="15" spans="1:1">
      <c r="A15">
        <v>20</v>
      </c>
    </row>
    <row r="16" spans="1:1">
      <c r="A16">
        <v>22</v>
      </c>
    </row>
    <row r="17" spans="1:1">
      <c r="A17">
        <v>18</v>
      </c>
    </row>
    <row r="18" spans="1:1">
      <c r="A18">
        <v>18</v>
      </c>
    </row>
    <row r="19" spans="1:1">
      <c r="A19">
        <v>20</v>
      </c>
    </row>
    <row r="20" spans="1:1">
      <c r="A20">
        <v>0</v>
      </c>
    </row>
    <row r="21" spans="1:1">
      <c r="A21">
        <v>308</v>
      </c>
    </row>
    <row r="22" spans="1:1">
      <c r="A22">
        <v>317</v>
      </c>
    </row>
    <row r="23" spans="1:1">
      <c r="A23">
        <v>319</v>
      </c>
    </row>
    <row r="24" spans="1:1">
      <c r="A24">
        <v>518</v>
      </c>
    </row>
    <row r="25" spans="1:1">
      <c r="A25">
        <v>518</v>
      </c>
    </row>
    <row r="26" spans="1:1">
      <c r="A26">
        <v>538</v>
      </c>
    </row>
    <row r="27" spans="1:1">
      <c r="A27">
        <v>808</v>
      </c>
    </row>
    <row r="28" spans="1:1">
      <c r="A28">
        <v>818</v>
      </c>
    </row>
    <row r="29" spans="1:1">
      <c r="A29">
        <v>828</v>
      </c>
    </row>
    <row r="30" spans="1:1">
      <c r="A30">
        <v>0</v>
      </c>
    </row>
    <row r="31" spans="1:1">
      <c r="A31">
        <v>1790</v>
      </c>
    </row>
    <row r="32" spans="1:1">
      <c r="A32">
        <v>985</v>
      </c>
    </row>
    <row r="33" spans="1:1">
      <c r="A33">
        <v>1585</v>
      </c>
    </row>
    <row r="34" spans="1:1">
      <c r="A34">
        <v>890</v>
      </c>
    </row>
    <row r="35" spans="1:1">
      <c r="A35">
        <v>534</v>
      </c>
    </row>
    <row r="36" spans="1:1">
      <c r="A36">
        <v>870</v>
      </c>
    </row>
    <row r="37" spans="1:1">
      <c r="A37">
        <v>400</v>
      </c>
    </row>
    <row r="38" spans="1:1">
      <c r="A38">
        <v>225</v>
      </c>
    </row>
    <row r="39" spans="1:1">
      <c r="A39">
        <v>385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1</v>
      </c>
    </row>
    <row r="44" spans="1:1">
      <c r="A44">
        <v>20</v>
      </c>
    </row>
    <row r="45" spans="1:1">
      <c r="A45">
        <v>20</v>
      </c>
    </row>
    <row r="46" spans="1:1">
      <c r="A46">
        <v>20</v>
      </c>
    </row>
    <row r="47" spans="1:1">
      <c r="A47">
        <v>135</v>
      </c>
    </row>
    <row r="48" spans="1:1">
      <c r="A48">
        <v>185</v>
      </c>
    </row>
    <row r="49" spans="1:1">
      <c r="A49">
        <v>375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300</v>
      </c>
    </row>
    <row r="55" spans="1:1">
      <c r="A55">
        <v>200</v>
      </c>
    </row>
    <row r="56" spans="1:1">
      <c r="A56">
        <v>300</v>
      </c>
    </row>
    <row r="57" spans="1:1">
      <c r="A57">
        <v>12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14</v>
      </c>
    </row>
    <row r="63" spans="1:1">
      <c r="A63">
        <v>12</v>
      </c>
    </row>
    <row r="64" spans="1:1">
      <c r="A64">
        <v>5</v>
      </c>
    </row>
    <row r="65" spans="1:1">
      <c r="A65">
        <v>12</v>
      </c>
    </row>
    <row r="66" spans="1:1">
      <c r="A66">
        <v>11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14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3</v>
      </c>
    </row>
    <row r="83" spans="1:1">
      <c r="A83">
        <v>1220</v>
      </c>
    </row>
    <row r="84" spans="1:1">
      <c r="A84">
        <v>0</v>
      </c>
    </row>
    <row r="85" spans="1:1">
      <c r="A85">
        <v>110</v>
      </c>
    </row>
    <row r="86" spans="1:1">
      <c r="A86">
        <v>4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130</v>
      </c>
    </row>
    <row r="104" spans="1:1">
      <c r="A104">
        <v>134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4360</v>
      </c>
    </row>
    <row r="109" spans="1:1">
      <c r="A109">
        <v>2294</v>
      </c>
    </row>
    <row r="110" spans="1:1">
      <c r="A110">
        <v>1010</v>
      </c>
    </row>
    <row r="111" spans="1:1">
      <c r="A111">
        <v>4490</v>
      </c>
    </row>
    <row r="112" spans="1:1">
      <c r="A112">
        <v>2369</v>
      </c>
    </row>
    <row r="113" spans="1:1">
      <c r="A113">
        <v>1043</v>
      </c>
    </row>
    <row r="114" spans="1:1">
      <c r="A114">
        <v>130</v>
      </c>
    </row>
    <row r="115" spans="1:1">
      <c r="A115">
        <v>75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1790</v>
      </c>
    </row>
    <row r="122" spans="1:1">
      <c r="A122">
        <v>985</v>
      </c>
    </row>
    <row r="123" spans="1:1">
      <c r="A123">
        <v>1585</v>
      </c>
    </row>
    <row r="124" spans="1:1">
      <c r="A124">
        <v>890</v>
      </c>
    </row>
    <row r="125" spans="1:1">
      <c r="A125">
        <v>534</v>
      </c>
    </row>
    <row r="126" spans="1:1">
      <c r="A126">
        <v>870</v>
      </c>
    </row>
    <row r="127" spans="1:1">
      <c r="A127">
        <v>400</v>
      </c>
    </row>
    <row r="128" spans="1:1">
      <c r="A128">
        <v>225</v>
      </c>
    </row>
    <row r="129" spans="1:1">
      <c r="A129">
        <v>385</v>
      </c>
    </row>
    <row r="130" spans="1:1">
      <c r="A130">
        <v>999</v>
      </c>
    </row>
    <row r="131" spans="1:1">
      <c r="A131">
        <v>1733</v>
      </c>
    </row>
    <row r="132" spans="1:1">
      <c r="A132">
        <v>974</v>
      </c>
    </row>
    <row r="133" spans="1:1">
      <c r="A133">
        <v>1544</v>
      </c>
    </row>
    <row r="134" spans="1:1">
      <c r="A134">
        <v>782</v>
      </c>
    </row>
    <row r="135" spans="1:1">
      <c r="A135">
        <v>457</v>
      </c>
    </row>
    <row r="136" spans="1:1">
      <c r="A136">
        <v>733</v>
      </c>
    </row>
    <row r="137" spans="1:1">
      <c r="A137">
        <v>415</v>
      </c>
    </row>
    <row r="138" spans="1:1">
      <c r="A138">
        <v>252</v>
      </c>
    </row>
    <row r="139" spans="1:1">
      <c r="A139">
        <v>378</v>
      </c>
    </row>
    <row r="140" spans="1:1">
      <c r="A140">
        <v>999</v>
      </c>
    </row>
    <row r="141" spans="1:1">
      <c r="A141">
        <v>1737</v>
      </c>
    </row>
    <row r="142" spans="1:1">
      <c r="A142">
        <v>984</v>
      </c>
    </row>
    <row r="143" spans="1:1">
      <c r="A143">
        <v>1544</v>
      </c>
    </row>
    <row r="144" spans="1:1">
      <c r="A144">
        <v>808</v>
      </c>
    </row>
    <row r="145" spans="1:1">
      <c r="A145">
        <v>468</v>
      </c>
    </row>
    <row r="146" spans="1:1">
      <c r="A146">
        <v>733</v>
      </c>
    </row>
    <row r="147" spans="1:1">
      <c r="A147">
        <v>400</v>
      </c>
    </row>
    <row r="148" spans="1:1">
      <c r="A148">
        <v>225</v>
      </c>
    </row>
    <row r="149" spans="1:1">
      <c r="A149">
        <v>378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7</v>
      </c>
    </row>
    <row r="158" spans="1:1">
      <c r="A158">
        <v>13</v>
      </c>
    </row>
    <row r="159" spans="1:1">
      <c r="A159">
        <v>0</v>
      </c>
    </row>
    <row r="160" spans="1:1">
      <c r="A160">
        <v>999</v>
      </c>
    </row>
    <row r="161" spans="1:1">
      <c r="A161">
        <v>53</v>
      </c>
    </row>
    <row r="162" spans="1:1">
      <c r="A162">
        <v>1</v>
      </c>
    </row>
    <row r="163" spans="1:1">
      <c r="A163">
        <v>41</v>
      </c>
    </row>
    <row r="164" spans="1:1">
      <c r="A164">
        <v>82</v>
      </c>
    </row>
    <row r="165" spans="1:1">
      <c r="A165">
        <v>66</v>
      </c>
    </row>
    <row r="166" spans="1:1">
      <c r="A166">
        <v>137</v>
      </c>
    </row>
    <row r="167" spans="1:1">
      <c r="A167">
        <v>0</v>
      </c>
    </row>
    <row r="168" spans="1:1">
      <c r="A168">
        <v>0</v>
      </c>
    </row>
    <row r="169" spans="1:1">
      <c r="A169">
        <v>7</v>
      </c>
    </row>
    <row r="170" spans="1:1">
      <c r="A170">
        <v>999</v>
      </c>
    </row>
    <row r="171" spans="1:1">
      <c r="A171">
        <v>149</v>
      </c>
    </row>
    <row r="172" spans="1:1">
      <c r="A172">
        <v>77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200</v>
      </c>
    </row>
    <row r="189" spans="1:1">
      <c r="A189">
        <v>300</v>
      </c>
    </row>
    <row r="190" spans="1:1">
      <c r="A190">
        <v>999</v>
      </c>
    </row>
    <row r="191" spans="1:1">
      <c r="A191">
        <v>48</v>
      </c>
    </row>
    <row r="192" spans="1:1">
      <c r="A192">
        <v>71</v>
      </c>
    </row>
    <row r="193" spans="1:1">
      <c r="A193">
        <v>0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47</v>
      </c>
    </row>
    <row r="198" spans="1:1">
      <c r="A198">
        <v>71</v>
      </c>
    </row>
    <row r="199" spans="1:1">
      <c r="A199">
        <v>999</v>
      </c>
    </row>
    <row r="200" spans="1:1">
      <c r="A200">
        <v>999</v>
      </c>
    </row>
    <row r="201" spans="1:1">
      <c r="A201">
        <v>245000</v>
      </c>
    </row>
    <row r="202" spans="1:1">
      <c r="A202">
        <v>103989</v>
      </c>
    </row>
    <row r="203" spans="1:1">
      <c r="A203">
        <v>53995</v>
      </c>
    </row>
    <row r="204" spans="1:1">
      <c r="A204">
        <v>379121</v>
      </c>
    </row>
    <row r="205" spans="1:1">
      <c r="A205">
        <v>32488</v>
      </c>
    </row>
    <row r="206" spans="1:1">
      <c r="A206">
        <v>28490</v>
      </c>
    </row>
    <row r="207" spans="1:1">
      <c r="A207">
        <v>60000</v>
      </c>
    </row>
    <row r="208" spans="1:1">
      <c r="A208">
        <v>30000</v>
      </c>
    </row>
    <row r="209" spans="1:1">
      <c r="A209">
        <v>46500</v>
      </c>
    </row>
    <row r="210" spans="1:1">
      <c r="A210">
        <v>23375</v>
      </c>
    </row>
    <row r="211" spans="1:1">
      <c r="A211">
        <v>23998</v>
      </c>
    </row>
    <row r="212" spans="1:1">
      <c r="A212">
        <v>12500</v>
      </c>
    </row>
    <row r="213" spans="1:1">
      <c r="A213">
        <v>7277</v>
      </c>
    </row>
    <row r="214" spans="1:1">
      <c r="A214">
        <v>13863</v>
      </c>
    </row>
    <row r="215" spans="1:1">
      <c r="A215">
        <v>110000</v>
      </c>
    </row>
    <row r="216" spans="1:1">
      <c r="A216">
        <v>24408</v>
      </c>
    </row>
    <row r="217" spans="1:1">
      <c r="A217">
        <v>1195004</v>
      </c>
    </row>
    <row r="218" spans="1:1">
      <c r="A218">
        <v>3178317</v>
      </c>
    </row>
    <row r="219" spans="1:1">
      <c r="A219">
        <v>7811</v>
      </c>
    </row>
    <row r="220" spans="1:1">
      <c r="A220">
        <v>7922</v>
      </c>
    </row>
    <row r="221" spans="1:1">
      <c r="A221">
        <v>3178317</v>
      </c>
    </row>
    <row r="222" spans="1:1">
      <c r="A222">
        <v>0</v>
      </c>
    </row>
    <row r="223" spans="1:1">
      <c r="A223">
        <v>3023971</v>
      </c>
    </row>
    <row r="224" spans="1:1">
      <c r="A224">
        <v>0</v>
      </c>
    </row>
    <row r="225" spans="1:1">
      <c r="A225">
        <v>1250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20325</v>
      </c>
    </row>
    <row r="233" spans="1:1">
      <c r="A233">
        <v>135271</v>
      </c>
    </row>
    <row r="234" spans="1:1">
      <c r="A234">
        <v>-1176918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1436000</v>
      </c>
    </row>
    <row r="239" spans="1:1">
      <c r="A239">
        <v>447000</v>
      </c>
    </row>
    <row r="240" spans="1:1">
      <c r="A240">
        <v>-304949</v>
      </c>
    </row>
    <row r="241" spans="1:1">
      <c r="A241">
        <v>3248876</v>
      </c>
    </row>
    <row r="242" spans="1:1">
      <c r="A242">
        <v>719813</v>
      </c>
    </row>
    <row r="243" spans="1:1">
      <c r="A243">
        <v>174600</v>
      </c>
    </row>
    <row r="244" spans="1:1">
      <c r="A244">
        <v>795096</v>
      </c>
    </row>
    <row r="245" spans="1:1">
      <c r="A245">
        <v>152460</v>
      </c>
    </row>
    <row r="246" spans="1:1">
      <c r="A246">
        <v>456211</v>
      </c>
    </row>
    <row r="247" spans="1:1">
      <c r="A247">
        <v>314833</v>
      </c>
    </row>
    <row r="248" spans="1:1">
      <c r="A248">
        <v>7902</v>
      </c>
    </row>
    <row r="249" spans="1:1">
      <c r="A249">
        <v>90900</v>
      </c>
    </row>
    <row r="250" spans="1:1">
      <c r="A250">
        <v>929935</v>
      </c>
    </row>
    <row r="251" spans="1:1">
      <c r="A251">
        <v>1781880</v>
      </c>
    </row>
    <row r="252" spans="1:1">
      <c r="A252">
        <v>1466996</v>
      </c>
    </row>
    <row r="253" spans="1:1">
      <c r="A253">
        <v>0</v>
      </c>
    </row>
    <row r="254" spans="1:1">
      <c r="A254">
        <v>64644</v>
      </c>
    </row>
    <row r="255" spans="1:1">
      <c r="A255">
        <v>0</v>
      </c>
    </row>
    <row r="256" spans="1:1">
      <c r="A256">
        <v>188273</v>
      </c>
    </row>
    <row r="257" spans="1:1">
      <c r="A257">
        <v>-116676</v>
      </c>
    </row>
    <row r="258" spans="1:1">
      <c r="A258">
        <v>999</v>
      </c>
    </row>
    <row r="259" spans="1:1">
      <c r="A259">
        <v>999</v>
      </c>
    </row>
    <row r="260" spans="1:1">
      <c r="A260">
        <v>-304949</v>
      </c>
    </row>
    <row r="261" spans="1:1">
      <c r="A261">
        <v>100000</v>
      </c>
    </row>
    <row r="262" spans="1:1">
      <c r="A262">
        <v>555500</v>
      </c>
    </row>
    <row r="263" spans="1:1">
      <c r="A263">
        <v>2521108</v>
      </c>
    </row>
    <row r="264" spans="1:1">
      <c r="A264">
        <v>0</v>
      </c>
    </row>
    <row r="265" spans="1:1">
      <c r="A265">
        <v>81651</v>
      </c>
    </row>
    <row r="266" spans="1:1">
      <c r="A266">
        <v>174600</v>
      </c>
    </row>
    <row r="267" spans="1:1">
      <c r="A267">
        <v>673684</v>
      </c>
    </row>
    <row r="268" spans="1:1">
      <c r="A268">
        <v>1750039</v>
      </c>
    </row>
    <row r="269" spans="1:1">
      <c r="A269">
        <v>250000</v>
      </c>
    </row>
    <row r="270" spans="1:1">
      <c r="A270">
        <v>250000</v>
      </c>
    </row>
    <row r="271" spans="1:1">
      <c r="A271">
        <v>0</v>
      </c>
    </row>
    <row r="272" spans="1:1">
      <c r="A272">
        <v>931611</v>
      </c>
    </row>
    <row r="273" spans="1:1">
      <c r="A273">
        <v>1291647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3883324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1111</v>
      </c>
    </row>
    <row r="285" spans="1:1">
      <c r="A285">
        <v>275</v>
      </c>
    </row>
    <row r="286" spans="1:1">
      <c r="A286">
        <v>470</v>
      </c>
    </row>
    <row r="287" spans="1:1">
      <c r="A287">
        <v>141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10</v>
      </c>
    </row>
    <row r="301" spans="1:2">
      <c r="A301">
        <v>11748</v>
      </c>
    </row>
    <row r="302" spans="1:2">
      <c r="A302">
        <v>82</v>
      </c>
      <c r="B302" s="133" t="s">
        <v>348</v>
      </c>
    </row>
    <row r="303" spans="1:2">
      <c r="A303">
        <v>10162</v>
      </c>
    </row>
    <row r="304" spans="1:2">
      <c r="A304" t="s">
        <v>349</v>
      </c>
    </row>
    <row r="305" spans="1:2">
      <c r="A305">
        <v>27648</v>
      </c>
    </row>
    <row r="306" spans="1:2">
      <c r="A306">
        <v>489</v>
      </c>
      <c r="B306" s="133" t="s">
        <v>348</v>
      </c>
    </row>
    <row r="307" spans="1:2">
      <c r="A307">
        <v>23924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12961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12357</v>
      </c>
    </row>
    <row r="316" spans="1:2">
      <c r="A316">
        <v>12604</v>
      </c>
    </row>
    <row r="317" spans="1:2">
      <c r="A317">
        <v>0</v>
      </c>
    </row>
    <row r="318" spans="1:2">
      <c r="A318">
        <v>18</v>
      </c>
    </row>
    <row r="319" spans="1:2">
      <c r="A319">
        <v>68265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14</v>
      </c>
    </row>
    <row r="329" spans="1:1">
      <c r="A329">
        <v>115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364</v>
      </c>
    </row>
    <row r="355" spans="1:1">
      <c r="A355" t="s">
        <v>363</v>
      </c>
    </row>
    <row r="356" spans="1:1">
      <c r="A356" t="s">
        <v>370</v>
      </c>
    </row>
    <row r="357" spans="1:1">
      <c r="A357" t="s">
        <v>364</v>
      </c>
    </row>
    <row r="358" spans="1:1">
      <c r="A358" t="s">
        <v>360</v>
      </c>
    </row>
    <row r="359" spans="1:1">
      <c r="A359" t="s">
        <v>371</v>
      </c>
    </row>
    <row r="360" spans="1:1">
      <c r="A360" t="s">
        <v>357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366</v>
      </c>
    </row>
    <row r="367" spans="1:1">
      <c r="A367" t="s">
        <v>350</v>
      </c>
    </row>
    <row r="368" spans="1:1">
      <c r="A368" t="s">
        <v>376</v>
      </c>
    </row>
    <row r="369" spans="1:1">
      <c r="A369" t="s">
        <v>363</v>
      </c>
    </row>
    <row r="370" spans="1:1">
      <c r="A370" t="s">
        <v>377</v>
      </c>
    </row>
    <row r="371" spans="1:1">
      <c r="A371">
        <v>5</v>
      </c>
    </row>
    <row r="372" spans="1:1">
      <c r="A372" t="s">
        <v>378</v>
      </c>
    </row>
    <row r="373" spans="1:1">
      <c r="A373" t="s">
        <v>379</v>
      </c>
    </row>
    <row r="374" spans="1:1">
      <c r="A374" t="s">
        <v>380</v>
      </c>
    </row>
    <row r="375" spans="1:1">
      <c r="A375" t="s">
        <v>381</v>
      </c>
    </row>
    <row r="376" spans="1:1">
      <c r="A376" t="s">
        <v>382</v>
      </c>
    </row>
    <row r="377" spans="1:1">
      <c r="A377" t="s">
        <v>380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380</v>
      </c>
    </row>
    <row r="381" spans="1:1">
      <c r="A381">
        <v>6</v>
      </c>
    </row>
    <row r="382" spans="1:1">
      <c r="A382" t="s">
        <v>363</v>
      </c>
    </row>
    <row r="383" spans="1:1">
      <c r="A383" t="s">
        <v>368</v>
      </c>
    </row>
    <row r="384" spans="1:1">
      <c r="A384" t="s">
        <v>385</v>
      </c>
    </row>
    <row r="385" spans="1:1">
      <c r="A385" t="s">
        <v>386</v>
      </c>
    </row>
    <row r="386" spans="1:1">
      <c r="A386" t="s">
        <v>387</v>
      </c>
    </row>
    <row r="387" spans="1:1">
      <c r="A387" t="s">
        <v>361</v>
      </c>
    </row>
    <row r="388" spans="1:1">
      <c r="A388" t="s">
        <v>353</v>
      </c>
    </row>
    <row r="389" spans="1:1">
      <c r="A389" t="s">
        <v>388</v>
      </c>
    </row>
    <row r="390" spans="1:1">
      <c r="A390" t="s">
        <v>389</v>
      </c>
    </row>
    <row r="391" spans="1:1">
      <c r="A391">
        <v>7</v>
      </c>
    </row>
    <row r="392" spans="1:1">
      <c r="A392" t="s">
        <v>390</v>
      </c>
    </row>
    <row r="393" spans="1:1">
      <c r="A393" t="s">
        <v>376</v>
      </c>
    </row>
    <row r="394" spans="1:1">
      <c r="A394" t="s">
        <v>350</v>
      </c>
    </row>
    <row r="395" spans="1:1">
      <c r="A395" t="s">
        <v>376</v>
      </c>
    </row>
    <row r="396" spans="1:1">
      <c r="A396" t="s">
        <v>360</v>
      </c>
    </row>
    <row r="397" spans="1:1">
      <c r="A397" t="s">
        <v>389</v>
      </c>
    </row>
    <row r="398" spans="1:1">
      <c r="A398" t="s">
        <v>351</v>
      </c>
    </row>
    <row r="399" spans="1:1">
      <c r="A399" t="s">
        <v>354</v>
      </c>
    </row>
    <row r="400" spans="1:1">
      <c r="A400" t="s">
        <v>364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286000</v>
      </c>
    </row>
    <row r="423" spans="1:1">
      <c r="A423">
        <v>80000</v>
      </c>
    </row>
    <row r="424" spans="1:1">
      <c r="A424" s="134" t="s">
        <v>391</v>
      </c>
    </row>
    <row r="425" spans="1:1">
      <c r="A425" s="134" t="s">
        <v>391</v>
      </c>
    </row>
    <row r="426" spans="1:1">
      <c r="A426" s="134" t="s">
        <v>392</v>
      </c>
    </row>
    <row r="427" spans="1:1">
      <c r="A427" s="134" t="s">
        <v>391</v>
      </c>
    </row>
    <row r="428" spans="1:1">
      <c r="A428">
        <v>2</v>
      </c>
    </row>
    <row r="429" spans="1:1">
      <c r="A429">
        <v>391000</v>
      </c>
    </row>
    <row r="430" spans="1:1">
      <c r="A430">
        <v>47000</v>
      </c>
    </row>
    <row r="431" spans="1:1">
      <c r="A431" s="134" t="s">
        <v>391</v>
      </c>
    </row>
    <row r="432" spans="1:1">
      <c r="A432" s="134" t="s">
        <v>391</v>
      </c>
    </row>
    <row r="433" spans="1:1">
      <c r="A433" s="134" t="s">
        <v>393</v>
      </c>
    </row>
    <row r="434" spans="1:1">
      <c r="A434" s="134" t="s">
        <v>391</v>
      </c>
    </row>
    <row r="435" spans="1:1">
      <c r="A435">
        <v>3</v>
      </c>
    </row>
    <row r="436" spans="1:1">
      <c r="A436">
        <v>280000</v>
      </c>
    </row>
    <row r="437" spans="1:1">
      <c r="A437">
        <v>60000</v>
      </c>
    </row>
    <row r="438" spans="1:1">
      <c r="A438" s="134" t="s">
        <v>391</v>
      </c>
    </row>
    <row r="439" spans="1:1">
      <c r="A439" s="134" t="s">
        <v>391</v>
      </c>
    </row>
    <row r="440" spans="1:1">
      <c r="A440" s="134" t="s">
        <v>393</v>
      </c>
    </row>
    <row r="441" spans="1:1">
      <c r="A441" s="134" t="s">
        <v>393</v>
      </c>
    </row>
    <row r="442" spans="1:1">
      <c r="A442">
        <v>4</v>
      </c>
    </row>
    <row r="443" spans="1:1">
      <c r="A443">
        <v>245000</v>
      </c>
    </row>
    <row r="444" spans="1:1">
      <c r="A444">
        <v>60000</v>
      </c>
    </row>
    <row r="445" spans="1:1">
      <c r="A445" s="134" t="s">
        <v>392</v>
      </c>
    </row>
    <row r="446" spans="1:1">
      <c r="A446" s="134" t="s">
        <v>391</v>
      </c>
    </row>
    <row r="447" spans="1:1">
      <c r="A447" s="134" t="s">
        <v>391</v>
      </c>
    </row>
    <row r="448" spans="1:1">
      <c r="A448" s="134" t="s">
        <v>391</v>
      </c>
    </row>
    <row r="449" spans="1:1">
      <c r="A449">
        <v>5</v>
      </c>
    </row>
    <row r="450" spans="1:1">
      <c r="A450">
        <v>250000</v>
      </c>
    </row>
    <row r="451" spans="1:1">
      <c r="A451">
        <v>65000</v>
      </c>
    </row>
    <row r="452" spans="1:1">
      <c r="A452" s="134" t="s">
        <v>394</v>
      </c>
    </row>
    <row r="453" spans="1:1">
      <c r="A453" s="134" t="s">
        <v>394</v>
      </c>
    </row>
    <row r="454" spans="1:1">
      <c r="A454" s="134" t="s">
        <v>394</v>
      </c>
    </row>
    <row r="455" spans="1:1">
      <c r="A455" s="134" t="s">
        <v>395</v>
      </c>
    </row>
    <row r="456" spans="1:1">
      <c r="A456">
        <v>6</v>
      </c>
    </row>
    <row r="457" spans="1:1">
      <c r="A457">
        <v>289000</v>
      </c>
    </row>
    <row r="458" spans="1:1">
      <c r="A458">
        <v>70000</v>
      </c>
    </row>
    <row r="459" spans="1:1">
      <c r="A459" s="134" t="s">
        <v>393</v>
      </c>
    </row>
    <row r="460" spans="1:1">
      <c r="A460" s="134" t="s">
        <v>391</v>
      </c>
    </row>
    <row r="461" spans="1:1">
      <c r="A461" s="134" t="s">
        <v>393</v>
      </c>
    </row>
    <row r="462" spans="1:1">
      <c r="A462" s="134" t="s">
        <v>391</v>
      </c>
    </row>
    <row r="463" spans="1:1">
      <c r="A463">
        <v>7</v>
      </c>
    </row>
    <row r="464" spans="1:1">
      <c r="A464">
        <v>291000</v>
      </c>
    </row>
    <row r="465" spans="1:1">
      <c r="A465">
        <v>60000</v>
      </c>
    </row>
    <row r="466" spans="1:1">
      <c r="A466" s="134" t="s">
        <v>392</v>
      </c>
    </row>
    <row r="467" spans="1:1">
      <c r="A467" s="134" t="s">
        <v>394</v>
      </c>
    </row>
    <row r="468" spans="1:1">
      <c r="A468" s="134" t="s">
        <v>394</v>
      </c>
    </row>
    <row r="469" spans="1:1">
      <c r="A469" s="134" t="s">
        <v>391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396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6975</v>
      </c>
    </row>
    <row r="523" spans="1:1">
      <c r="A523">
        <v>2790000</v>
      </c>
    </row>
    <row r="524" spans="1:1">
      <c r="A524">
        <v>0</v>
      </c>
    </row>
    <row r="525" spans="1:1">
      <c r="A525">
        <v>2790000</v>
      </c>
    </row>
    <row r="526" spans="1:1">
      <c r="A526">
        <v>290</v>
      </c>
    </row>
    <row r="527" spans="1:1">
      <c r="A527">
        <v>296</v>
      </c>
    </row>
    <row r="528" spans="1:1">
      <c r="A528">
        <v>290</v>
      </c>
    </row>
    <row r="529" spans="1:1">
      <c r="A529">
        <v>486</v>
      </c>
    </row>
    <row r="530" spans="1:1">
      <c r="A530">
        <v>496</v>
      </c>
    </row>
    <row r="531" spans="1:1">
      <c r="A531">
        <v>479</v>
      </c>
    </row>
    <row r="532" spans="1:1">
      <c r="A532">
        <v>800</v>
      </c>
    </row>
    <row r="533" spans="1:1">
      <c r="A533">
        <v>800</v>
      </c>
    </row>
    <row r="534" spans="1:1">
      <c r="A534">
        <v>795</v>
      </c>
    </row>
    <row r="535" spans="1:1">
      <c r="A535">
        <v>189</v>
      </c>
    </row>
    <row r="536" spans="1:1">
      <c r="A536">
        <v>1250</v>
      </c>
    </row>
    <row r="537" spans="1:1">
      <c r="A537">
        <v>18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9088</v>
      </c>
    </row>
    <row r="543" spans="1:1">
      <c r="A543">
        <v>3635200</v>
      </c>
    </row>
    <row r="544" spans="1:1">
      <c r="A544">
        <v>0</v>
      </c>
    </row>
    <row r="545" spans="1:2">
      <c r="A545">
        <v>3635200</v>
      </c>
    </row>
    <row r="546" spans="1:2">
      <c r="A546">
        <v>330</v>
      </c>
    </row>
    <row r="547" spans="1:2">
      <c r="A547">
        <v>330</v>
      </c>
    </row>
    <row r="548" spans="1:2">
      <c r="A548">
        <v>340</v>
      </c>
    </row>
    <row r="549" spans="1:2">
      <c r="A549">
        <v>523</v>
      </c>
    </row>
    <row r="550" spans="1:2">
      <c r="A550">
        <v>539</v>
      </c>
    </row>
    <row r="551" spans="1:2">
      <c r="A551">
        <v>550</v>
      </c>
    </row>
    <row r="552" spans="1:2">
      <c r="A552">
        <v>870</v>
      </c>
    </row>
    <row r="553" spans="1:2">
      <c r="A553">
        <v>870</v>
      </c>
      <c r="B553"/>
    </row>
    <row r="554" spans="1:2">
      <c r="A554">
        <v>875</v>
      </c>
      <c r="B554"/>
    </row>
    <row r="555" spans="1:2">
      <c r="A555">
        <v>111</v>
      </c>
      <c r="B555"/>
    </row>
    <row r="556" spans="1:2">
      <c r="A556">
        <v>1200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9178</v>
      </c>
    </row>
    <row r="563" spans="1:1">
      <c r="A563">
        <v>3671200</v>
      </c>
    </row>
    <row r="564" spans="1:1">
      <c r="A564">
        <v>0</v>
      </c>
    </row>
    <row r="565" spans="1:1">
      <c r="A565">
        <v>3671200</v>
      </c>
    </row>
    <row r="566" spans="1:1">
      <c r="A566">
        <v>294</v>
      </c>
    </row>
    <row r="567" spans="1:1">
      <c r="A567">
        <v>295</v>
      </c>
    </row>
    <row r="568" spans="1:1">
      <c r="A568">
        <v>296</v>
      </c>
    </row>
    <row r="569" spans="1:1">
      <c r="A569">
        <v>479</v>
      </c>
    </row>
    <row r="570" spans="1:1">
      <c r="A570">
        <v>484</v>
      </c>
    </row>
    <row r="571" spans="1:1">
      <c r="A571">
        <v>490</v>
      </c>
    </row>
    <row r="572" spans="1:1">
      <c r="A572">
        <v>802</v>
      </c>
    </row>
    <row r="573" spans="1:1">
      <c r="A573">
        <v>809</v>
      </c>
    </row>
    <row r="574" spans="1:1">
      <c r="A574">
        <v>499</v>
      </c>
    </row>
    <row r="575" spans="1:1">
      <c r="A575">
        <v>131</v>
      </c>
    </row>
    <row r="576" spans="1:1">
      <c r="A576">
        <v>1260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9417</v>
      </c>
    </row>
    <row r="583" spans="1:1">
      <c r="A583">
        <v>3766800</v>
      </c>
    </row>
    <row r="584" spans="1:1">
      <c r="A584">
        <v>0</v>
      </c>
    </row>
    <row r="585" spans="1:1">
      <c r="A585">
        <v>3766800</v>
      </c>
    </row>
    <row r="586" spans="1:1">
      <c r="A586">
        <v>308</v>
      </c>
    </row>
    <row r="587" spans="1:1">
      <c r="A587">
        <v>317</v>
      </c>
    </row>
    <row r="588" spans="1:1">
      <c r="A588">
        <v>319</v>
      </c>
    </row>
    <row r="589" spans="1:1">
      <c r="A589">
        <v>518</v>
      </c>
    </row>
    <row r="590" spans="1:1">
      <c r="A590">
        <v>518</v>
      </c>
    </row>
    <row r="591" spans="1:1">
      <c r="A591">
        <v>538</v>
      </c>
    </row>
    <row r="592" spans="1:1">
      <c r="A592">
        <v>808</v>
      </c>
    </row>
    <row r="593" spans="1:1">
      <c r="A593">
        <v>818</v>
      </c>
    </row>
    <row r="594" spans="1:1">
      <c r="A594">
        <v>828</v>
      </c>
    </row>
    <row r="595" spans="1:1">
      <c r="A595">
        <v>136</v>
      </c>
    </row>
    <row r="596" spans="1:1">
      <c r="A596">
        <v>1220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5045</v>
      </c>
    </row>
    <row r="603" spans="1:1">
      <c r="A603">
        <v>2044234</v>
      </c>
    </row>
    <row r="604" spans="1:1">
      <c r="A604">
        <v>0</v>
      </c>
    </row>
    <row r="605" spans="1:1">
      <c r="A605">
        <v>1990538</v>
      </c>
    </row>
    <row r="606" spans="1:1">
      <c r="A606">
        <v>293</v>
      </c>
    </row>
    <row r="607" spans="1:1">
      <c r="A607">
        <v>295</v>
      </c>
    </row>
    <row r="608" spans="1:1">
      <c r="A608">
        <v>297</v>
      </c>
    </row>
    <row r="609" spans="1:1">
      <c r="A609">
        <v>481</v>
      </c>
    </row>
    <row r="610" spans="1:1">
      <c r="A610">
        <v>491</v>
      </c>
    </row>
    <row r="611" spans="1:1">
      <c r="A611">
        <v>482</v>
      </c>
    </row>
    <row r="612" spans="1:1">
      <c r="A612">
        <v>766</v>
      </c>
    </row>
    <row r="613" spans="1:1">
      <c r="A613">
        <v>784</v>
      </c>
    </row>
    <row r="614" spans="1:1">
      <c r="A614">
        <v>773</v>
      </c>
    </row>
    <row r="615" spans="1:1">
      <c r="A615">
        <v>142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7824</v>
      </c>
    </row>
    <row r="623" spans="1:1">
      <c r="A623">
        <v>3129600</v>
      </c>
    </row>
    <row r="624" spans="1:1">
      <c r="A624">
        <v>0</v>
      </c>
    </row>
    <row r="625" spans="1:1">
      <c r="A625">
        <v>3129600</v>
      </c>
    </row>
    <row r="626" spans="1:1">
      <c r="A626">
        <v>282</v>
      </c>
    </row>
    <row r="627" spans="1:1">
      <c r="A627">
        <v>285</v>
      </c>
    </row>
    <row r="628" spans="1:1">
      <c r="A628">
        <v>284</v>
      </c>
    </row>
    <row r="629" spans="1:1">
      <c r="A629">
        <v>477</v>
      </c>
    </row>
    <row r="630" spans="1:1">
      <c r="A630">
        <v>483</v>
      </c>
    </row>
    <row r="631" spans="1:1">
      <c r="A631">
        <v>481</v>
      </c>
    </row>
    <row r="632" spans="1:1">
      <c r="A632">
        <v>744</v>
      </c>
    </row>
    <row r="633" spans="1:1">
      <c r="A633">
        <v>764</v>
      </c>
    </row>
    <row r="634" spans="1:1">
      <c r="A634">
        <v>759</v>
      </c>
    </row>
    <row r="635" spans="1:1">
      <c r="A635">
        <v>139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6174</v>
      </c>
    </row>
    <row r="643" spans="1:1">
      <c r="A643">
        <v>2469600</v>
      </c>
    </row>
    <row r="644" spans="1:1">
      <c r="A644">
        <v>0</v>
      </c>
    </row>
    <row r="645" spans="1:1">
      <c r="A645">
        <v>2469600</v>
      </c>
    </row>
    <row r="646" spans="1:1">
      <c r="A646">
        <v>293</v>
      </c>
    </row>
    <row r="647" spans="1:1">
      <c r="A647">
        <v>295</v>
      </c>
    </row>
    <row r="648" spans="1:1">
      <c r="A648">
        <v>295</v>
      </c>
    </row>
    <row r="649" spans="1:1">
      <c r="A649">
        <v>473</v>
      </c>
    </row>
    <row r="650" spans="1:1">
      <c r="A650">
        <v>482</v>
      </c>
    </row>
    <row r="651" spans="1:1">
      <c r="A651">
        <v>489</v>
      </c>
    </row>
    <row r="652" spans="1:1">
      <c r="A652">
        <v>786</v>
      </c>
    </row>
    <row r="653" spans="1:1">
      <c r="A653">
        <v>798</v>
      </c>
    </row>
    <row r="654" spans="1:1">
      <c r="A654">
        <v>788</v>
      </c>
    </row>
    <row r="655" spans="1:1">
      <c r="A655">
        <v>140</v>
      </c>
    </row>
    <row r="656" spans="1:1">
      <c r="A656">
        <v>1215</v>
      </c>
    </row>
    <row r="657" spans="1:1">
      <c r="A657">
        <v>13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397</v>
      </c>
    </row>
    <row r="682" spans="1:1">
      <c r="A682" t="s">
        <v>398</v>
      </c>
    </row>
    <row r="683" spans="1:1">
      <c r="A683" t="s">
        <v>399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400</v>
      </c>
    </row>
    <row r="700" spans="1:1">
      <c r="A700" t="s">
        <v>401</v>
      </c>
    </row>
    <row r="701" spans="1:1">
      <c r="A701">
        <v>1</v>
      </c>
    </row>
    <row r="702" spans="1:1">
      <c r="A702">
        <v>3449666</v>
      </c>
    </row>
    <row r="703" spans="1:1">
      <c r="A703">
        <v>476211</v>
      </c>
    </row>
    <row r="704" spans="1:1">
      <c r="A704">
        <v>1921403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957742</v>
      </c>
    </row>
    <row r="710" spans="1:1">
      <c r="A710">
        <v>1773899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-884361</v>
      </c>
    </row>
    <row r="717" spans="1:1">
      <c r="A717">
        <v>3115639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3549296</v>
      </c>
    </row>
    <row r="723" spans="1:1">
      <c r="A723">
        <v>2564642</v>
      </c>
    </row>
    <row r="724" spans="1:1">
      <c r="A724">
        <v>1989699</v>
      </c>
    </row>
    <row r="725" spans="1:1">
      <c r="A725">
        <v>460000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1654403</v>
      </c>
    </row>
    <row r="730" spans="1:1">
      <c r="A730">
        <v>2919350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-10116</v>
      </c>
    </row>
    <row r="737" spans="1:1">
      <c r="A737">
        <v>3989884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3139108</v>
      </c>
    </row>
    <row r="743" spans="1:1">
      <c r="A743">
        <v>1652359</v>
      </c>
    </row>
    <row r="744" spans="1:1">
      <c r="A744">
        <v>1866943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829756</v>
      </c>
    </row>
    <row r="750" spans="1:1">
      <c r="A750">
        <v>897519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-129865</v>
      </c>
    </row>
    <row r="757" spans="1:1">
      <c r="A757">
        <v>3870135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3176608</v>
      </c>
    </row>
    <row r="763" spans="1:1">
      <c r="A763">
        <v>929935</v>
      </c>
    </row>
    <row r="764" spans="1:1">
      <c r="A764">
        <v>1750039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931611</v>
      </c>
    </row>
    <row r="770" spans="1:1">
      <c r="A770">
        <v>1291647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-116676</v>
      </c>
    </row>
    <row r="777" spans="1:1">
      <c r="A777">
        <v>3883324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3417714</v>
      </c>
    </row>
    <row r="783" spans="1:1">
      <c r="A783">
        <v>1049025</v>
      </c>
    </row>
    <row r="784" spans="1:1">
      <c r="A784">
        <v>1362350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520025</v>
      </c>
    </row>
    <row r="790" spans="1:1">
      <c r="A790">
        <v>2740557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-1484262</v>
      </c>
    </row>
    <row r="797" spans="1:1">
      <c r="A797">
        <v>2568507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3434296</v>
      </c>
    </row>
    <row r="803" spans="1:1">
      <c r="A803">
        <v>457800</v>
      </c>
    </row>
    <row r="804" spans="1:1">
      <c r="A804">
        <v>1769489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995417</v>
      </c>
    </row>
    <row r="810" spans="1:1">
      <c r="A810">
        <v>1752740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-636572</v>
      </c>
    </row>
    <row r="817" spans="1:1">
      <c r="A817">
        <v>3363428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3141108</v>
      </c>
    </row>
    <row r="823" spans="1:1">
      <c r="A823">
        <v>1345673</v>
      </c>
    </row>
    <row r="824" spans="1:1">
      <c r="A824">
        <v>1725616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762997</v>
      </c>
    </row>
    <row r="830" spans="1:1">
      <c r="A830">
        <v>3023372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-1123972</v>
      </c>
    </row>
    <row r="837" spans="1:1">
      <c r="A837">
        <v>2876028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402</v>
      </c>
    </row>
    <row r="862" spans="1:1">
      <c r="A862" t="s">
        <v>403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'W'!W034193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2020-03-21T14:42:54Z</dcterms:modified>
</cp:coreProperties>
</file>