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1_Konkurs\01_I Etak Konkursowy\Raporty_UniversalSolutions\"/>
    </mc:Choice>
  </mc:AlternateContent>
  <xr:revisionPtr revIDLastSave="0" documentId="8_{EC41A1EB-37F1-41DD-8A56-642C6E287DF8}" xr6:coauthVersionLast="45" xr6:coauthVersionMax="45" xr10:uidLastSave="{00000000-0000-0000-0000-000000000000}"/>
  <bookViews>
    <workbookView xWindow="-108" yWindow="-108" windowWidth="23256" windowHeight="12576" tabRatio="612" activeTab="3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134193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I83" i="4"/>
  <c r="H82" i="4"/>
  <c r="G82" i="4"/>
  <c r="F82" i="4"/>
  <c r="M81" i="4"/>
  <c r="L81" i="4"/>
  <c r="K81" i="4"/>
  <c r="K83" i="4"/>
  <c r="J81" i="4"/>
  <c r="I81" i="4"/>
  <c r="H81" i="4"/>
  <c r="G81" i="4"/>
  <c r="F81" i="4"/>
  <c r="M80" i="4"/>
  <c r="M83" i="4" s="1"/>
  <c r="L80" i="4"/>
  <c r="L83" i="4" s="1"/>
  <c r="K80" i="4"/>
  <c r="J80" i="4"/>
  <c r="J83" i="4" s="1"/>
  <c r="I80" i="4"/>
  <c r="H80" i="4"/>
  <c r="H83" i="4" s="1"/>
  <c r="G80" i="4"/>
  <c r="G83" i="4" s="1"/>
  <c r="F80" i="4"/>
  <c r="F83" i="4" s="1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7" i="4"/>
  <c r="G13" i="4"/>
  <c r="L10" i="4"/>
  <c r="H10" i="4"/>
  <c r="G10" i="4"/>
  <c r="H7" i="4"/>
  <c r="G7" i="4"/>
  <c r="H6" i="4"/>
  <c r="G6" i="4"/>
  <c r="I5" i="4"/>
  <c r="H5" i="4"/>
  <c r="G5" i="4"/>
  <c r="N1" i="4"/>
  <c r="L1" i="4"/>
  <c r="J1" i="4"/>
  <c r="R36" i="3"/>
  <c r="X35" i="3"/>
  <c r="X34" i="3"/>
  <c r="R34" i="3"/>
  <c r="L34" i="3"/>
  <c r="F34" i="3"/>
  <c r="R33" i="3"/>
  <c r="L30" i="3" s="1"/>
  <c r="F33" i="3"/>
  <c r="X32" i="3"/>
  <c r="L32" i="3"/>
  <c r="X30" i="3"/>
  <c r="X29" i="3"/>
  <c r="L29" i="3"/>
  <c r="L33" i="3" s="1"/>
  <c r="L35" i="3" s="1"/>
  <c r="F29" i="3"/>
  <c r="R28" i="3"/>
  <c r="L28" i="3"/>
  <c r="F28" i="3"/>
  <c r="X26" i="3"/>
  <c r="R26" i="3"/>
  <c r="L26" i="3"/>
  <c r="X25" i="3"/>
  <c r="R25" i="3"/>
  <c r="R27" i="3" s="1"/>
  <c r="L25" i="3"/>
  <c r="X24" i="3"/>
  <c r="R24" i="3"/>
  <c r="F24" i="3"/>
  <c r="X23" i="3"/>
  <c r="L23" i="3"/>
  <c r="F23" i="3"/>
  <c r="X22" i="3"/>
  <c r="X27" i="3" s="1"/>
  <c r="L22" i="3"/>
  <c r="F22" i="3"/>
  <c r="L21" i="3"/>
  <c r="F21" i="3"/>
  <c r="L20" i="3"/>
  <c r="L24" i="3" s="1"/>
  <c r="L27" i="3" s="1"/>
  <c r="F27" i="3" s="1"/>
  <c r="F20" i="3"/>
  <c r="R19" i="3"/>
  <c r="X31" i="3"/>
  <c r="L19" i="3"/>
  <c r="F19" i="3"/>
  <c r="X18" i="3"/>
  <c r="R18" i="3"/>
  <c r="R20" i="3" s="1"/>
  <c r="L18" i="3"/>
  <c r="F18" i="3"/>
  <c r="X17" i="3"/>
  <c r="R17" i="3"/>
  <c r="L17" i="3"/>
  <c r="F17" i="3"/>
  <c r="X16" i="3"/>
  <c r="X19" i="3"/>
  <c r="R16" i="3"/>
  <c r="L16" i="3"/>
  <c r="F16" i="3"/>
  <c r="R15" i="3"/>
  <c r="L15" i="3"/>
  <c r="F15" i="3"/>
  <c r="L14" i="3"/>
  <c r="F14" i="3"/>
  <c r="L13" i="3"/>
  <c r="F13" i="3"/>
  <c r="X12" i="3"/>
  <c r="L12" i="3"/>
  <c r="F12" i="3"/>
  <c r="X11" i="3"/>
  <c r="X13" i="3" s="1"/>
  <c r="R11" i="3"/>
  <c r="L11" i="3"/>
  <c r="F11" i="3"/>
  <c r="X10" i="3"/>
  <c r="R10" i="3"/>
  <c r="R12" i="3" s="1"/>
  <c r="R21" i="3" s="1"/>
  <c r="R30" i="3" s="1"/>
  <c r="L10" i="3"/>
  <c r="F10" i="3"/>
  <c r="X9" i="3"/>
  <c r="R9" i="3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8" i="2" s="1"/>
  <c r="N30" i="2"/>
  <c r="M30" i="2"/>
  <c r="G30" i="2"/>
  <c r="Y28" i="2"/>
  <c r="W28" i="2"/>
  <c r="U28" i="2"/>
  <c r="Y27" i="2"/>
  <c r="W27" i="2"/>
  <c r="U27" i="2"/>
  <c r="N27" i="2"/>
  <c r="N29" i="2" s="1"/>
  <c r="M27" i="2"/>
  <c r="G27" i="2"/>
  <c r="O26" i="2"/>
  <c r="N26" i="2"/>
  <c r="N28" i="2" s="1"/>
  <c r="M26" i="2"/>
  <c r="M28" i="2" s="1"/>
  <c r="M29" i="2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 s="1"/>
  <c r="Y18" i="2"/>
  <c r="W18" i="2"/>
  <c r="U18" i="2"/>
  <c r="O18" i="2"/>
  <c r="N44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G15" i="2" s="1"/>
  <c r="O10" i="2"/>
  <c r="N10" i="2"/>
  <c r="G10" i="2"/>
  <c r="G11" i="2"/>
  <c r="Z9" i="2"/>
  <c r="Y9" i="2"/>
  <c r="X9" i="2"/>
  <c r="W9" i="2"/>
  <c r="V9" i="2"/>
  <c r="U9" i="2"/>
  <c r="N9" i="2"/>
  <c r="Y8" i="2"/>
  <c r="W8" i="2"/>
  <c r="U8" i="2"/>
  <c r="O8" i="2"/>
  <c r="N8" i="2"/>
  <c r="Y7" i="2"/>
  <c r="W7" i="2"/>
  <c r="U7" i="2"/>
  <c r="O7" i="2"/>
  <c r="O11" i="2"/>
  <c r="N7" i="2"/>
  <c r="N11" i="2" s="1"/>
  <c r="G7" i="2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16" i="4"/>
  <c r="I16" i="4"/>
  <c r="H16" i="4"/>
  <c r="I17" i="4"/>
  <c r="H17" i="4"/>
  <c r="R35" i="3"/>
  <c r="N43" i="2"/>
  <c r="N45" i="2" s="1"/>
  <c r="G8" i="2" l="1"/>
  <c r="G9" i="2" s="1"/>
  <c r="O29" i="2"/>
</calcChain>
</file>

<file path=xl/connections.xml><?xml version="1.0" encoding="utf-8"?>
<connections xmlns="http://schemas.openxmlformats.org/spreadsheetml/2006/main">
  <connection id="1" name="W134193" type="6" refreshedVersion="4" background="1" saveData="1">
    <textPr prompt="0" codePage="850" sourceFile="C:\2019_GMC\1ETAP_18C1\RUN_18C1\Wfiles\193\W134193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<sst xmlns="http://schemas.openxmlformats.org/spreadsheetml/2006/main" count="591" uniqueCount="363">
  <si>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</si>
  <si>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</si>
  <si>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</si>
  <si>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</si>
  <si>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</si>
  <si>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</si>
  <si>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</si>
  <si>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</si>
  <si>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</si>
  <si>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</si>
  <si>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</si>
  <si>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</si>
  <si>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</si>
  <si>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</si>
  <si>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</si>
  <si>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</si>
  <si>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</si>
  <si>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</si>
  <si>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</si>
  <si>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</si>
  <si>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</si>
  <si>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</si>
  <si>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</si>
  <si>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</si>
  <si>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</si>
  <si>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</si>
  <si>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</si>
  <si>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</si>
  <si>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</si>
  <si>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</si>
  <si>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</si>
  <si>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</si>
  <si>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</si>
  <si>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</si>
  <si>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</si>
  <si>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</si>
  <si>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</si>
  <si>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</si>
  <si>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</si>
  <si>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</si>
  <si>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</si>
  <si>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</si>
  <si>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</si>
  <si>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</si>
  <si>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</si>
  <si>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</si>
  <si>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</si>
  <si>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</si>
  <si>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</si>
  <si>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</si>
  <si>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</si>
  <si>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</si>
  <si>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</si>
  <si>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</si>
  <si>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</si>
  <si>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</si>
  <si>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</si>
  <si>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</si>
  <si>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</si>
  <si>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</si>
  <si>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</si>
  <si>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</si>
  <si>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</si>
  <si>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</si>
  <si>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</si>
  <si>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</si>
  <si>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</si>
  <si>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</si>
  <si>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</si>
  <si>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</si>
  <si>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</si>
  <si>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</si>
  <si>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</si>
  <si>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</si>
  <si>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</si>
  <si>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</si>
  <si>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</si>
  <si>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</si>
  <si>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</si>
  <si>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</si>
  <si>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</si>
  <si>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</si>
  <si>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</si>
  <si>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</si>
  <si>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</si>
  <si>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</si>
  <si>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</si>
  <si>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</si>
  <si>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</si>
  <si>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</si>
  <si>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</si>
  <si>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</si>
  <si>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</si>
  <si>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</si>
  <si>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</si>
  <si>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</si>
  <si>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</si>
  <si>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</si>
  <si>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</si>
  <si>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</si>
  <si>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</si>
  <si>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</si>
  <si>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</si>
  <si>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</si>
  <si>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</si>
  <si>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</si>
  <si>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</si>
  <si>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</si>
  <si>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</si>
  <si>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</si>
  <si>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</si>
  <si>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</si>
  <si>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</si>
  <si>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</si>
  <si>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</si>
  <si>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</si>
  <si>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</si>
  <si>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</si>
  <si>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</si>
  <si>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</si>
  <si>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</si>
  <si>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</si>
  <si>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</si>
  <si>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</si>
  <si>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</si>
  <si>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</si>
  <si>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</si>
  <si>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</si>
  <si>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</si>
  <si>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</si>
  <si>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</si>
  <si>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</si>
  <si>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</si>
  <si>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</si>
  <si>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</si>
  <si>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</si>
  <si>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</si>
  <si>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</si>
  <si>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</si>
  <si>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</si>
  <si>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</si>
  <si>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</si>
  <si>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</si>
  <si>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</si>
  <si>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</si>
  <si>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</si>
  <si>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</si>
  <si>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</si>
  <si>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</si>
  <si>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</si>
  <si>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</si>
  <si>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</si>
  <si>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</si>
  <si>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</si>
  <si>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</si>
  <si>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</si>
  <si>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</si>
  <si>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</si>
  <si>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</si>
  <si>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</si>
  <si>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</si>
  <si>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</si>
  <si>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</si>
  <si>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</si>
  <si>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</si>
  <si>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</si>
  <si>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</si>
  <si>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</si>
  <si>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</si>
  <si>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</si>
  <si>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</si>
  <si>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</si>
  <si>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</si>
  <si>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</si>
  <si>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</si>
  <si>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</si>
  <si>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</si>
  <si>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</si>
  <si>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</si>
  <si>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</si>
  <si>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</si>
  <si>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</si>
  <si>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</si>
  <si>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</si>
  <si>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</si>
  <si>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</si>
  <si>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</si>
  <si>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</si>
  <si>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</si>
  <si>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</si>
  <si>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</si>
  <si>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</si>
  <si>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</si>
  <si>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</si>
  <si>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</si>
  <si>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</si>
  <si>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</si>
  <si>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</si>
  <si>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</si>
  <si>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</si>
  <si>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</si>
  <si>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</si>
  <si>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</si>
  <si>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</si>
  <si>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</si>
  <si>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</si>
  <si>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</si>
  <si>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</si>
  <si>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</si>
  <si>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</si>
  <si>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</si>
  <si>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</si>
  <si>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</si>
  <si>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</si>
  <si>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</si>
  <si>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</si>
  <si>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</si>
  <si>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</si>
  <si>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</si>
  <si>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</si>
  <si>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</si>
  <si>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</si>
  <si>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</si>
  <si>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</si>
  <si>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</si>
  <si>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</si>
  <si>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</si>
  <si>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</si>
  <si>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</si>
  <si>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</si>
  <si>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</si>
  <si>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</si>
  <si>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</si>
  <si>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</si>
  <si>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</si>
  <si>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</si>
  <si>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</si>
  <si>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</si>
  <si>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</si>
  <si>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</si>
  <si>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</si>
  <si>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</si>
  <si>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</si>
  <si>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</si>
  <si>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</si>
  <si>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</si>
  <si>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</si>
  <si>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</si>
  <si>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</si>
  <si>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</si>
  <si>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</si>
  <si>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</si>
  <si>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</si>
  <si>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</si>
  <si>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</si>
  <si>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</si>
  <si>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</si>
  <si>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</si>
  <si>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</si>
  <si>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</si>
  <si>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</si>
  <si>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</si>
  <si>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</si>
  <si>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</si>
  <si>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</si>
  <si>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</si>
  <si>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</si>
  <si>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</si>
  <si>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</si>
  <si>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</si>
  <si>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</si>
  <si>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</si>
  <si>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</si>
  <si>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</si>
  <si>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</si>
  <si>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</si>
  <si>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</si>
  <si>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</si>
  <si>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</si>
  <si>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</si>
  <si>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</si>
  <si>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</si>
  <si>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</si>
  <si>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</si>
  <si>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</si>
  <si>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</si>
  <si>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</si>
  <si>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</si>
  <si>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</si>
  <si>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</si>
  <si>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</si>
  <si>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</si>
  <si>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</si>
  <si>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</si>
  <si>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</si>
  <si>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</si>
  <si>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</si>
  <si>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</si>
  <si>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</si>
  <si>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</si>
  <si>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</si>
  <si>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</si>
  <si>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</si>
  <si>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</si>
  <si>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</si>
  <si>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</si>
  <si>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</si>
  <si>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</si>
  <si>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</si>
  <si>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</si>
  <si>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</si>
  <si>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</si>
  <si>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</si>
  <si>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</si>
  <si>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</si>
  <si>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</si>
  <si>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</si>
  <si>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</si>
  <si>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</si>
  <si>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</si>
  <si>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</si>
  <si>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</si>
  <si>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</si>
  <si>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</si>
  <si>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</si>
  <si>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</si>
  <si>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</si>
  <si>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</si>
  <si>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</si>
  <si>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</si>
  <si>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</si>
  <si>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</si>
  <si>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</si>
  <si>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</si>
  <si>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</si>
  <si>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</si>
  <si>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</si>
  <si>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</si>
  <si>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</si>
  <si>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</si>
  <si>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</si>
  <si>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</si>
  <si>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18C1</t>
  </si>
  <si>
    <t xml:space="preserve">   4.52</t>
  </si>
  <si>
    <t xml:space="preserve">   4.02</t>
  </si>
  <si>
    <t xml:space="preserve">   4.72</t>
  </si>
  <si>
    <t>Major</t>
  </si>
  <si>
    <t>Minor</t>
  </si>
  <si>
    <t>!</t>
  </si>
  <si>
    <t xml:space="preserve"> 89.3</t>
  </si>
  <si>
    <t>Not requested</t>
  </si>
  <si>
    <t xml:space="preserve"> ****</t>
  </si>
  <si>
    <t>*****</t>
  </si>
  <si>
    <t xml:space="preserve">  ***</t>
  </si>
  <si>
    <t xml:space="preserve">   **</t>
  </si>
  <si>
    <t xml:space="preserve"> Free info</t>
  </si>
  <si>
    <t>Air pollution is beginning to become as big a political discussion</t>
  </si>
  <si>
    <t>point as global warming. The visible signs and damage to health</t>
  </si>
  <si>
    <t>are forcing governments to take action.</t>
  </si>
  <si>
    <t xml:space="preserve"> 032 20/10/2017</t>
  </si>
  <si>
    <t xml:space="preserve"> GBR 191212131029</t>
  </si>
  <si>
    <t>Micha│ Mioduszewski</t>
  </si>
  <si>
    <t>ING Bank îl╣ski/Universal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</si>
</sst>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8" formatCode="0;\-0;;@"/>
    <numFmt numFmtId="189" formatCode="0.0"/>
    <numFmt numFmtId="190" formatCode="#"/>
    <numFmt numFmtId="191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5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8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8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8" fontId="8" fillId="0" borderId="10" xfId="0" applyNumberFormat="1" applyFont="1" applyBorder="1" applyAlignment="1">
      <alignment horizontal="right"/>
    </xf>
    <xf numFmtId="188" fontId="8" fillId="0" borderId="0" xfId="0" applyNumberFormat="1" applyFont="1" applyBorder="1" applyAlignment="1">
      <alignment horizontal="right"/>
    </xf>
    <xf numFmtId="188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8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8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8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8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8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9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8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8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8" fontId="8" fillId="0" borderId="8" xfId="0" applyNumberFormat="1" applyFont="1" applyBorder="1" applyAlignment="1">
      <alignment horizontal="right"/>
    </xf>
    <xf numFmtId="188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8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8" fontId="8" fillId="0" borderId="14" xfId="0" applyNumberFormat="1" applyFont="1" applyBorder="1" applyAlignment="1">
      <alignment horizontal="left"/>
    </xf>
    <xf numFmtId="0" fontId="11" fillId="0" borderId="0" xfId="0" applyFont="1"/>
    <xf numFmtId="188" fontId="0" fillId="0" borderId="0" xfId="0" applyNumberFormat="1" applyBorder="1"/>
    <xf numFmtId="0" fontId="0" fillId="0" borderId="0" xfId="0" applyBorder="1" applyAlignment="1">
      <alignment horizontal="right"/>
    </xf>
    <xf numFmtId="188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8" fontId="10" fillId="0" borderId="0" xfId="0" applyNumberFormat="1" applyFont="1" applyBorder="1" applyAlignment="1">
      <alignment horizontal="right"/>
    </xf>
    <xf numFmtId="188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9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3" fontId="8" fillId="0" borderId="0" xfId="0" applyNumberFormat="1" applyFont="1" applyBorder="1" applyAlignment="1">
      <alignment horizontal="center"/>
    </xf>
    <xf numFmtId="188" fontId="8" fillId="0" borderId="9" xfId="0" applyNumberFormat="1" applyFont="1" applyBorder="1"/>
    <xf numFmtId="188" fontId="8" fillId="0" borderId="14" xfId="0" applyNumberFormat="1" applyFont="1" applyBorder="1"/>
    <xf numFmtId="188" fontId="8" fillId="0" borderId="2" xfId="0" applyNumberFormat="1" applyFont="1" applyBorder="1" applyAlignment="1">
      <alignment horizontal="left"/>
    </xf>
    <xf numFmtId="188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8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90" fontId="8" fillId="0" borderId="5" xfId="0" applyNumberFormat="1" applyFont="1" applyBorder="1"/>
    <xf numFmtId="0" fontId="8" fillId="0" borderId="12" xfId="0" applyFont="1" applyBorder="1"/>
    <xf numFmtId="191" fontId="8" fillId="0" borderId="5" xfId="0" applyNumberFormat="1" applyFont="1" applyBorder="1" applyAlignment="1">
      <alignment horizontal="right"/>
    </xf>
    <xf numFmtId="188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  <xf numFmtId="0" fontId="8" fillId="3" borderId="4" xfId="0" applyFont="1" applyFill="1" applyBorder="1" applyAlignment="1">
      <alignment horizontal="right"/>
    </xf>
    <xf numFmtId="0" fontId="8" fillId="3" borderId="5" xfId="0" applyFont="1" applyFill="1" applyBorder="1" applyAlignment="1">
      <alignment horizontal="left"/>
    </xf>
    <xf numFmtId="0" fontId="8" fillId="3" borderId="0" xfId="0" applyFont="1" applyFill="1" applyBorder="1" applyAlignment="1">
      <alignment horizontal="left"/>
    </xf>
    <xf numFmtId="0" fontId="8" fillId="3" borderId="0" xfId="0" applyFont="1" applyFill="1" applyBorder="1" applyAlignment="1">
      <alignment horizontal="right"/>
    </xf>
    <xf numFmtId="0" fontId="8" fillId="3" borderId="12" xfId="0" applyFont="1" applyFill="1" applyBorder="1" applyAlignment="1">
      <alignment horizontal="right"/>
    </xf>
    <xf numFmtId="189" fontId="8" fillId="3" borderId="0" xfId="0" applyNumberFormat="1" applyFont="1" applyFill="1"/>
    <xf numFmtId="0" fontId="8" fillId="3" borderId="5" xfId="0" applyFont="1" applyFill="1" applyBorder="1"/>
    <xf numFmtId="188" fontId="8" fillId="3" borderId="4" xfId="0" applyNumberFormat="1" applyFont="1" applyFill="1" applyBorder="1" applyAlignment="1">
      <alignment horizontal="right"/>
    </xf>
    <xf numFmtId="189" fontId="8" fillId="3" borderId="0" xfId="0" applyNumberFormat="1" applyFont="1" applyFill="1" applyBorder="1" applyAlignment="1">
      <alignment horizontal="center"/>
    </xf>
    <xf numFmtId="2" fontId="8" fillId="3" borderId="0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13419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55"/>
  <sheetViews>
    <sheetView showGridLines="0" topLeftCell="A10" workbookViewId="0">
      <selection activeCell="AD18" sqref="AD18"/>
    </sheetView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20/10/2017</v>
      </c>
    </row>
    <row r="2" spans="2:25" ht="33">
      <c r="G2" s="1" t="s">
        <v>283</v>
      </c>
      <c r="H2" s="140"/>
    </row>
    <row r="3" spans="2:25">
      <c r="B3" t="str">
        <f>W!A861</f>
        <v>Micha│ Mioduszewski</v>
      </c>
      <c r="V3" s="2" t="s">
        <v>284</v>
      </c>
      <c r="W3" s="3" t="str">
        <f>W!A6</f>
        <v xml:space="preserve">  18C1</v>
      </c>
    </row>
    <row r="4" spans="2:25">
      <c r="B4" t="str">
        <f>W!A862</f>
        <v>ING Bank îl╣ski/Universal Solutions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13</v>
      </c>
      <c r="M5" s="4" t="s">
        <v>286</v>
      </c>
      <c r="O5" s="144">
        <f>W!$A2</f>
        <v>4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2019</v>
      </c>
      <c r="Q9" s="7"/>
      <c r="R9" s="141" t="s">
        <v>25</v>
      </c>
      <c r="S9" s="15">
        <f>W!$A5</f>
        <v>3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26</v>
      </c>
      <c r="F14" s="44">
        <f>W!A11</f>
        <v>31</v>
      </c>
      <c r="G14" s="45"/>
      <c r="H14" s="44">
        <f>W!A14</f>
        <v>22</v>
      </c>
      <c r="I14" s="46"/>
      <c r="J14" s="44">
        <f>W!A17</f>
        <v>21</v>
      </c>
      <c r="K14" s="46"/>
      <c r="L14" s="19"/>
      <c r="M14" s="28"/>
      <c r="N14" s="28" t="s">
        <v>295</v>
      </c>
      <c r="O14" s="28"/>
      <c r="P14" s="47">
        <f>W!A61</f>
        <v>5</v>
      </c>
      <c r="Q14" s="48">
        <f>W!B61</f>
        <v>0</v>
      </c>
      <c r="R14" s="39"/>
      <c r="S14" s="18"/>
      <c r="T14" s="47">
        <f>W!A62</f>
        <v>10</v>
      </c>
      <c r="U14" s="48">
        <f>W!B62</f>
        <v>0</v>
      </c>
      <c r="V14" s="18"/>
      <c r="W14" s="47">
        <f>W!A63</f>
        <v>11</v>
      </c>
      <c r="X14" s="49"/>
      <c r="Y14" s="24"/>
    </row>
    <row r="15" spans="2:25">
      <c r="B15" s="11"/>
      <c r="C15" s="19"/>
      <c r="D15" s="19" t="s">
        <v>2</v>
      </c>
      <c r="E15" s="50">
        <f>W!A8</f>
        <v>26</v>
      </c>
      <c r="F15" s="44">
        <f>W!A12</f>
        <v>21</v>
      </c>
      <c r="G15" s="51"/>
      <c r="H15" s="44">
        <f>W!A15</f>
        <v>16</v>
      </c>
      <c r="I15" s="52"/>
      <c r="J15" s="44">
        <f>W!A18</f>
        <v>15</v>
      </c>
      <c r="K15" s="52"/>
      <c r="L15" s="19"/>
      <c r="M15" s="28"/>
      <c r="N15" s="28" t="s">
        <v>296</v>
      </c>
      <c r="O15" s="28"/>
      <c r="P15" s="41">
        <f>W!A64</f>
        <v>5</v>
      </c>
      <c r="Q15" s="38">
        <f>W!B64</f>
        <v>0</v>
      </c>
      <c r="R15" s="39"/>
      <c r="S15" s="18"/>
      <c r="T15" s="53">
        <f>W!A65</f>
        <v>10</v>
      </c>
      <c r="U15" s="54">
        <f>W!B65</f>
        <v>0</v>
      </c>
      <c r="V15" s="18"/>
      <c r="W15" s="55">
        <f>W!A66</f>
        <v>10</v>
      </c>
      <c r="X15" s="54"/>
      <c r="Y15" s="24"/>
    </row>
    <row r="16" spans="2:25">
      <c r="B16" s="11"/>
      <c r="C16" s="19"/>
      <c r="D16" s="19" t="s">
        <v>3</v>
      </c>
      <c r="E16" s="56">
        <f>W!A9</f>
        <v>28</v>
      </c>
      <c r="F16" s="57">
        <f>W!A13</f>
        <v>26</v>
      </c>
      <c r="G16" s="58"/>
      <c r="H16" s="57">
        <f>W!A16</f>
        <v>20</v>
      </c>
      <c r="I16" s="38"/>
      <c r="J16" s="57">
        <f>W!A19</f>
        <v>22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20</v>
      </c>
      <c r="U16" s="59">
        <f>W!B68</f>
        <v>0</v>
      </c>
      <c r="V16" s="18"/>
      <c r="W16" s="60">
        <f>W!A69</f>
        <v>7</v>
      </c>
      <c r="X16" s="59"/>
      <c r="Y16" s="24"/>
    </row>
    <row r="17" spans="2:30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30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  <c r="AD18">
        <v>34760</v>
      </c>
    </row>
    <row r="19" spans="2:30">
      <c r="B19" s="11"/>
      <c r="C19" s="18"/>
      <c r="D19" s="19" t="s">
        <v>27</v>
      </c>
      <c r="E19" s="19"/>
      <c r="F19" s="47">
        <f>W!A21</f>
        <v>304</v>
      </c>
      <c r="G19" s="54">
        <f>W!B21</f>
        <v>0</v>
      </c>
      <c r="H19" s="63">
        <f>W!A24</f>
        <v>510</v>
      </c>
      <c r="I19" s="48">
        <f>W!B24</f>
        <v>0</v>
      </c>
      <c r="J19" s="63">
        <f>W!A27</f>
        <v>790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1</v>
      </c>
      <c r="Q19" s="65"/>
      <c r="R19" s="28"/>
      <c r="S19" s="66" t="s">
        <v>300</v>
      </c>
      <c r="T19" s="67">
        <f>W!A58</f>
        <v>0</v>
      </c>
      <c r="U19" s="65"/>
      <c r="V19" s="68" t="s">
        <v>301</v>
      </c>
      <c r="W19" s="64">
        <f>W!A59</f>
        <v>0</v>
      </c>
      <c r="X19" s="69"/>
      <c r="Y19" s="24"/>
    </row>
    <row r="20" spans="2:30">
      <c r="B20" s="11"/>
      <c r="C20" s="19"/>
      <c r="D20" s="19" t="s">
        <v>2</v>
      </c>
      <c r="E20" s="19"/>
      <c r="F20" s="53">
        <f>W!A22</f>
        <v>306</v>
      </c>
      <c r="G20" s="54">
        <f>W!B22</f>
        <v>0</v>
      </c>
      <c r="H20" s="44">
        <f>W!A25</f>
        <v>511</v>
      </c>
      <c r="I20" s="54">
        <f>W!B25</f>
        <v>0</v>
      </c>
      <c r="J20" s="44">
        <f>W!A28</f>
        <v>805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27</v>
      </c>
      <c r="Q20" s="72"/>
      <c r="R20" s="70"/>
      <c r="S20" s="28" t="s">
        <v>303</v>
      </c>
      <c r="T20" s="73"/>
      <c r="U20" s="74"/>
      <c r="V20" s="73"/>
      <c r="W20" s="53">
        <f>W!A76</f>
        <v>2</v>
      </c>
      <c r="X20" s="49"/>
      <c r="Y20" s="24"/>
    </row>
    <row r="21" spans="2:30">
      <c r="B21" s="11"/>
      <c r="C21" s="19"/>
      <c r="D21" s="19" t="s">
        <v>3</v>
      </c>
      <c r="E21" s="19"/>
      <c r="F21" s="41">
        <f>W!A23</f>
        <v>316</v>
      </c>
      <c r="G21" s="59">
        <f>W!B23</f>
        <v>0</v>
      </c>
      <c r="H21" s="57">
        <f>W!A26</f>
        <v>520</v>
      </c>
      <c r="I21" s="59">
        <f>W!B26</f>
        <v>0</v>
      </c>
      <c r="J21" s="57">
        <f>W!A29</f>
        <v>810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34</v>
      </c>
      <c r="Q21" s="75"/>
      <c r="R21" s="44"/>
      <c r="S21" s="28" t="s">
        <v>305</v>
      </c>
      <c r="T21" s="28"/>
      <c r="U21" s="28"/>
      <c r="V21" s="28"/>
      <c r="W21" s="41">
        <f>W!A78</f>
        <v>15</v>
      </c>
      <c r="X21" s="76"/>
      <c r="Y21" s="24"/>
    </row>
    <row r="22" spans="2:30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30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30">
      <c r="B24" s="11"/>
      <c r="C24" s="19"/>
      <c r="D24" s="19" t="s">
        <v>307</v>
      </c>
      <c r="E24" s="19"/>
      <c r="F24" s="47">
        <f>W!A31</f>
        <v>1735</v>
      </c>
      <c r="G24" s="48">
        <f>W!B31</f>
        <v>0</v>
      </c>
      <c r="H24" s="63">
        <f>W!A34</f>
        <v>820</v>
      </c>
      <c r="I24" s="48">
        <f>W!B34</f>
        <v>0</v>
      </c>
      <c r="J24" s="63">
        <f>W!A37</f>
        <v>340</v>
      </c>
      <c r="K24" s="48">
        <f>W!B37</f>
        <v>0</v>
      </c>
      <c r="L24" s="19"/>
      <c r="M24" s="28" t="s">
        <v>308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30">
      <c r="B25" s="11"/>
      <c r="C25" s="201" t="s">
        <v>310</v>
      </c>
      <c r="D25" s="19" t="s">
        <v>311</v>
      </c>
      <c r="E25" s="19"/>
      <c r="F25" s="53">
        <f>W!A32</f>
        <v>830</v>
      </c>
      <c r="G25" s="54">
        <f>W!B32</f>
        <v>0</v>
      </c>
      <c r="H25" s="44">
        <f>W!A35</f>
        <v>440</v>
      </c>
      <c r="I25" s="54">
        <f>W!B35</f>
        <v>0</v>
      </c>
      <c r="J25" s="44">
        <f>W!A38</f>
        <v>172</v>
      </c>
      <c r="K25" s="54">
        <f>W!B38</f>
        <v>0</v>
      </c>
      <c r="L25" s="19"/>
      <c r="M25" s="28" t="s">
        <v>312</v>
      </c>
      <c r="N25" s="28"/>
      <c r="O25" s="28"/>
      <c r="P25" s="77">
        <f>W!A83/100</f>
        <v>12.5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30">
      <c r="B26" s="11"/>
      <c r="C26" s="202" t="s">
        <v>313</v>
      </c>
      <c r="D26" s="19" t="s">
        <v>314</v>
      </c>
      <c r="E26" s="19"/>
      <c r="F26" s="41">
        <f>W!A33</f>
        <v>1530</v>
      </c>
      <c r="G26" s="59">
        <f>W!B33</f>
        <v>0</v>
      </c>
      <c r="H26" s="57">
        <f>W!A36</f>
        <v>760</v>
      </c>
      <c r="I26" s="59">
        <f>W!B36</f>
        <v>0</v>
      </c>
      <c r="J26" s="41">
        <f>W!A39</f>
        <v>350</v>
      </c>
      <c r="K26" s="59">
        <f>W!B39</f>
        <v>0</v>
      </c>
      <c r="L26" s="19"/>
      <c r="M26" s="28" t="s">
        <v>315</v>
      </c>
      <c r="N26" s="28"/>
      <c r="O26" s="28"/>
      <c r="P26" s="41">
        <f>W!A85</f>
        <v>107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4</v>
      </c>
      <c r="X26" s="79">
        <f>W!B86</f>
        <v>0</v>
      </c>
      <c r="Y26" s="24"/>
    </row>
    <row r="27" spans="2:30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30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30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1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3" t="s">
        <v>321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30">
      <c r="B30" s="11"/>
      <c r="C30" s="19" t="s">
        <v>322</v>
      </c>
      <c r="D30" s="19"/>
      <c r="E30" s="44"/>
      <c r="F30" s="53">
        <f>W!A44</f>
        <v>30</v>
      </c>
      <c r="G30" s="52"/>
      <c r="H30" s="44">
        <f>W!A45</f>
        <v>30</v>
      </c>
      <c r="I30" s="52"/>
      <c r="J30" s="44">
        <f>W!A46</f>
        <v>30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30">
      <c r="B31" s="11"/>
      <c r="C31" s="19" t="s">
        <v>325</v>
      </c>
      <c r="D31" s="18"/>
      <c r="E31" s="18"/>
      <c r="F31" s="53">
        <f>W!A47</f>
        <v>124</v>
      </c>
      <c r="G31" s="49"/>
      <c r="H31" s="53">
        <f>W!A48</f>
        <v>185</v>
      </c>
      <c r="I31" s="49"/>
      <c r="J31" s="53">
        <f>W!A49</f>
        <v>366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30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2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0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16" workbookViewId="0">
      <selection activeCell="AB32" sqref="AB32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13</v>
      </c>
      <c r="F1" s="145" t="s">
        <v>197</v>
      </c>
      <c r="H1" s="15">
        <f>W!A2</f>
        <v>4</v>
      </c>
      <c r="M1" s="146" t="s">
        <v>198</v>
      </c>
      <c r="T1" s="14" t="s">
        <v>62</v>
      </c>
      <c r="U1" s="15">
        <f>W!A4</f>
        <v>2019</v>
      </c>
      <c r="V1" s="7"/>
      <c r="W1" s="141" t="s">
        <v>96</v>
      </c>
      <c r="X1" s="15">
        <f>W!A5</f>
        <v>3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4095</v>
      </c>
      <c r="V6" s="187"/>
      <c r="W6" s="44">
        <f>W!A109</f>
        <v>2020</v>
      </c>
      <c r="X6" s="28"/>
      <c r="Y6" s="53">
        <f>W!A110</f>
        <v>862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5">
        <f>W!A281</f>
        <v>2000</v>
      </c>
      <c r="H7" s="24"/>
      <c r="I7" s="19"/>
      <c r="J7" s="129"/>
      <c r="K7" s="19" t="s">
        <v>209</v>
      </c>
      <c r="L7" s="19"/>
      <c r="M7" s="19"/>
      <c r="N7" s="188">
        <f>W!A191</f>
        <v>47</v>
      </c>
      <c r="O7" s="188">
        <f>W!A192</f>
        <v>76</v>
      </c>
      <c r="P7" s="24"/>
      <c r="R7" s="129"/>
      <c r="S7" s="19" t="s">
        <v>210</v>
      </c>
      <c r="T7" s="19"/>
      <c r="U7" s="53">
        <f>W!A111</f>
        <v>4223</v>
      </c>
      <c r="V7" s="187"/>
      <c r="W7" s="44">
        <f>W!A112</f>
        <v>2084</v>
      </c>
      <c r="X7" s="28"/>
      <c r="Y7" s="53">
        <f>W!A113</f>
        <v>889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5">
        <f>0.2*G7</f>
        <v>400</v>
      </c>
      <c r="H8" s="24"/>
      <c r="I8" s="19"/>
      <c r="J8" s="129"/>
      <c r="K8" s="19" t="s">
        <v>212</v>
      </c>
      <c r="L8" s="19"/>
      <c r="M8" s="19"/>
      <c r="N8" s="188">
        <f>W!A193</f>
        <v>0</v>
      </c>
      <c r="O8" s="188">
        <f>W!A194</f>
        <v>20</v>
      </c>
      <c r="P8" s="24"/>
      <c r="R8" s="129"/>
      <c r="S8" s="19" t="s">
        <v>213</v>
      </c>
      <c r="T8" s="19"/>
      <c r="U8" s="53">
        <f>W!A114</f>
        <v>128</v>
      </c>
      <c r="V8" s="187"/>
      <c r="W8" s="44">
        <f>W!A115</f>
        <v>64</v>
      </c>
      <c r="X8" s="28"/>
      <c r="Y8" s="53">
        <f>W!A116</f>
        <v>27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5">
        <f>G7-G8-G10</f>
        <v>564</v>
      </c>
      <c r="H9" s="24"/>
      <c r="I9" s="19"/>
      <c r="J9" s="129"/>
      <c r="K9" s="19" t="s">
        <v>215</v>
      </c>
      <c r="L9" s="19"/>
      <c r="M9" s="19"/>
      <c r="N9" s="188">
        <f>W!A82</f>
        <v>0</v>
      </c>
      <c r="O9" s="188"/>
      <c r="P9" s="24"/>
      <c r="R9" s="129"/>
      <c r="S9" s="19" t="s">
        <v>216</v>
      </c>
      <c r="T9" s="19"/>
      <c r="U9" s="53">
        <f>W!A117</f>
        <v>0</v>
      </c>
      <c r="V9" s="189">
        <f>W!B117</f>
        <v>0</v>
      </c>
      <c r="W9" s="44">
        <f>W!A118</f>
        <v>0</v>
      </c>
      <c r="X9" s="31">
        <f>W!B118</f>
        <v>0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5">
        <f>W!A284</f>
        <v>1036</v>
      </c>
      <c r="H10" s="24"/>
      <c r="I10" s="19"/>
      <c r="J10" s="129"/>
      <c r="K10" s="28" t="s">
        <v>218</v>
      </c>
      <c r="L10" s="19"/>
      <c r="M10" s="19"/>
      <c r="N10" s="188">
        <f>W!A195</f>
        <v>0</v>
      </c>
      <c r="O10" s="188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5">
        <f>0.25*G10</f>
        <v>259</v>
      </c>
      <c r="H11" s="24"/>
      <c r="I11" s="19"/>
      <c r="J11" s="129"/>
      <c r="K11" s="28" t="s">
        <v>220</v>
      </c>
      <c r="L11" s="19"/>
      <c r="M11" s="19"/>
      <c r="N11" s="209">
        <f>N7+N8+N9-N10-N12</f>
        <v>1</v>
      </c>
      <c r="O11" s="188">
        <f>O7+O8+O9-O10-O12</f>
        <v>13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5">
        <f>W!A285</f>
        <v>300</v>
      </c>
      <c r="H12" s="24"/>
      <c r="I12" s="19"/>
      <c r="J12" s="129"/>
      <c r="K12" s="19" t="s">
        <v>223</v>
      </c>
      <c r="L12" s="19"/>
      <c r="M12" s="19"/>
      <c r="N12" s="190">
        <f>W!A197</f>
        <v>46</v>
      </c>
      <c r="O12" s="190">
        <f>W!A198</f>
        <v>83</v>
      </c>
      <c r="P12" s="24"/>
      <c r="R12" s="129"/>
      <c r="S12" s="28" t="s">
        <v>224</v>
      </c>
      <c r="T12" s="19"/>
      <c r="U12" s="53">
        <f>W!A121</f>
        <v>1735</v>
      </c>
      <c r="V12" s="187"/>
      <c r="W12" s="53">
        <f>W!A124</f>
        <v>820</v>
      </c>
      <c r="X12" s="28"/>
      <c r="Y12" s="53">
        <f>W!A127</f>
        <v>340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5">
        <f>W!A286</f>
        <v>460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830</v>
      </c>
      <c r="V13" s="187"/>
      <c r="W13" s="53">
        <f>W!A125</f>
        <v>440</v>
      </c>
      <c r="X13" s="28"/>
      <c r="Y13" s="53">
        <f>W!A128</f>
        <v>172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1">
        <f>W!A287</f>
        <v>1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1530</v>
      </c>
      <c r="V14" s="187"/>
      <c r="W14" s="53">
        <f>W!A126</f>
        <v>760</v>
      </c>
      <c r="X14" s="28"/>
      <c r="Y14" s="53">
        <f>W!A129</f>
        <v>350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2">
        <f>G10-SUM(G11:G14)</f>
        <v>16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5">
        <f>W!A305</f>
        <v>27072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5">
        <f>W!A306</f>
        <v>290</v>
      </c>
      <c r="P17" s="189">
        <f>W!B307</f>
        <v>0</v>
      </c>
      <c r="R17" s="129"/>
      <c r="S17" s="19" t="s">
        <v>235</v>
      </c>
      <c r="T17" s="19"/>
      <c r="U17" s="53">
        <f>W!A131</f>
        <v>1771</v>
      </c>
      <c r="V17" s="187"/>
      <c r="W17" s="53">
        <f>W!A134</f>
        <v>780</v>
      </c>
      <c r="X17" s="28"/>
      <c r="Y17" s="53">
        <f>W!A137</f>
        <v>384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5">
        <f>W!A307</f>
        <v>20574</v>
      </c>
      <c r="P18" s="24"/>
      <c r="R18" s="129"/>
      <c r="S18" s="101" t="s">
        <v>238</v>
      </c>
      <c r="T18" s="19"/>
      <c r="U18" s="53">
        <f>W!A132</f>
        <v>920</v>
      </c>
      <c r="V18" s="187"/>
      <c r="W18" s="53">
        <f>W!A135</f>
        <v>479</v>
      </c>
      <c r="X18" s="28"/>
      <c r="Y18" s="53">
        <f>W!A138</f>
        <v>209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12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1509</v>
      </c>
      <c r="V19" s="187"/>
      <c r="W19" s="53">
        <f>W!A136</f>
        <v>744</v>
      </c>
      <c r="X19" s="28"/>
      <c r="Y19" s="53">
        <f>W!A139</f>
        <v>359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12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1771</v>
      </c>
      <c r="V22" s="187"/>
      <c r="W22" s="53">
        <f>W!A144</f>
        <v>793</v>
      </c>
      <c r="X22" s="28"/>
      <c r="Y22" s="53">
        <f>W!A147</f>
        <v>340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12816</v>
      </c>
      <c r="H23" s="52"/>
      <c r="I23" s="19"/>
      <c r="R23" s="129"/>
      <c r="S23" s="101" t="s">
        <v>238</v>
      </c>
      <c r="T23" s="19"/>
      <c r="U23" s="53">
        <f>W!A142</f>
        <v>898</v>
      </c>
      <c r="V23" s="187"/>
      <c r="W23" s="53">
        <f>W!A145</f>
        <v>476</v>
      </c>
      <c r="X23" s="28"/>
      <c r="Y23" s="53">
        <f>W!A148</f>
        <v>172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208">
        <f>W!A302</f>
        <v>139</v>
      </c>
      <c r="H24" s="193" t="str">
        <f>W!B302</f>
        <v>!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1509</v>
      </c>
      <c r="V24" s="187"/>
      <c r="W24" s="53">
        <f>W!A146</f>
        <v>744</v>
      </c>
      <c r="X24" s="28"/>
      <c r="Y24" s="53">
        <f>W!A149</f>
        <v>350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9637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4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185</v>
      </c>
      <c r="H26" s="24"/>
      <c r="I26" s="19"/>
      <c r="J26" s="129"/>
      <c r="K26" s="28" t="s">
        <v>248</v>
      </c>
      <c r="L26" s="19"/>
      <c r="M26" s="188">
        <f>W!A321</f>
        <v>5</v>
      </c>
      <c r="N26" s="188">
        <f>W!A322</f>
        <v>5</v>
      </c>
      <c r="O26" s="44">
        <f>IF(W!A327&gt;0,1,0)</f>
        <v>1</v>
      </c>
      <c r="P26" s="194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210" t="str">
        <f>W!A304</f>
        <v xml:space="preserve"> 89.3</v>
      </c>
      <c r="H27" s="24"/>
      <c r="I27" s="19"/>
      <c r="J27" s="129"/>
      <c r="K27" s="28" t="s">
        <v>251</v>
      </c>
      <c r="L27" s="19"/>
      <c r="M27" s="188">
        <f>W!A323</f>
        <v>0</v>
      </c>
      <c r="N27" s="188">
        <f>W!A324</f>
        <v>0</v>
      </c>
      <c r="O27" s="44"/>
      <c r="P27" s="194"/>
      <c r="R27" s="129"/>
      <c r="S27" s="19" t="s">
        <v>235</v>
      </c>
      <c r="T27" s="19"/>
      <c r="U27" s="53">
        <f>W!A151</f>
        <v>0</v>
      </c>
      <c r="V27" s="187"/>
      <c r="W27" s="53">
        <f>W!A154</f>
        <v>0</v>
      </c>
      <c r="X27" s="28"/>
      <c r="Y27" s="205">
        <f>W!A157</f>
        <v>22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8">
        <f>MAX(M26-M27-M30,0)</f>
        <v>0</v>
      </c>
      <c r="N28" s="188">
        <f>MAX(N26-N27-N30,0)</f>
        <v>0</v>
      </c>
      <c r="O28" s="188">
        <f>MAX(O26-O27-O30,0)</f>
        <v>0</v>
      </c>
      <c r="P28" s="194"/>
      <c r="R28" s="129"/>
      <c r="S28" s="101" t="s">
        <v>238</v>
      </c>
      <c r="T28" s="19"/>
      <c r="U28" s="205">
        <f>W!A152</f>
        <v>11</v>
      </c>
      <c r="V28" s="206"/>
      <c r="W28" s="205">
        <f>W!A155</f>
        <v>1</v>
      </c>
      <c r="X28" s="207"/>
      <c r="Y28" s="205">
        <f>W!A158</f>
        <v>18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8">
        <f>MAX(M30-M26+M27,0)</f>
        <v>0</v>
      </c>
      <c r="N29" s="188">
        <f>MAX(N30-N26+N27,0)</f>
        <v>0</v>
      </c>
      <c r="O29" s="188">
        <f>O30-O26</f>
        <v>0</v>
      </c>
      <c r="P29" s="194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10378</v>
      </c>
      <c r="H30" s="24"/>
      <c r="I30" s="19"/>
      <c r="J30" s="129"/>
      <c r="K30" s="28" t="s">
        <v>255</v>
      </c>
      <c r="L30" s="19"/>
      <c r="M30" s="190">
        <f>W!A325</f>
        <v>5</v>
      </c>
      <c r="N30" s="190">
        <f>W!A326</f>
        <v>5</v>
      </c>
      <c r="O30" s="41">
        <f>IF(W!A328&gt;0,1,0)</f>
        <v>1</v>
      </c>
      <c r="P30" s="194"/>
      <c r="R30" s="129"/>
      <c r="S30" s="96" t="s">
        <v>256</v>
      </c>
      <c r="T30" s="96"/>
      <c r="U30" s="129"/>
      <c r="V30" s="187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1000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205">
        <f>W!A161</f>
        <v>28</v>
      </c>
      <c r="V31" s="206"/>
      <c r="W31" s="205">
        <f>W!A164</f>
        <v>27</v>
      </c>
      <c r="X31" s="28"/>
      <c r="Y31" s="53">
        <f>W!A167</f>
        <v>0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0</v>
      </c>
      <c r="V32" s="187"/>
      <c r="W32" s="53">
        <f>W!A165</f>
        <v>0</v>
      </c>
      <c r="X32" s="28"/>
      <c r="Y32" s="53">
        <f>W!A168</f>
        <v>0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5">
        <f>W!B313</f>
        <v>0</v>
      </c>
      <c r="I33" s="19"/>
      <c r="M33" s="19"/>
      <c r="R33" s="129"/>
      <c r="S33" s="19" t="s">
        <v>6</v>
      </c>
      <c r="T33" s="19"/>
      <c r="U33" s="205">
        <f>W!A163</f>
        <v>51</v>
      </c>
      <c r="V33" s="206"/>
      <c r="W33" s="205">
        <f>W!A166</f>
        <v>55</v>
      </c>
      <c r="X33" s="28"/>
      <c r="Y33" s="53">
        <f>W!A169</f>
        <v>0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11058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320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1339</v>
      </c>
      <c r="N36" s="53">
        <f>W!A297</f>
        <v>500</v>
      </c>
      <c r="O36" s="188">
        <f>W!A299</f>
        <v>300</v>
      </c>
      <c r="P36" s="24"/>
      <c r="R36" s="129"/>
      <c r="S36" s="96" t="s">
        <v>263</v>
      </c>
      <c r="T36" s="104"/>
      <c r="U36" s="44">
        <f>W!A171</f>
        <v>150</v>
      </c>
      <c r="V36" s="189">
        <f>W!B171</f>
        <v>0</v>
      </c>
      <c r="W36" s="44">
        <f>W!A172</f>
        <v>72</v>
      </c>
      <c r="X36" s="189">
        <f>W!B172</f>
        <v>0</v>
      </c>
      <c r="Y36" s="44">
        <f>W!A173</f>
        <v>30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0</v>
      </c>
      <c r="H37" s="24"/>
      <c r="I37" s="19"/>
      <c r="J37" s="129"/>
      <c r="K37" s="19" t="s">
        <v>265</v>
      </c>
      <c r="L37" s="19"/>
      <c r="M37" s="190">
        <f>W!A296</f>
        <v>10</v>
      </c>
      <c r="N37" s="190">
        <f>W!A298</f>
        <v>5</v>
      </c>
      <c r="O37" s="190">
        <f>W!A300</f>
        <v>9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208">
        <f>W!A317</f>
        <v>10000</v>
      </c>
      <c r="H38" s="211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0</v>
      </c>
      <c r="H39" s="24"/>
      <c r="I39" s="19"/>
      <c r="R39" s="129"/>
      <c r="S39" s="96" t="s">
        <v>268</v>
      </c>
      <c r="T39" s="96"/>
      <c r="U39" s="212" t="str">
        <f>W!A177</f>
        <v>Major</v>
      </c>
      <c r="V39" s="187"/>
      <c r="W39" s="196" t="str">
        <f>W!A178</f>
        <v>Minor</v>
      </c>
      <c r="X39" s="28"/>
      <c r="Y39" s="196" t="str">
        <f>W!A179</f>
        <v>Minor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7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7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34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7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198">
        <f>W!A319</f>
        <v>77363</v>
      </c>
      <c r="H43" s="24"/>
      <c r="I43" s="19"/>
      <c r="J43" s="129"/>
      <c r="K43" s="18" t="s">
        <v>275</v>
      </c>
      <c r="N43" s="199">
        <f>0.00019*50*G10</f>
        <v>9.8420000000000005</v>
      </c>
      <c r="P43" s="24"/>
      <c r="R43" s="129"/>
      <c r="S43" s="85" t="s">
        <v>276</v>
      </c>
      <c r="T43" s="19"/>
      <c r="U43" s="53">
        <f>W!A54</f>
        <v>0</v>
      </c>
      <c r="V43" s="187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198">
        <f>100-W!A320/10</f>
        <v>0</v>
      </c>
      <c r="H44" s="24"/>
      <c r="I44" s="19"/>
      <c r="J44" s="129"/>
      <c r="K44" s="18" t="s">
        <v>278</v>
      </c>
      <c r="N44" s="200">
        <f>0.00052*(6*G25+O18)</f>
        <v>40.765919999999994</v>
      </c>
      <c r="P44" s="24"/>
      <c r="R44" s="129"/>
      <c r="S44" s="85" t="s">
        <v>279</v>
      </c>
      <c r="T44" s="19"/>
      <c r="U44" s="53">
        <f>W!A184</f>
        <v>0</v>
      </c>
      <c r="V44" s="187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118</v>
      </c>
      <c r="H45" s="24"/>
      <c r="I45" s="19"/>
      <c r="J45" s="129"/>
      <c r="K45" s="18" t="s">
        <v>281</v>
      </c>
      <c r="N45" s="199">
        <f>N43+N44</f>
        <v>50.607919999999993</v>
      </c>
      <c r="P45" s="24"/>
      <c r="R45" s="129"/>
      <c r="S45" s="85" t="s">
        <v>282</v>
      </c>
      <c r="T45" s="19"/>
      <c r="U45" s="53">
        <f>W!A187</f>
        <v>0</v>
      </c>
      <c r="V45" s="187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13</v>
      </c>
      <c r="F1" s="145" t="s">
        <v>47</v>
      </c>
      <c r="G1" s="18"/>
      <c r="I1" s="15">
        <f>W!A2</f>
        <v>4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2019</v>
      </c>
      <c r="W1" s="141" t="s">
        <v>96</v>
      </c>
      <c r="X1" s="15">
        <f>W!A5</f>
        <v>3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5"/>
      <c r="L3" s="165"/>
      <c r="M3" s="166"/>
      <c r="N3" s="165"/>
      <c r="O3" s="165"/>
      <c r="P3" s="165"/>
      <c r="Q3" s="165"/>
      <c r="R3" s="165"/>
      <c r="S3" s="167"/>
      <c r="T3" s="168"/>
      <c r="U3" s="165"/>
      <c r="V3" s="165"/>
      <c r="W3" s="165"/>
      <c r="X3" s="165"/>
      <c r="Y3" s="166"/>
      <c r="Z3" s="112"/>
    </row>
    <row r="4" spans="2:26">
      <c r="B4" s="169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0"/>
      <c r="N4" s="112"/>
      <c r="O4" s="112"/>
      <c r="P4" s="112"/>
      <c r="Q4" s="112"/>
      <c r="R4" s="112"/>
      <c r="S4" s="171"/>
      <c r="T4" s="118"/>
      <c r="U4" s="112"/>
      <c r="V4" s="112"/>
      <c r="W4" s="112"/>
      <c r="X4" s="112"/>
      <c r="Y4" s="170"/>
      <c r="Z4" s="112"/>
    </row>
    <row r="5" spans="2:26">
      <c r="B5" s="169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0"/>
      <c r="N5" s="112"/>
      <c r="O5" s="112"/>
      <c r="P5" s="112"/>
      <c r="Q5" s="112"/>
      <c r="R5" s="112"/>
      <c r="S5" s="171"/>
      <c r="T5" s="118"/>
      <c r="U5" s="112"/>
      <c r="V5" s="112"/>
      <c r="W5" s="112"/>
      <c r="X5" s="112"/>
      <c r="Y5" s="170"/>
      <c r="Z5" s="112"/>
    </row>
    <row r="6" spans="2:26">
      <c r="B6" s="169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0"/>
      <c r="N6" s="112"/>
      <c r="O6" s="112" t="s">
        <v>100</v>
      </c>
      <c r="P6" s="110"/>
      <c r="Q6" s="112"/>
      <c r="R6" s="113" t="s">
        <v>9</v>
      </c>
      <c r="S6" s="170"/>
      <c r="T6" s="112"/>
      <c r="U6" s="112" t="s">
        <v>101</v>
      </c>
      <c r="V6" s="112"/>
      <c r="W6" s="112"/>
      <c r="X6" s="113" t="s">
        <v>9</v>
      </c>
      <c r="Y6" s="170"/>
    </row>
    <row r="7" spans="2:26">
      <c r="B7" s="169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0"/>
      <c r="N7" s="112"/>
      <c r="O7" s="110"/>
      <c r="P7" s="110"/>
      <c r="Q7" s="112"/>
      <c r="R7" s="113"/>
      <c r="S7" s="170"/>
      <c r="T7" s="112"/>
      <c r="U7" s="110"/>
      <c r="V7" s="112"/>
      <c r="W7" s="112"/>
      <c r="X7" s="113"/>
      <c r="Y7" s="170"/>
    </row>
    <row r="8" spans="2:26">
      <c r="B8" s="169"/>
      <c r="C8" s="112" t="s">
        <v>102</v>
      </c>
      <c r="D8" s="112"/>
      <c r="E8" s="112"/>
      <c r="F8" s="172">
        <f>W!A201</f>
        <v>274000</v>
      </c>
      <c r="G8" s="170"/>
      <c r="H8" s="112"/>
      <c r="I8" s="112" t="s">
        <v>103</v>
      </c>
      <c r="J8" s="112"/>
      <c r="K8" s="112"/>
      <c r="L8" s="172">
        <f>W!A241</f>
        <v>3048848</v>
      </c>
      <c r="M8" s="170"/>
      <c r="N8" s="112"/>
      <c r="O8" s="110" t="s">
        <v>104</v>
      </c>
      <c r="P8" s="110"/>
      <c r="Q8" s="112"/>
      <c r="R8" s="112"/>
      <c r="S8" s="170"/>
      <c r="T8" s="112"/>
      <c r="U8" s="114" t="s">
        <v>105</v>
      </c>
      <c r="Y8" s="170"/>
    </row>
    <row r="9" spans="2:26">
      <c r="B9" s="169"/>
      <c r="C9" s="115" t="s">
        <v>106</v>
      </c>
      <c r="D9" s="112"/>
      <c r="E9" s="112"/>
      <c r="F9" s="172">
        <f>W!A202</f>
        <v>100305</v>
      </c>
      <c r="G9" s="170"/>
      <c r="H9" s="112"/>
      <c r="I9" s="112"/>
      <c r="J9" s="112"/>
      <c r="K9" s="112"/>
      <c r="L9" s="172"/>
      <c r="M9" s="170"/>
      <c r="N9" s="112"/>
      <c r="O9" s="91" t="s">
        <v>107</v>
      </c>
      <c r="Q9" s="173"/>
      <c r="R9" s="173">
        <f>W!A261</f>
        <v>100000</v>
      </c>
      <c r="S9" s="170"/>
      <c r="T9" s="112"/>
      <c r="U9" s="112" t="s">
        <v>108</v>
      </c>
      <c r="V9" s="112"/>
      <c r="W9" s="112"/>
      <c r="X9" s="172">
        <f>W!A221</f>
        <v>3015851</v>
      </c>
      <c r="Y9" s="170"/>
    </row>
    <row r="10" spans="2:26">
      <c r="B10" s="169"/>
      <c r="C10" s="112" t="s">
        <v>109</v>
      </c>
      <c r="D10" s="112"/>
      <c r="E10" s="112"/>
      <c r="F10" s="172">
        <f>W!A203</f>
        <v>62416</v>
      </c>
      <c r="G10" s="170"/>
      <c r="H10" s="112"/>
      <c r="I10" s="112" t="s">
        <v>110</v>
      </c>
      <c r="J10" s="112"/>
      <c r="K10" s="112"/>
      <c r="L10" s="172">
        <f>W!A242</f>
        <v>1162729</v>
      </c>
      <c r="M10" s="170"/>
      <c r="N10" s="112"/>
      <c r="O10" s="112" t="s">
        <v>111</v>
      </c>
      <c r="P10" s="112"/>
      <c r="Q10" s="173"/>
      <c r="R10" s="173">
        <f>W!A262</f>
        <v>518000</v>
      </c>
      <c r="S10" s="170"/>
      <c r="T10" s="112"/>
      <c r="U10" s="112" t="s">
        <v>112</v>
      </c>
      <c r="V10" s="112"/>
      <c r="W10" s="112"/>
      <c r="X10" s="172">
        <f>W!A222</f>
        <v>0</v>
      </c>
      <c r="Y10" s="170"/>
    </row>
    <row r="11" spans="2:26">
      <c r="B11" s="169"/>
      <c r="C11" s="112" t="s">
        <v>113</v>
      </c>
      <c r="D11" s="112"/>
      <c r="E11" s="112"/>
      <c r="F11" s="172">
        <f>W!A204</f>
        <v>320956</v>
      </c>
      <c r="G11" s="170"/>
      <c r="H11" s="112"/>
      <c r="I11" s="174" t="s">
        <v>114</v>
      </c>
      <c r="L11" s="172">
        <f>W!A243</f>
        <v>0</v>
      </c>
      <c r="M11" s="170"/>
      <c r="N11" s="112"/>
      <c r="O11" s="112" t="s">
        <v>115</v>
      </c>
      <c r="P11" s="112"/>
      <c r="Q11" s="112"/>
      <c r="R11" s="175">
        <f>W!A263</f>
        <v>2806296</v>
      </c>
      <c r="S11" s="170"/>
      <c r="T11" s="112"/>
      <c r="U11" s="112" t="s">
        <v>116</v>
      </c>
      <c r="V11" s="112"/>
      <c r="W11" s="112"/>
      <c r="X11" s="172">
        <f>W!A223</f>
        <v>2513376</v>
      </c>
      <c r="Y11" s="170"/>
    </row>
    <row r="12" spans="2:26">
      <c r="B12" s="169"/>
      <c r="C12" s="112" t="s">
        <v>117</v>
      </c>
      <c r="D12" s="112"/>
      <c r="E12" s="112"/>
      <c r="F12" s="172">
        <f>W!A205</f>
        <v>30885</v>
      </c>
      <c r="G12" s="170"/>
      <c r="H12" s="112"/>
      <c r="I12" s="112" t="s">
        <v>118</v>
      </c>
      <c r="J12" s="112"/>
      <c r="K12" s="112"/>
      <c r="L12" s="172">
        <f>W!A244</f>
        <v>66258</v>
      </c>
      <c r="M12" s="170"/>
      <c r="N12" s="112"/>
      <c r="O12" s="112" t="s">
        <v>119</v>
      </c>
      <c r="P12" s="112"/>
      <c r="Q12" s="112"/>
      <c r="R12" s="172">
        <f>SUM(R9:R11)</f>
        <v>3424296</v>
      </c>
      <c r="S12" s="170"/>
      <c r="T12" s="112"/>
      <c r="U12" s="112" t="s">
        <v>120</v>
      </c>
      <c r="V12" s="112"/>
      <c r="W12" s="112"/>
      <c r="X12" s="176">
        <f>W!A224</f>
        <v>0</v>
      </c>
      <c r="Y12" s="170"/>
    </row>
    <row r="13" spans="2:26">
      <c r="B13" s="169"/>
      <c r="C13" s="112" t="s">
        <v>121</v>
      </c>
      <c r="D13" s="112"/>
      <c r="E13" s="112"/>
      <c r="F13" s="172">
        <f>W!A206</f>
        <v>27300</v>
      </c>
      <c r="G13" s="170"/>
      <c r="H13" s="112"/>
      <c r="I13" s="112" t="s">
        <v>122</v>
      </c>
      <c r="J13" s="112"/>
      <c r="K13" s="112"/>
      <c r="L13" s="172">
        <f>W!A245</f>
        <v>151073</v>
      </c>
      <c r="M13" s="170"/>
      <c r="N13" s="112"/>
      <c r="S13" s="170"/>
      <c r="T13" s="112"/>
      <c r="U13" s="174" t="s">
        <v>123</v>
      </c>
      <c r="X13" s="173">
        <f>X9+X10-X11-X12</f>
        <v>502475</v>
      </c>
      <c r="Y13" s="170"/>
    </row>
    <row r="14" spans="2:26">
      <c r="B14" s="169"/>
      <c r="C14" s="112" t="s">
        <v>124</v>
      </c>
      <c r="D14" s="112"/>
      <c r="E14" s="112"/>
      <c r="F14" s="172">
        <f>W!A207</f>
        <v>90000</v>
      </c>
      <c r="G14" s="170"/>
      <c r="H14" s="112"/>
      <c r="I14" s="112" t="s">
        <v>125</v>
      </c>
      <c r="J14" s="112"/>
      <c r="K14" s="112"/>
      <c r="L14" s="172">
        <f>W!A246</f>
        <v>423633</v>
      </c>
      <c r="M14" s="170"/>
      <c r="N14" s="112"/>
      <c r="O14" s="114" t="s">
        <v>126</v>
      </c>
      <c r="S14" s="170"/>
      <c r="T14" s="112"/>
      <c r="Y14" s="170"/>
    </row>
    <row r="15" spans="2:26">
      <c r="B15" s="169"/>
      <c r="C15" s="177" t="s">
        <v>127</v>
      </c>
      <c r="D15" s="112"/>
      <c r="E15" s="112"/>
      <c r="F15" s="172">
        <f>W!A208</f>
        <v>15000</v>
      </c>
      <c r="G15" s="170"/>
      <c r="H15" s="112"/>
      <c r="I15" s="112" t="s">
        <v>128</v>
      </c>
      <c r="J15" s="112"/>
      <c r="K15" s="112"/>
      <c r="L15" s="172">
        <f>W!A247</f>
        <v>262387</v>
      </c>
      <c r="M15" s="170"/>
      <c r="N15" s="112"/>
      <c r="O15" s="112" t="s">
        <v>129</v>
      </c>
      <c r="P15" s="112"/>
      <c r="Q15" s="112"/>
      <c r="R15" s="172">
        <f>W!A265</f>
        <v>30166</v>
      </c>
      <c r="S15" s="170"/>
      <c r="T15" s="112"/>
      <c r="U15" s="114" t="s">
        <v>130</v>
      </c>
      <c r="Y15" s="170"/>
    </row>
    <row r="16" spans="2:26">
      <c r="B16" s="169"/>
      <c r="C16" s="112" t="s">
        <v>131</v>
      </c>
      <c r="D16" s="112"/>
      <c r="E16" s="112"/>
      <c r="F16" s="172">
        <f>W!A209</f>
        <v>24000</v>
      </c>
      <c r="G16" s="170"/>
      <c r="H16" s="112"/>
      <c r="I16" s="112" t="s">
        <v>132</v>
      </c>
      <c r="J16" s="112"/>
      <c r="K16" s="112"/>
      <c r="L16" s="172">
        <f>W!A248</f>
        <v>7196</v>
      </c>
      <c r="M16" s="170"/>
      <c r="N16" s="112"/>
      <c r="O16" s="174" t="s">
        <v>133</v>
      </c>
      <c r="R16" s="172">
        <f>W!A266</f>
        <v>0</v>
      </c>
      <c r="S16" s="170"/>
      <c r="T16" s="112"/>
      <c r="U16" s="112" t="s">
        <v>134</v>
      </c>
      <c r="V16" s="112"/>
      <c r="W16" s="112"/>
      <c r="X16" s="172">
        <f>W!A225</f>
        <v>0</v>
      </c>
      <c r="Y16" s="170"/>
    </row>
    <row r="17" spans="2:25">
      <c r="B17" s="169"/>
      <c r="C17" s="112" t="s">
        <v>135</v>
      </c>
      <c r="D17" s="112"/>
      <c r="E17" s="112"/>
      <c r="F17" s="172">
        <f>W!A210</f>
        <v>27540</v>
      </c>
      <c r="G17" s="170"/>
      <c r="H17" s="112"/>
      <c r="I17" s="112" t="s">
        <v>136</v>
      </c>
      <c r="L17" s="172">
        <f>W!A249</f>
        <v>78350</v>
      </c>
      <c r="M17" s="170"/>
      <c r="N17" s="112"/>
      <c r="O17" s="112" t="s">
        <v>137</v>
      </c>
      <c r="P17" s="112"/>
      <c r="Q17" s="112"/>
      <c r="R17" s="172">
        <f>W!A267</f>
        <v>551604</v>
      </c>
      <c r="S17" s="170"/>
      <c r="T17" s="112"/>
      <c r="U17" s="112" t="s">
        <v>138</v>
      </c>
      <c r="X17" s="172">
        <f>W!A226</f>
        <v>0</v>
      </c>
      <c r="Y17" s="170"/>
    </row>
    <row r="18" spans="2:25">
      <c r="B18" s="169"/>
      <c r="C18" s="112" t="s">
        <v>139</v>
      </c>
      <c r="D18" s="112"/>
      <c r="E18" s="112"/>
      <c r="F18" s="172">
        <f>W!A211</f>
        <v>8273</v>
      </c>
      <c r="G18" s="170"/>
      <c r="H18" s="112"/>
      <c r="I18" s="118" t="s">
        <v>140</v>
      </c>
      <c r="J18" s="112"/>
      <c r="K18" s="112"/>
      <c r="L18" s="176">
        <f>W!A250</f>
        <v>581770</v>
      </c>
      <c r="M18" s="170"/>
      <c r="N18" s="112"/>
      <c r="O18" s="112" t="s">
        <v>141</v>
      </c>
      <c r="P18" s="112"/>
      <c r="Q18" s="112"/>
      <c r="R18" s="172">
        <f>W!A268</f>
        <v>1603054</v>
      </c>
      <c r="S18" s="170"/>
      <c r="T18" s="112"/>
      <c r="U18" s="112" t="s">
        <v>142</v>
      </c>
      <c r="V18" s="112"/>
      <c r="W18" s="112"/>
      <c r="X18" s="176">
        <f>W!A227</f>
        <v>0</v>
      </c>
      <c r="Y18" s="170"/>
    </row>
    <row r="19" spans="2:25">
      <c r="B19" s="169"/>
      <c r="C19" s="112" t="s">
        <v>143</v>
      </c>
      <c r="D19" s="112"/>
      <c r="E19" s="112"/>
      <c r="F19" s="172">
        <f>W!A212</f>
        <v>7500</v>
      </c>
      <c r="G19" s="170"/>
      <c r="H19" s="112"/>
      <c r="I19" s="112" t="s">
        <v>144</v>
      </c>
      <c r="J19" s="112"/>
      <c r="K19" s="112"/>
      <c r="L19" s="178">
        <f>W!A251</f>
        <v>1569856</v>
      </c>
      <c r="M19" s="170"/>
      <c r="N19" s="112"/>
      <c r="O19" s="112" t="s">
        <v>145</v>
      </c>
      <c r="P19" s="112"/>
      <c r="Q19" s="112"/>
      <c r="R19" s="176">
        <f>W!A269</f>
        <v>0</v>
      </c>
      <c r="S19" s="170"/>
      <c r="T19" s="112"/>
      <c r="U19" s="174" t="s">
        <v>146</v>
      </c>
      <c r="X19" s="173">
        <f>X16+X17-X18</f>
        <v>0</v>
      </c>
      <c r="Y19" s="170"/>
    </row>
    <row r="20" spans="2:25">
      <c r="B20" s="169"/>
      <c r="C20" s="112" t="s">
        <v>147</v>
      </c>
      <c r="D20" s="112"/>
      <c r="E20" s="112"/>
      <c r="F20" s="172">
        <f>W!A213</f>
        <v>7053</v>
      </c>
      <c r="G20" s="170"/>
      <c r="H20" s="112"/>
      <c r="I20" s="112" t="s">
        <v>148</v>
      </c>
      <c r="J20" s="112"/>
      <c r="K20" s="112"/>
      <c r="L20" s="172">
        <f>W!A252</f>
        <v>1478992</v>
      </c>
      <c r="M20" s="170"/>
      <c r="N20" s="112"/>
      <c r="O20" s="174" t="s">
        <v>149</v>
      </c>
      <c r="R20" s="179">
        <f>SUM(R15:R19)</f>
        <v>2184824</v>
      </c>
      <c r="S20" s="170"/>
      <c r="T20" s="112"/>
      <c r="Y20" s="170"/>
    </row>
    <row r="21" spans="2:25">
      <c r="B21" s="169"/>
      <c r="C21" s="112" t="s">
        <v>150</v>
      </c>
      <c r="D21" s="112"/>
      <c r="E21" s="112"/>
      <c r="F21" s="172">
        <f>W!A214</f>
        <v>16306</v>
      </c>
      <c r="G21" s="170"/>
      <c r="H21" s="112"/>
      <c r="I21" s="112" t="s">
        <v>151</v>
      </c>
      <c r="J21" s="112"/>
      <c r="K21" s="112"/>
      <c r="L21" s="172">
        <f>W!A217</f>
        <v>1141278</v>
      </c>
      <c r="M21" s="170"/>
      <c r="N21" s="112"/>
      <c r="O21" s="112" t="s">
        <v>152</v>
      </c>
      <c r="P21" s="112"/>
      <c r="Q21" s="112"/>
      <c r="R21" s="172">
        <f>R12+R20</f>
        <v>5609120</v>
      </c>
      <c r="S21" s="170"/>
      <c r="T21" s="112"/>
      <c r="U21" s="114" t="s">
        <v>153</v>
      </c>
      <c r="Y21" s="170"/>
    </row>
    <row r="22" spans="2:25">
      <c r="B22" s="169"/>
      <c r="C22" s="112" t="s">
        <v>154</v>
      </c>
      <c r="D22" s="112"/>
      <c r="E22" s="112"/>
      <c r="F22" s="172">
        <f>W!A215</f>
        <v>107000</v>
      </c>
      <c r="G22" s="170"/>
      <c r="H22" s="112"/>
      <c r="I22" s="112" t="s">
        <v>112</v>
      </c>
      <c r="J22" s="112"/>
      <c r="K22" s="112"/>
      <c r="L22" s="172">
        <f>W!A222</f>
        <v>0</v>
      </c>
      <c r="M22" s="170"/>
      <c r="N22" s="112"/>
      <c r="S22" s="170"/>
      <c r="T22" s="112"/>
      <c r="U22" s="91" t="s">
        <v>155</v>
      </c>
      <c r="X22" s="172">
        <f>W!A228</f>
        <v>0</v>
      </c>
      <c r="Y22" s="170"/>
    </row>
    <row r="23" spans="2:25">
      <c r="B23" s="169"/>
      <c r="C23" s="112" t="s">
        <v>156</v>
      </c>
      <c r="D23" s="112"/>
      <c r="E23" s="112"/>
      <c r="F23" s="176">
        <f>W!A216</f>
        <v>22744</v>
      </c>
      <c r="G23" s="170"/>
      <c r="H23" s="112"/>
      <c r="I23" s="112" t="s">
        <v>157</v>
      </c>
      <c r="J23" s="112"/>
      <c r="K23" s="112"/>
      <c r="L23" s="175">
        <f>W!A254</f>
        <v>71956</v>
      </c>
      <c r="M23" s="170"/>
      <c r="N23" s="112"/>
      <c r="O23" s="110" t="s">
        <v>71</v>
      </c>
      <c r="P23" s="112"/>
      <c r="Q23" s="112"/>
      <c r="R23" s="172"/>
      <c r="S23" s="170"/>
      <c r="T23" s="112"/>
      <c r="U23" s="91" t="s">
        <v>158</v>
      </c>
      <c r="V23" s="112"/>
      <c r="W23" s="112"/>
      <c r="X23" s="172">
        <f>W!A229</f>
        <v>0</v>
      </c>
      <c r="Y23" s="170"/>
    </row>
    <row r="24" spans="2:25">
      <c r="B24" s="169"/>
      <c r="C24" s="112" t="s">
        <v>159</v>
      </c>
      <c r="D24" s="110"/>
      <c r="E24" s="112"/>
      <c r="F24" s="176">
        <f>W!A217</f>
        <v>1141278</v>
      </c>
      <c r="G24" s="170"/>
      <c r="H24" s="112"/>
      <c r="I24" s="174" t="s">
        <v>160</v>
      </c>
      <c r="L24" s="172">
        <f>L20-L21+L22-L23</f>
        <v>265758</v>
      </c>
      <c r="M24" s="170"/>
      <c r="N24" s="112"/>
      <c r="O24" s="112" t="s">
        <v>161</v>
      </c>
      <c r="P24" s="112"/>
      <c r="Q24" s="112"/>
      <c r="R24" s="172">
        <f>W!A271</f>
        <v>0</v>
      </c>
      <c r="S24" s="170"/>
      <c r="T24" s="112"/>
      <c r="U24" s="112" t="s">
        <v>162</v>
      </c>
      <c r="V24" s="112"/>
      <c r="W24" s="112"/>
      <c r="X24" s="172">
        <f>W!A230</f>
        <v>0</v>
      </c>
      <c r="Y24" s="170"/>
    </row>
    <row r="25" spans="2:25">
      <c r="B25" s="169"/>
      <c r="C25" s="112"/>
      <c r="F25" s="116"/>
      <c r="G25" s="170"/>
      <c r="H25" s="112"/>
      <c r="I25" s="112" t="s">
        <v>163</v>
      </c>
      <c r="J25" s="112"/>
      <c r="K25" s="112"/>
      <c r="L25" s="172">
        <f>W!A225</f>
        <v>0</v>
      </c>
      <c r="M25" s="170"/>
      <c r="N25" s="112"/>
      <c r="O25" s="177" t="s">
        <v>164</v>
      </c>
      <c r="P25" s="112"/>
      <c r="Q25" s="112"/>
      <c r="R25" s="172">
        <f>W!A272</f>
        <v>463592</v>
      </c>
      <c r="S25" s="170"/>
      <c r="T25" s="112"/>
      <c r="U25" s="112" t="s">
        <v>165</v>
      </c>
      <c r="V25" s="112"/>
      <c r="W25" s="112"/>
      <c r="X25" s="172">
        <f>W!A231</f>
        <v>0</v>
      </c>
      <c r="Y25" s="170"/>
    </row>
    <row r="26" spans="2:25">
      <c r="B26" s="169"/>
      <c r="C26" s="117" t="s">
        <v>338</v>
      </c>
      <c r="D26" s="112"/>
      <c r="E26" s="112"/>
      <c r="F26" s="172"/>
      <c r="G26" s="170"/>
      <c r="H26" s="112"/>
      <c r="I26" s="112" t="s">
        <v>166</v>
      </c>
      <c r="J26" s="112"/>
      <c r="K26" s="112"/>
      <c r="L26" s="176">
        <f>W!A232</f>
        <v>29681</v>
      </c>
      <c r="M26" s="170"/>
      <c r="N26" s="112"/>
      <c r="O26" s="112" t="s">
        <v>167</v>
      </c>
      <c r="P26" s="112"/>
      <c r="Q26" s="112"/>
      <c r="R26" s="176">
        <f>W!A273</f>
        <v>1006533</v>
      </c>
      <c r="S26" s="170"/>
      <c r="T26" s="112"/>
      <c r="U26" s="112" t="s">
        <v>168</v>
      </c>
      <c r="V26" s="112"/>
      <c r="W26" s="112"/>
      <c r="X26" s="176">
        <f>W!A232</f>
        <v>29681</v>
      </c>
      <c r="Y26" s="170"/>
    </row>
    <row r="27" spans="2:25">
      <c r="B27" s="169"/>
      <c r="C27" s="174" t="s">
        <v>169</v>
      </c>
      <c r="D27" s="112"/>
      <c r="E27" s="112"/>
      <c r="F27" s="173">
        <f>L27</f>
        <v>236077</v>
      </c>
      <c r="G27" s="170"/>
      <c r="H27" s="112"/>
      <c r="I27" s="174" t="s">
        <v>170</v>
      </c>
      <c r="J27" s="112"/>
      <c r="K27" s="112"/>
      <c r="L27" s="173">
        <f>L24+L25-L26</f>
        <v>236077</v>
      </c>
      <c r="M27" s="170"/>
      <c r="N27" s="112"/>
      <c r="O27" s="118" t="s">
        <v>171</v>
      </c>
      <c r="P27" s="112"/>
      <c r="Q27" s="112"/>
      <c r="R27" s="172">
        <f>SUM(R24:R26)</f>
        <v>1470125</v>
      </c>
      <c r="S27" s="170"/>
      <c r="T27" s="112"/>
      <c r="U27" s="174" t="s">
        <v>172</v>
      </c>
      <c r="X27" s="173">
        <f>X22-X23-X24+X25-X26</f>
        <v>-29681</v>
      </c>
      <c r="Y27" s="170"/>
    </row>
    <row r="28" spans="2:25">
      <c r="B28" s="169"/>
      <c r="C28" s="174" t="s">
        <v>173</v>
      </c>
      <c r="D28" s="112"/>
      <c r="E28" s="112"/>
      <c r="F28" s="176">
        <f>W!A240</f>
        <v>-98096</v>
      </c>
      <c r="G28" s="170"/>
      <c r="H28" s="112"/>
      <c r="I28" s="112" t="s">
        <v>174</v>
      </c>
      <c r="J28" s="112"/>
      <c r="K28" s="112"/>
      <c r="L28" s="176">
        <f>W!A255</f>
        <v>0</v>
      </c>
      <c r="M28" s="170"/>
      <c r="N28" s="112"/>
      <c r="O28" s="112" t="s">
        <v>175</v>
      </c>
      <c r="P28" s="112"/>
      <c r="Q28" s="112"/>
      <c r="R28" s="172">
        <f>W!A274</f>
        <v>0</v>
      </c>
      <c r="S28" s="170"/>
      <c r="X28" s="119"/>
      <c r="Y28" s="170"/>
    </row>
    <row r="29" spans="2:25">
      <c r="B29" s="169"/>
      <c r="C29" s="174" t="s">
        <v>176</v>
      </c>
      <c r="F29" s="173">
        <f>W!A257</f>
        <v>137981</v>
      </c>
      <c r="G29" s="170"/>
      <c r="H29" s="112"/>
      <c r="I29" s="112" t="s">
        <v>177</v>
      </c>
      <c r="J29" s="112"/>
      <c r="K29" s="112"/>
      <c r="L29" s="172">
        <f>W!A256</f>
        <v>236077</v>
      </c>
      <c r="M29" s="170"/>
      <c r="N29" s="112"/>
      <c r="S29" s="170"/>
      <c r="U29" s="180" t="s">
        <v>178</v>
      </c>
      <c r="V29" s="112"/>
      <c r="W29" s="112"/>
      <c r="X29" s="173">
        <f>W!A233</f>
        <v>472794</v>
      </c>
      <c r="Y29" s="170"/>
    </row>
    <row r="30" spans="2:25">
      <c r="B30" s="169"/>
      <c r="C30" s="112"/>
      <c r="G30" s="170"/>
      <c r="H30" s="112"/>
      <c r="I30" s="174" t="s">
        <v>179</v>
      </c>
      <c r="L30" s="181">
        <f>IF(R33&gt;0,100*L29/R33,0)</f>
        <v>5.9004498875281177</v>
      </c>
      <c r="M30" s="170"/>
      <c r="N30" s="112"/>
      <c r="O30" s="112" t="s">
        <v>180</v>
      </c>
      <c r="P30" s="112"/>
      <c r="Q30" s="112"/>
      <c r="R30" s="172">
        <f>R21-R27-R28</f>
        <v>4138995</v>
      </c>
      <c r="S30" s="170"/>
      <c r="U30" s="180" t="s">
        <v>181</v>
      </c>
      <c r="V30" s="112"/>
      <c r="W30" s="112"/>
      <c r="X30" s="175">
        <f>W!A234</f>
        <v>-1479327</v>
      </c>
      <c r="Y30" s="170"/>
    </row>
    <row r="31" spans="2:25">
      <c r="B31" s="169"/>
      <c r="C31" s="112"/>
      <c r="G31" s="170"/>
      <c r="H31" s="112"/>
      <c r="M31" s="170"/>
      <c r="N31" s="112"/>
      <c r="S31" s="170"/>
      <c r="U31" s="180" t="s">
        <v>182</v>
      </c>
      <c r="X31" s="112">
        <f>R19-R26</f>
        <v>-1006533</v>
      </c>
      <c r="Y31" s="170"/>
    </row>
    <row r="32" spans="2:25">
      <c r="B32" s="169"/>
      <c r="G32" s="170"/>
      <c r="H32" s="112"/>
      <c r="I32" s="118" t="s">
        <v>183</v>
      </c>
      <c r="J32" s="112"/>
      <c r="K32" s="112"/>
      <c r="L32" s="176">
        <f>W!A230</f>
        <v>0</v>
      </c>
      <c r="M32" s="170"/>
      <c r="N32" s="112"/>
      <c r="O32" s="114" t="s">
        <v>184</v>
      </c>
      <c r="S32" s="170"/>
      <c r="U32" s="182" t="s">
        <v>185</v>
      </c>
      <c r="X32" s="173">
        <f>W!A270</f>
        <v>0</v>
      </c>
      <c r="Y32" s="183" t="s">
        <v>10</v>
      </c>
    </row>
    <row r="33" spans="1:25">
      <c r="B33" s="169"/>
      <c r="C33" s="112" t="s">
        <v>186</v>
      </c>
      <c r="D33" s="112"/>
      <c r="E33" s="112"/>
      <c r="F33" s="172">
        <f>W!A219</f>
        <v>6359</v>
      </c>
      <c r="G33" s="170"/>
      <c r="H33" s="112"/>
      <c r="I33" s="112" t="s">
        <v>187</v>
      </c>
      <c r="J33" s="112"/>
      <c r="K33" s="112"/>
      <c r="L33" s="172">
        <f>L29-L32</f>
        <v>236077</v>
      </c>
      <c r="M33" s="170"/>
      <c r="O33" s="118" t="s">
        <v>188</v>
      </c>
      <c r="P33" s="112"/>
      <c r="Q33" s="112"/>
      <c r="R33" s="172">
        <f>W!A275</f>
        <v>4001000</v>
      </c>
      <c r="S33" s="170"/>
      <c r="Y33" s="170"/>
    </row>
    <row r="34" spans="1:25">
      <c r="B34" s="169"/>
      <c r="C34" s="180" t="s">
        <v>189</v>
      </c>
      <c r="D34" s="112"/>
      <c r="E34" s="112"/>
      <c r="F34" s="172">
        <f>W!A220</f>
        <v>9317</v>
      </c>
      <c r="G34" s="170"/>
      <c r="H34" s="112"/>
      <c r="I34" s="91" t="s">
        <v>190</v>
      </c>
      <c r="J34" s="112"/>
      <c r="K34" s="112"/>
      <c r="L34" s="176">
        <f>W!A260</f>
        <v>-98096</v>
      </c>
      <c r="M34" s="170"/>
      <c r="O34" s="91" t="s">
        <v>191</v>
      </c>
      <c r="R34" s="172">
        <f>W!A276</f>
        <v>14</v>
      </c>
      <c r="S34" s="170"/>
      <c r="U34" s="112" t="s">
        <v>192</v>
      </c>
      <c r="V34" s="112"/>
      <c r="W34" s="112"/>
      <c r="X34" s="173">
        <f>W!A238</f>
        <v>1579000</v>
      </c>
      <c r="Y34" s="170"/>
    </row>
    <row r="35" spans="1:25">
      <c r="B35" s="169"/>
      <c r="C35" s="112"/>
      <c r="G35" s="170"/>
      <c r="I35" s="91" t="s">
        <v>193</v>
      </c>
      <c r="L35" s="173">
        <f>L33+L34</f>
        <v>137981</v>
      </c>
      <c r="M35" s="170"/>
      <c r="O35" s="112" t="s">
        <v>194</v>
      </c>
      <c r="P35" s="112"/>
      <c r="Q35" s="112"/>
      <c r="R35" s="176">
        <f>R36-R33-R34</f>
        <v>137981</v>
      </c>
      <c r="S35" s="170"/>
      <c r="U35" s="112" t="s">
        <v>195</v>
      </c>
      <c r="V35" s="112"/>
      <c r="W35" s="112"/>
      <c r="X35" s="173">
        <f>W!A239</f>
        <v>415000</v>
      </c>
      <c r="Y35" s="170"/>
    </row>
    <row r="36" spans="1:25">
      <c r="B36" s="169"/>
      <c r="G36" s="170"/>
      <c r="M36" s="170"/>
      <c r="O36" s="112" t="s">
        <v>80</v>
      </c>
      <c r="P36" s="112"/>
      <c r="Q36" s="112"/>
      <c r="R36" s="172">
        <f>W!A277</f>
        <v>4138995</v>
      </c>
      <c r="S36" s="170"/>
      <c r="Y36" s="170"/>
    </row>
    <row r="37" spans="1:25">
      <c r="B37" s="184"/>
      <c r="C37" s="185"/>
      <c r="D37" s="185"/>
      <c r="E37" s="185"/>
      <c r="F37" s="185"/>
      <c r="G37" s="185"/>
      <c r="H37" s="184"/>
      <c r="I37" s="185"/>
      <c r="J37" s="185"/>
      <c r="K37" s="185"/>
      <c r="L37" s="185"/>
      <c r="M37" s="186"/>
      <c r="N37" s="185"/>
      <c r="O37" s="185"/>
      <c r="P37" s="185"/>
      <c r="Q37" s="185"/>
      <c r="R37" s="185"/>
      <c r="S37" s="186"/>
      <c r="T37" s="185"/>
      <c r="U37" s="185"/>
      <c r="V37" s="185"/>
      <c r="W37" s="185"/>
      <c r="X37" s="185"/>
      <c r="Y37" s="186"/>
    </row>
    <row r="38" spans="1:25" ht="12.75" customHeight="1">
      <c r="B38" s="120" t="s">
        <v>196</v>
      </c>
    </row>
    <row r="39" spans="1:25">
      <c r="A39" s="112"/>
      <c r="B39" s="112"/>
      <c r="I39" s="174"/>
      <c r="L39" s="173"/>
      <c r="M39" s="139" t="s">
        <v>17</v>
      </c>
    </row>
    <row r="40" spans="1:25">
      <c r="A40" s="112"/>
      <c r="B40" s="112"/>
      <c r="I40" s="174"/>
      <c r="L40" s="173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3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2"/>
    </row>
    <row r="47" spans="1:25">
      <c r="A47" s="112"/>
      <c r="B47" s="112"/>
      <c r="I47" s="112"/>
      <c r="J47" s="112"/>
      <c r="K47" s="112"/>
      <c r="L47" s="172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5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abSelected="1" topLeftCell="A82" workbookViewId="0">
      <selection activeCell="N105" sqref="N105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13</v>
      </c>
      <c r="K1" s="14" t="s">
        <v>24</v>
      </c>
      <c r="L1" s="15">
        <f>W!$A4</f>
        <v>2019</v>
      </c>
      <c r="M1" s="14" t="s">
        <v>25</v>
      </c>
      <c r="N1" s="147">
        <f>W!$A5</f>
        <v>3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4239</v>
      </c>
      <c r="H5" s="35">
        <f>W!A506</f>
        <v>4489</v>
      </c>
      <c r="I5" s="35">
        <f>W!A504</f>
        <v>6952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9.1</v>
      </c>
      <c r="H6" s="148">
        <f>W!A508/10</f>
        <v>5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2220</v>
      </c>
      <c r="H7" s="35">
        <f>W!A510</f>
        <v>2312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213">
        <f>W!A501/10</f>
        <v>2.5</v>
      </c>
      <c r="H10" s="213">
        <f>W!A502/10</f>
        <v>3.5</v>
      </c>
      <c r="I10" s="28" t="s">
        <v>34</v>
      </c>
      <c r="J10" s="28"/>
      <c r="K10" s="44"/>
      <c r="L10" s="214">
        <f>W!A511/100</f>
        <v>0.83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0">
        <f>INT(L10*G20/1000) + 60</f>
        <v>125</v>
      </c>
      <c r="H16" s="150">
        <f>INT(L10*2*G20/1000) + 75</f>
        <v>205</v>
      </c>
      <c r="I16" s="150">
        <f>INT(L10*3*G20/1000) + 120</f>
        <v>316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0">
        <f>INT(L10*1.5*G20/1000) + 60</f>
        <v>158</v>
      </c>
      <c r="H17" s="150">
        <f>INT(L10*1.5*2*G20/1000) + 75</f>
        <v>271</v>
      </c>
      <c r="I17" s="150">
        <f>INT(L10*1.5*3*G20/1000) + 120</f>
        <v>414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78879</v>
      </c>
      <c r="H20" s="135">
        <f>W!A516</f>
        <v>75319</v>
      </c>
      <c r="I20" s="135">
        <f>W!A517</f>
        <v>71553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Air pollution is beginning to become as big a political discussion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point as global warming. The visible signs and damage to health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are forcing governments to take action.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1"/>
      <c r="C29" s="152"/>
      <c r="D29" s="152"/>
      <c r="E29" s="152"/>
      <c r="F29" s="152"/>
      <c r="G29" s="152"/>
      <c r="H29" s="152"/>
      <c r="I29" s="90"/>
      <c r="J29" s="152"/>
      <c r="K29" s="152"/>
      <c r="L29" s="152"/>
      <c r="M29" s="152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3"/>
      <c r="E31" s="154"/>
      <c r="F31" s="154"/>
      <c r="G31" s="154"/>
      <c r="H31" s="154"/>
      <c r="I31" s="153"/>
      <c r="J31" s="154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65.38</v>
      </c>
      <c r="G35" s="138">
        <f>W!A542/100</f>
        <v>75.290000000000006</v>
      </c>
      <c r="H35" s="138">
        <f>W!A562/100</f>
        <v>106.29</v>
      </c>
      <c r="I35" s="138">
        <f>W!A582/100</f>
        <v>99.68</v>
      </c>
      <c r="J35" s="138">
        <f>W!A602/100</f>
        <v>67.459999999999994</v>
      </c>
      <c r="K35" s="138">
        <f>W!A622/100</f>
        <v>10.78</v>
      </c>
      <c r="L35" s="138">
        <f>W!A642/100</f>
        <v>0</v>
      </c>
      <c r="M35" s="138">
        <f>W!A662/100</f>
        <v>0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2615200</v>
      </c>
      <c r="G36" s="138">
        <f>W!A543</f>
        <v>3011600</v>
      </c>
      <c r="H36" s="138">
        <f>W!A563</f>
        <v>4676760</v>
      </c>
      <c r="I36" s="138">
        <f>W!A583</f>
        <v>3988197</v>
      </c>
      <c r="J36" s="138">
        <f>W!A603</f>
        <v>2698400</v>
      </c>
      <c r="K36" s="138">
        <f>W!A623</f>
        <v>431308</v>
      </c>
      <c r="L36" s="138">
        <f>W!A643</f>
        <v>0</v>
      </c>
      <c r="M36" s="138">
        <f>W!A663</f>
        <v>0</v>
      </c>
      <c r="N36" s="51"/>
    </row>
    <row r="37" spans="2:17">
      <c r="B37" s="129"/>
      <c r="C37" s="19"/>
      <c r="F37" s="155"/>
      <c r="G37" s="155"/>
      <c r="H37" s="155"/>
      <c r="I37" s="156"/>
      <c r="J37" s="155"/>
      <c r="K37" s="155"/>
      <c r="L37" s="155"/>
      <c r="M37" s="155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2615200</v>
      </c>
      <c r="G39" s="138">
        <f>W!A545</f>
        <v>3011600</v>
      </c>
      <c r="H39" s="138">
        <f>W!A565</f>
        <v>4263692</v>
      </c>
      <c r="I39" s="138">
        <f>W!A585</f>
        <v>3987167</v>
      </c>
      <c r="J39" s="138">
        <f>W!A605</f>
        <v>2698400</v>
      </c>
      <c r="K39" s="138">
        <f>W!A625</f>
        <v>430278</v>
      </c>
      <c r="L39" s="138">
        <f>W!A645</f>
        <v>0</v>
      </c>
      <c r="M39" s="138">
        <f>W!A665</f>
        <v>0</v>
      </c>
      <c r="N39" s="51"/>
    </row>
    <row r="40" spans="2:17">
      <c r="B40" s="129"/>
      <c r="C40" s="19"/>
      <c r="D40" s="19"/>
      <c r="E40" s="19"/>
      <c r="F40" s="157"/>
      <c r="G40" s="157"/>
      <c r="H40" s="157"/>
      <c r="I40" s="138"/>
      <c r="J40" s="157"/>
      <c r="K40" s="157"/>
      <c r="L40" s="157"/>
      <c r="M40" s="157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7"/>
      <c r="K41" s="157"/>
      <c r="L41" s="157"/>
      <c r="M41" s="157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7"/>
      <c r="K42" s="157"/>
      <c r="L42" s="157"/>
      <c r="M42" s="157"/>
      <c r="N42" s="51"/>
    </row>
    <row r="43" spans="2:17">
      <c r="B43" s="129"/>
      <c r="C43" s="19" t="s">
        <v>55</v>
      </c>
      <c r="D43" s="19"/>
      <c r="E43" s="19"/>
      <c r="F43" s="138">
        <f>W!A526</f>
        <v>289</v>
      </c>
      <c r="G43" s="138">
        <f>W!A546</f>
        <v>294</v>
      </c>
      <c r="H43" s="138">
        <f>W!A566</f>
        <v>279</v>
      </c>
      <c r="I43" s="138">
        <f>W!A586</f>
        <v>304</v>
      </c>
      <c r="J43" s="138">
        <f>W!A606</f>
        <v>280</v>
      </c>
      <c r="K43" s="138">
        <f>W!A626</f>
        <v>580</v>
      </c>
      <c r="L43" s="138">
        <f>W!A646</f>
        <v>0</v>
      </c>
      <c r="M43" s="138">
        <f>W!A666</f>
        <v>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292</v>
      </c>
      <c r="G44" s="138">
        <f>W!A547</f>
        <v>301</v>
      </c>
      <c r="H44" s="138">
        <f>W!A567</f>
        <v>283</v>
      </c>
      <c r="I44" s="138">
        <f>W!A587</f>
        <v>306</v>
      </c>
      <c r="J44" s="138">
        <f>W!A607</f>
        <v>280</v>
      </c>
      <c r="K44" s="138">
        <f>W!A627</f>
        <v>368</v>
      </c>
      <c r="L44" s="138">
        <f>W!A647</f>
        <v>0</v>
      </c>
      <c r="M44" s="138">
        <f>W!A667</f>
        <v>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292</v>
      </c>
      <c r="G45" s="138">
        <f>W!A548</f>
        <v>308</v>
      </c>
      <c r="H45" s="138">
        <f>W!A568</f>
        <v>284</v>
      </c>
      <c r="I45" s="138">
        <f>W!A588</f>
        <v>316</v>
      </c>
      <c r="J45" s="138">
        <f>W!A608</f>
        <v>280</v>
      </c>
      <c r="K45" s="138">
        <f>W!A628</f>
        <v>328</v>
      </c>
      <c r="L45" s="138">
        <f>W!A648</f>
        <v>0</v>
      </c>
      <c r="M45" s="138">
        <f>W!A668</f>
        <v>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484</v>
      </c>
      <c r="G46" s="138">
        <f>W!A549</f>
        <v>490</v>
      </c>
      <c r="H46" s="138">
        <f>W!A569</f>
        <v>484</v>
      </c>
      <c r="I46" s="138">
        <f>W!A589</f>
        <v>510</v>
      </c>
      <c r="J46" s="138">
        <f>W!A609</f>
        <v>476</v>
      </c>
      <c r="K46" s="138">
        <f>W!A629</f>
        <v>625</v>
      </c>
      <c r="L46" s="138">
        <f>W!A649</f>
        <v>0</v>
      </c>
      <c r="M46" s="138">
        <f>W!A669</f>
        <v>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486</v>
      </c>
      <c r="G47" s="138">
        <f>W!A550</f>
        <v>505</v>
      </c>
      <c r="H47" s="138">
        <f>W!A570</f>
        <v>489</v>
      </c>
      <c r="I47" s="138">
        <f>W!A590</f>
        <v>511</v>
      </c>
      <c r="J47" s="138">
        <f>W!A610</f>
        <v>476</v>
      </c>
      <c r="K47" s="138">
        <f>W!A630</f>
        <v>793</v>
      </c>
      <c r="L47" s="138">
        <f>W!A650</f>
        <v>0</v>
      </c>
      <c r="M47" s="138">
        <f>W!A670</f>
        <v>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483</v>
      </c>
      <c r="G48" s="138">
        <f>W!A551</f>
        <v>510</v>
      </c>
      <c r="H48" s="138">
        <f>W!A571</f>
        <v>494</v>
      </c>
      <c r="I48" s="138">
        <f>W!A591</f>
        <v>520</v>
      </c>
      <c r="J48" s="138">
        <f>W!A611</f>
        <v>476</v>
      </c>
      <c r="K48" s="138">
        <f>W!A631</f>
        <v>479</v>
      </c>
      <c r="L48" s="138">
        <f>W!A651</f>
        <v>0</v>
      </c>
      <c r="M48" s="138">
        <f>W!A671</f>
        <v>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795</v>
      </c>
      <c r="G49" s="138">
        <f>W!A552</f>
        <v>773</v>
      </c>
      <c r="H49" s="138">
        <f>W!A572</f>
        <v>793</v>
      </c>
      <c r="I49" s="138">
        <f>W!A592</f>
        <v>790</v>
      </c>
      <c r="J49" s="138">
        <f>W!A612</f>
        <v>798</v>
      </c>
      <c r="K49" s="138">
        <f>W!A632</f>
        <v>762</v>
      </c>
      <c r="L49" s="138">
        <f>W!A652</f>
        <v>0</v>
      </c>
      <c r="M49" s="138">
        <f>W!A672</f>
        <v>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786</v>
      </c>
      <c r="G50" s="138">
        <f>W!A553</f>
        <v>799</v>
      </c>
      <c r="H50" s="138">
        <f>W!A573</f>
        <v>788</v>
      </c>
      <c r="I50" s="138">
        <f>W!A593</f>
        <v>805</v>
      </c>
      <c r="J50" s="138">
        <f>W!A613</f>
        <v>796</v>
      </c>
      <c r="K50" s="138">
        <f>W!A633</f>
        <v>652</v>
      </c>
      <c r="L50" s="138">
        <f>W!A653</f>
        <v>0</v>
      </c>
      <c r="M50" s="138">
        <f>W!A673</f>
        <v>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799</v>
      </c>
      <c r="G51" s="138">
        <f>W!A554</f>
        <v>802</v>
      </c>
      <c r="H51" s="138">
        <f>W!A574</f>
        <v>786</v>
      </c>
      <c r="I51" s="138">
        <f>W!A594</f>
        <v>810</v>
      </c>
      <c r="J51" s="138">
        <f>W!A614</f>
        <v>794</v>
      </c>
      <c r="K51" s="138">
        <f>W!A634</f>
        <v>311</v>
      </c>
      <c r="L51" s="138">
        <f>W!A654</f>
        <v>0</v>
      </c>
      <c r="M51" s="138">
        <f>W!A674</f>
        <v>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140</v>
      </c>
      <c r="G53" s="138">
        <f>W!A555</f>
        <v>135</v>
      </c>
      <c r="H53" s="138">
        <f>W!A575</f>
        <v>145</v>
      </c>
      <c r="I53" s="138">
        <f>W!A595</f>
        <v>143</v>
      </c>
      <c r="J53" s="138">
        <f>W!A615</f>
        <v>134</v>
      </c>
      <c r="K53" s="138">
        <f>W!A635</f>
        <v>130</v>
      </c>
      <c r="L53" s="138">
        <f>W!A655</f>
        <v>0</v>
      </c>
      <c r="M53" s="138">
        <f>W!A675</f>
        <v>0</v>
      </c>
      <c r="N53" s="51"/>
    </row>
    <row r="54" spans="2:14">
      <c r="B54" s="129"/>
      <c r="C54" s="158" t="s">
        <v>59</v>
      </c>
      <c r="D54" s="19"/>
      <c r="E54" s="19"/>
      <c r="F54" s="138">
        <f>W!A536</f>
        <v>1250</v>
      </c>
      <c r="G54" s="138">
        <f>W!A556</f>
        <v>1200</v>
      </c>
      <c r="H54" s="138">
        <f>W!A576</f>
        <v>1230</v>
      </c>
      <c r="I54" s="138">
        <f>W!A596</f>
        <v>1250</v>
      </c>
      <c r="J54" s="138">
        <f>W!A616</f>
        <v>1230</v>
      </c>
      <c r="K54" s="138">
        <f>W!A636</f>
        <v>1250</v>
      </c>
      <c r="L54" s="138">
        <f>W!A656</f>
        <v>0</v>
      </c>
      <c r="M54" s="138">
        <f>W!A676</f>
        <v>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12</v>
      </c>
      <c r="G55" s="138">
        <f>W!A557</f>
        <v>11</v>
      </c>
      <c r="H55" s="138">
        <f>W!A577</f>
        <v>12</v>
      </c>
      <c r="I55" s="138">
        <f>W!A597</f>
        <v>10</v>
      </c>
      <c r="J55" s="138">
        <f>W!A617</f>
        <v>20</v>
      </c>
      <c r="K55" s="138">
        <f>W!A637</f>
        <v>17</v>
      </c>
      <c r="L55" s="138">
        <f>W!A657</f>
        <v>0</v>
      </c>
      <c r="M55" s="138">
        <f>W!A677</f>
        <v>0</v>
      </c>
      <c r="N55" s="51"/>
    </row>
    <row r="56" spans="2:14">
      <c r="B56" s="132"/>
      <c r="C56" s="62"/>
      <c r="D56" s="62"/>
      <c r="E56" s="62"/>
      <c r="F56" s="159"/>
      <c r="G56" s="159"/>
      <c r="H56" s="160"/>
      <c r="I56" s="161"/>
      <c r="J56" s="159"/>
      <c r="K56" s="159"/>
      <c r="L56" s="159"/>
      <c r="M56" s="160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7"/>
      <c r="G60" s="157"/>
      <c r="H60" s="138"/>
      <c r="I60" s="131"/>
      <c r="J60" s="157"/>
      <c r="K60" s="157"/>
      <c r="L60" s="157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13</v>
      </c>
      <c r="K61" s="14" t="s">
        <v>62</v>
      </c>
      <c r="L61" s="15">
        <f>W!$A4</f>
        <v>2019</v>
      </c>
      <c r="M61" s="14" t="s">
        <v>63</v>
      </c>
      <c r="N61" s="147">
        <f>W!$A5</f>
        <v>3</v>
      </c>
    </row>
    <row r="62" spans="2:14">
      <c r="C62" s="19"/>
      <c r="D62" s="19"/>
      <c r="E62" s="19"/>
      <c r="F62" s="157"/>
      <c r="G62" s="157"/>
      <c r="H62" s="138"/>
      <c r="I62" s="131"/>
      <c r="J62" s="157"/>
      <c r="K62" s="157"/>
      <c r="L62" s="157"/>
      <c r="M62" s="138"/>
      <c r="N62" s="19"/>
    </row>
    <row r="63" spans="2:14">
      <c r="B63" s="127"/>
      <c r="C63" s="74"/>
      <c r="D63" s="74"/>
      <c r="E63" s="74"/>
      <c r="F63" s="162"/>
      <c r="G63" s="162"/>
      <c r="H63" s="162"/>
      <c r="I63" s="163"/>
      <c r="J63" s="162"/>
      <c r="K63" s="162"/>
      <c r="L63" s="162"/>
      <c r="M63" s="162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 t="str">
        <f>W!A821</f>
        <v xml:space="preserve"> </v>
      </c>
      <c r="M65" s="136" t="str">
        <f>W!A841</f>
        <v xml:space="preserve"> 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5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3692214</v>
      </c>
      <c r="G67" s="138">
        <f>W!A722</f>
        <v>3139108</v>
      </c>
      <c r="H67" s="138">
        <f>W!A742</f>
        <v>3213108</v>
      </c>
      <c r="I67" s="138">
        <f>W!A762</f>
        <v>3424296</v>
      </c>
      <c r="J67" s="138">
        <f>W!A782</f>
        <v>3380108</v>
      </c>
      <c r="K67" s="138">
        <f>W!A802</f>
        <v>3139108</v>
      </c>
      <c r="L67" s="138" t="str">
        <f>W!A822</f>
        <v xml:space="preserve"> </v>
      </c>
      <c r="M67" s="138" t="str">
        <f>W!A842</f>
        <v xml:space="preserve"> 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901676</v>
      </c>
      <c r="G68" s="138">
        <f>W!A723</f>
        <v>1297523</v>
      </c>
      <c r="H68" s="138">
        <f>W!A743</f>
        <v>1728638</v>
      </c>
      <c r="I68" s="138">
        <f>W!A763</f>
        <v>581770</v>
      </c>
      <c r="J68" s="138">
        <f>W!A783</f>
        <v>2072545</v>
      </c>
      <c r="K68" s="138">
        <f>W!A803</f>
        <v>1686609</v>
      </c>
      <c r="L68" s="138" t="str">
        <f>W!A823</f>
        <v xml:space="preserve"> </v>
      </c>
      <c r="M68" s="138" t="str">
        <f>W!A843</f>
        <v xml:space="preserve"> 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1965026</v>
      </c>
      <c r="G69" s="138">
        <f>W!A724</f>
        <v>1754788</v>
      </c>
      <c r="H69" s="138">
        <f>W!A744</f>
        <v>1936843</v>
      </c>
      <c r="I69" s="138">
        <f>W!A764</f>
        <v>1603054</v>
      </c>
      <c r="J69" s="138">
        <f>W!A784</f>
        <v>2245121</v>
      </c>
      <c r="K69" s="138">
        <f>W!A804</f>
        <v>1295190</v>
      </c>
      <c r="L69" s="138" t="str">
        <f>W!A824</f>
        <v xml:space="preserve"> </v>
      </c>
      <c r="M69" s="138" t="str">
        <f>W!A844</f>
        <v xml:space="preserve"> 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0</v>
      </c>
      <c r="G70" s="138">
        <f>W!A725</f>
        <v>650000</v>
      </c>
      <c r="H70" s="138">
        <f>W!A745</f>
        <v>0</v>
      </c>
      <c r="I70" s="138">
        <f>W!A765</f>
        <v>0</v>
      </c>
      <c r="J70" s="138">
        <f>W!A785</f>
        <v>0</v>
      </c>
      <c r="K70" s="138">
        <f>W!A805</f>
        <v>450000</v>
      </c>
      <c r="L70" s="138" t="str">
        <f>W!A825</f>
        <v xml:space="preserve"> </v>
      </c>
      <c r="M70" s="138" t="str">
        <f>W!A845</f>
        <v xml:space="preserve"> 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 t="str">
        <f>W!A828</f>
        <v xml:space="preserve"> </v>
      </c>
      <c r="M73" s="138" t="str">
        <f>W!A848</f>
        <v xml:space="preserve"> 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583170</v>
      </c>
      <c r="G74" s="138">
        <f>W!A729</f>
        <v>936458</v>
      </c>
      <c r="H74" s="138">
        <f>W!A749</f>
        <v>1093863</v>
      </c>
      <c r="I74" s="138">
        <f>W!A769</f>
        <v>463592</v>
      </c>
      <c r="J74" s="138">
        <f>W!A789</f>
        <v>770176</v>
      </c>
      <c r="K74" s="138">
        <f>W!A809</f>
        <v>1197060</v>
      </c>
      <c r="L74" s="138" t="str">
        <f>W!A829</f>
        <v xml:space="preserve"> </v>
      </c>
      <c r="M74" s="138" t="str">
        <f>W!A849</f>
        <v xml:space="preserve"> 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3061014</v>
      </c>
      <c r="G75" s="138">
        <f>W!A730</f>
        <v>2520749</v>
      </c>
      <c r="H75" s="138">
        <f>W!A750</f>
        <v>1192723</v>
      </c>
      <c r="I75" s="138">
        <f>W!A770</f>
        <v>1006533</v>
      </c>
      <c r="J75" s="138">
        <f>W!A790</f>
        <v>3656870</v>
      </c>
      <c r="K75" s="138">
        <f>W!A810</f>
        <v>4817764</v>
      </c>
      <c r="L75" s="138" t="str">
        <f>W!A830</f>
        <v xml:space="preserve"> </v>
      </c>
      <c r="M75" s="138" t="str">
        <f>W!A850</f>
        <v xml:space="preserve"> 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>
        <f>W!A812</f>
        <v>1000</v>
      </c>
      <c r="L77" s="138" t="str">
        <f>W!A832</f>
        <v xml:space="preserve"> </v>
      </c>
      <c r="M77" s="138" t="str">
        <f>W!A852</f>
        <v xml:space="preserve"> 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4000000</v>
      </c>
      <c r="G80" s="138">
        <f>W!A734</f>
        <v>4000000</v>
      </c>
      <c r="H80" s="138">
        <f>W!A754</f>
        <v>4400000</v>
      </c>
      <c r="I80" s="138">
        <f>W!A774</f>
        <v>4001000</v>
      </c>
      <c r="J80" s="138">
        <f>W!A794</f>
        <v>4000000</v>
      </c>
      <c r="K80" s="138">
        <f>W!A814</f>
        <v>4001000</v>
      </c>
      <c r="L80" s="138" t="str">
        <f>W!A834</f>
        <v xml:space="preserve"> </v>
      </c>
      <c r="M80" s="138" t="str">
        <f>W!A854</f>
        <v xml:space="preserve"> 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0</v>
      </c>
      <c r="G81" s="138">
        <f>W!A735</f>
        <v>0</v>
      </c>
      <c r="H81" s="138">
        <f>W!A755</f>
        <v>5920</v>
      </c>
      <c r="I81" s="138">
        <f>W!A775</f>
        <v>14</v>
      </c>
      <c r="J81" s="138">
        <f>W!A795</f>
        <v>0</v>
      </c>
      <c r="K81" s="138">
        <f>W!A815</f>
        <v>14</v>
      </c>
      <c r="L81" s="138" t="str">
        <f>W!A835</f>
        <v xml:space="preserve"> </v>
      </c>
      <c r="M81" s="138" t="str">
        <f>W!A855</f>
        <v xml:space="preserve"> 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-1085268</v>
      </c>
      <c r="G82" s="138">
        <f>W!A736</f>
        <v>-615788</v>
      </c>
      <c r="H82" s="138">
        <f>W!A756</f>
        <v>186083</v>
      </c>
      <c r="I82" s="138">
        <f>W!A776</f>
        <v>137981</v>
      </c>
      <c r="J82" s="138">
        <f>W!A796</f>
        <v>-729272</v>
      </c>
      <c r="K82" s="138">
        <f>W!A816</f>
        <v>-3445931</v>
      </c>
      <c r="L82" s="138" t="str">
        <f>W!A836</f>
        <v xml:space="preserve"> </v>
      </c>
      <c r="M82" s="138" t="str">
        <f>W!A856</f>
        <v xml:space="preserve"> </v>
      </c>
      <c r="N82" s="24"/>
    </row>
    <row r="83" spans="2:14" ht="12">
      <c r="B83" s="129"/>
      <c r="C83" s="164" t="s">
        <v>80</v>
      </c>
      <c r="D83" s="19"/>
      <c r="E83" s="19"/>
      <c r="F83" s="138">
        <f t="shared" ref="F83:M83" si="0">SUM(F80:F82)</f>
        <v>2914732</v>
      </c>
      <c r="G83" s="138">
        <f t="shared" si="0"/>
        <v>3384212</v>
      </c>
      <c r="H83" s="138">
        <f t="shared" si="0"/>
        <v>4592003</v>
      </c>
      <c r="I83" s="138">
        <f t="shared" si="0"/>
        <v>4138995</v>
      </c>
      <c r="J83" s="138">
        <f t="shared" si="0"/>
        <v>3270728</v>
      </c>
      <c r="K83" s="138">
        <f t="shared" si="0"/>
        <v>555083</v>
      </c>
      <c r="L83" s="138">
        <f t="shared" si="0"/>
        <v>0</v>
      </c>
      <c r="M83" s="138">
        <f t="shared" si="0"/>
        <v>0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4" t="str">
        <f>W!A330</f>
        <v>Not requested</v>
      </c>
      <c r="N88" s="24"/>
    </row>
    <row r="89" spans="2:14" ht="12">
      <c r="B89" s="129"/>
      <c r="C89" s="19"/>
      <c r="D89" s="18" t="s">
        <v>82</v>
      </c>
      <c r="F89" s="124" t="str">
        <f>W!A331</f>
        <v xml:space="preserve"> </v>
      </c>
      <c r="G89" s="124" t="str">
        <f>W!A341</f>
        <v xml:space="preserve"> </v>
      </c>
      <c r="H89" s="124" t="str">
        <f>W!A351</f>
        <v xml:space="preserve"> </v>
      </c>
      <c r="I89" s="124" t="str">
        <f>W!A361</f>
        <v xml:space="preserve"> </v>
      </c>
      <c r="J89" s="124" t="str">
        <f>W!A371</f>
        <v xml:space="preserve"> </v>
      </c>
      <c r="K89" s="124" t="str">
        <f>W!A381</f>
        <v xml:space="preserve"> </v>
      </c>
      <c r="L89" s="124" t="str">
        <f>W!A391</f>
        <v xml:space="preserve"> </v>
      </c>
      <c r="M89" s="124" t="str">
        <f>W!A401</f>
        <v xml:space="preserve"> 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</v>
      </c>
      <c r="G91" s="61" t="str">
        <f>W!A342</f>
        <v xml:space="preserve"> </v>
      </c>
      <c r="H91" s="61" t="str">
        <f>W!A352</f>
        <v xml:space="preserve"> </v>
      </c>
      <c r="I91" s="61" t="str">
        <f>W!A362</f>
        <v xml:space="preserve"> </v>
      </c>
      <c r="J91" s="61" t="str">
        <f>W!A372</f>
        <v xml:space="preserve"> </v>
      </c>
      <c r="K91" s="61" t="str">
        <f>W!A382</f>
        <v xml:space="preserve"> </v>
      </c>
      <c r="L91" s="61" t="str">
        <f>W!A392</f>
        <v xml:space="preserve"> </v>
      </c>
      <c r="M91" s="61" t="str">
        <f>W!A402</f>
        <v xml:space="preserve"> 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</v>
      </c>
      <c r="G92" s="61" t="str">
        <f>W!A343</f>
        <v xml:space="preserve"> </v>
      </c>
      <c r="H92" s="61" t="str">
        <f>W!A353</f>
        <v xml:space="preserve"> </v>
      </c>
      <c r="I92" s="61" t="str">
        <f>W!A363</f>
        <v xml:space="preserve"> </v>
      </c>
      <c r="J92" s="61" t="str">
        <f>W!A373</f>
        <v xml:space="preserve"> </v>
      </c>
      <c r="K92" s="61" t="str">
        <f>W!A383</f>
        <v xml:space="preserve"> </v>
      </c>
      <c r="L92" s="61" t="str">
        <f>W!A393</f>
        <v xml:space="preserve"> </v>
      </c>
      <c r="M92" s="61" t="str">
        <f>W!A403</f>
        <v xml:space="preserve"> 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</v>
      </c>
      <c r="G93" s="61" t="str">
        <f>W!A344</f>
        <v xml:space="preserve"> </v>
      </c>
      <c r="H93" s="61" t="str">
        <f>W!A354</f>
        <v xml:space="preserve"> </v>
      </c>
      <c r="I93" s="61" t="str">
        <f>W!A364</f>
        <v xml:space="preserve"> </v>
      </c>
      <c r="J93" s="61" t="str">
        <f>W!A374</f>
        <v xml:space="preserve"> </v>
      </c>
      <c r="K93" s="61" t="str">
        <f>W!A384</f>
        <v xml:space="preserve"> </v>
      </c>
      <c r="L93" s="61" t="str">
        <f>W!A394</f>
        <v xml:space="preserve"> </v>
      </c>
      <c r="M93" s="61" t="str">
        <f>W!A404</f>
        <v xml:space="preserve"> 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</v>
      </c>
      <c r="G94" s="61" t="str">
        <f>W!A345</f>
        <v xml:space="preserve"> </v>
      </c>
      <c r="H94" s="61" t="str">
        <f>W!A355</f>
        <v xml:space="preserve"> </v>
      </c>
      <c r="I94" s="61" t="str">
        <f>W!A365</f>
        <v xml:space="preserve"> </v>
      </c>
      <c r="J94" s="61" t="str">
        <f>W!A375</f>
        <v xml:space="preserve"> </v>
      </c>
      <c r="K94" s="61" t="str">
        <f>W!A385</f>
        <v xml:space="preserve"> </v>
      </c>
      <c r="L94" s="61" t="str">
        <f>W!A395</f>
        <v xml:space="preserve"> </v>
      </c>
      <c r="M94" s="61" t="str">
        <f>W!A405</f>
        <v xml:space="preserve"> 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</v>
      </c>
      <c r="G95" s="61" t="str">
        <f>W!A346</f>
        <v xml:space="preserve"> </v>
      </c>
      <c r="H95" s="61" t="str">
        <f>W!A356</f>
        <v xml:space="preserve"> </v>
      </c>
      <c r="I95" s="61" t="str">
        <f>W!A366</f>
        <v xml:space="preserve"> </v>
      </c>
      <c r="J95" s="61" t="str">
        <f>W!A376</f>
        <v xml:space="preserve"> </v>
      </c>
      <c r="K95" s="61" t="str">
        <f>W!A386</f>
        <v xml:space="preserve"> </v>
      </c>
      <c r="L95" s="61" t="str">
        <f>W!A396</f>
        <v xml:space="preserve"> </v>
      </c>
      <c r="M95" s="61" t="str">
        <f>W!A406</f>
        <v xml:space="preserve"> 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</v>
      </c>
      <c r="G96" s="61" t="str">
        <f>W!A347</f>
        <v xml:space="preserve"> </v>
      </c>
      <c r="H96" s="61" t="str">
        <f>W!A357</f>
        <v xml:space="preserve"> </v>
      </c>
      <c r="I96" s="61" t="str">
        <f>W!A367</f>
        <v xml:space="preserve"> </v>
      </c>
      <c r="J96" s="61" t="str">
        <f>W!A377</f>
        <v xml:space="preserve"> </v>
      </c>
      <c r="K96" s="61" t="str">
        <f>W!A387</f>
        <v xml:space="preserve"> </v>
      </c>
      <c r="L96" s="61" t="str">
        <f>W!A397</f>
        <v xml:space="preserve"> </v>
      </c>
      <c r="M96" s="61" t="str">
        <f>W!A407</f>
        <v xml:space="preserve"> 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</v>
      </c>
      <c r="G97" s="61" t="str">
        <f>W!A348</f>
        <v xml:space="preserve"> </v>
      </c>
      <c r="H97" s="61" t="str">
        <f>W!A358</f>
        <v xml:space="preserve"> </v>
      </c>
      <c r="I97" s="61" t="str">
        <f>W!A368</f>
        <v xml:space="preserve"> </v>
      </c>
      <c r="J97" s="61" t="str">
        <f>W!A378</f>
        <v xml:space="preserve"> </v>
      </c>
      <c r="K97" s="61" t="str">
        <f>W!A388</f>
        <v xml:space="preserve"> </v>
      </c>
      <c r="L97" s="61" t="str">
        <f>W!A398</f>
        <v xml:space="preserve"> </v>
      </c>
      <c r="M97" s="61" t="str">
        <f>W!A408</f>
        <v xml:space="preserve"> 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</v>
      </c>
      <c r="G98" s="61" t="str">
        <f>W!A349</f>
        <v xml:space="preserve"> </v>
      </c>
      <c r="H98" s="61" t="str">
        <f>W!A359</f>
        <v xml:space="preserve"> </v>
      </c>
      <c r="I98" s="61" t="str">
        <f>W!A369</f>
        <v xml:space="preserve"> </v>
      </c>
      <c r="J98" s="61" t="str">
        <f>W!A379</f>
        <v xml:space="preserve"> </v>
      </c>
      <c r="K98" s="61" t="str">
        <f>W!A389</f>
        <v xml:space="preserve"> </v>
      </c>
      <c r="L98" s="61" t="str">
        <f>W!A399</f>
        <v xml:space="preserve"> </v>
      </c>
      <c r="M98" s="61" t="str">
        <f>W!A409</f>
        <v xml:space="preserve"> 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</v>
      </c>
      <c r="G99" s="61" t="str">
        <f>W!A350</f>
        <v xml:space="preserve"> </v>
      </c>
      <c r="H99" s="61" t="str">
        <f>W!A360</f>
        <v xml:space="preserve"> </v>
      </c>
      <c r="I99" s="61" t="str">
        <f>W!A370</f>
        <v xml:space="preserve"> </v>
      </c>
      <c r="J99" s="61" t="str">
        <f>W!A380</f>
        <v xml:space="preserve"> </v>
      </c>
      <c r="K99" s="61" t="str">
        <f>W!A390</f>
        <v xml:space="preserve"> </v>
      </c>
      <c r="L99" s="61" t="str">
        <f>W!A400</f>
        <v xml:space="preserve"> </v>
      </c>
      <c r="M99" s="61" t="str">
        <f>W!A410</f>
        <v xml:space="preserve"> 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354000</v>
      </c>
      <c r="G104" s="138">
        <f>W!A429</f>
        <v>360000</v>
      </c>
      <c r="H104" s="138">
        <f>W!A436</f>
        <v>230000</v>
      </c>
      <c r="I104" s="138">
        <f>W!A443</f>
        <v>274000</v>
      </c>
      <c r="J104" s="138">
        <f>W!A450</f>
        <v>311000</v>
      </c>
      <c r="K104" s="138">
        <f>W!A457</f>
        <v>300000</v>
      </c>
      <c r="L104" s="138">
        <f>W!A464</f>
        <v>0</v>
      </c>
      <c r="M104" s="138">
        <f>W!A471</f>
        <v>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3000</v>
      </c>
      <c r="G105" s="138">
        <f>W!A430</f>
        <v>80000</v>
      </c>
      <c r="H105" s="138">
        <f>W!A437</f>
        <v>100000</v>
      </c>
      <c r="I105" s="138">
        <f>W!A444</f>
        <v>90000</v>
      </c>
      <c r="J105" s="138">
        <f>W!A451</f>
        <v>145000</v>
      </c>
      <c r="K105" s="138">
        <f>W!A458</f>
        <v>80000</v>
      </c>
      <c r="L105" s="138">
        <f>W!A465</f>
        <v>0</v>
      </c>
      <c r="M105" s="138">
        <f>W!A472</f>
        <v>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****</v>
      </c>
      <c r="G107" s="125" t="str">
        <f>W!A431</f>
        <v>*****</v>
      </c>
      <c r="H107" s="125" t="str">
        <f>W!A438</f>
        <v xml:space="preserve"> ****</v>
      </c>
      <c r="I107" s="125" t="str">
        <f>W!A445</f>
        <v>*****</v>
      </c>
      <c r="J107" s="125" t="str">
        <f>W!A452</f>
        <v xml:space="preserve"> ****</v>
      </c>
      <c r="K107" s="125" t="str">
        <f>W!A459</f>
        <v xml:space="preserve"> ****</v>
      </c>
      <c r="L107" s="125">
        <f>W!A466</f>
        <v>0</v>
      </c>
      <c r="M107" s="125">
        <f>W!A473</f>
        <v>0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****</v>
      </c>
      <c r="G108" s="125" t="str">
        <f>W!A432</f>
        <v xml:space="preserve"> ****</v>
      </c>
      <c r="H108" s="125" t="str">
        <f>W!A439</f>
        <v xml:space="preserve"> ****</v>
      </c>
      <c r="I108" s="125" t="str">
        <f>W!A446</f>
        <v xml:space="preserve"> ****</v>
      </c>
      <c r="J108" s="125" t="str">
        <f>W!A453</f>
        <v xml:space="preserve">   **</v>
      </c>
      <c r="K108" s="125" t="str">
        <f>W!A460</f>
        <v xml:space="preserve"> ****</v>
      </c>
      <c r="L108" s="125">
        <f>W!A467</f>
        <v>0</v>
      </c>
      <c r="M108" s="125">
        <f>W!A474</f>
        <v>0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****</v>
      </c>
      <c r="G109" s="125" t="str">
        <f>W!A433</f>
        <v xml:space="preserve"> ****</v>
      </c>
      <c r="H109" s="125" t="str">
        <f>W!A440</f>
        <v xml:space="preserve"> ****</v>
      </c>
      <c r="I109" s="125" t="str">
        <f>W!A447</f>
        <v>*****</v>
      </c>
      <c r="J109" s="125" t="str">
        <f>W!A454</f>
        <v>*****</v>
      </c>
      <c r="K109" s="125" t="str">
        <f>W!A461</f>
        <v xml:space="preserve"> ****</v>
      </c>
      <c r="L109" s="125">
        <f>W!A468</f>
        <v>0</v>
      </c>
      <c r="M109" s="125">
        <f>W!A475</f>
        <v>0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****</v>
      </c>
      <c r="G110" s="125" t="str">
        <f>W!A434</f>
        <v xml:space="preserve">  ***</v>
      </c>
      <c r="H110" s="125" t="str">
        <f>W!A441</f>
        <v xml:space="preserve"> ****</v>
      </c>
      <c r="I110" s="125" t="str">
        <f>W!A448</f>
        <v xml:space="preserve"> ****</v>
      </c>
      <c r="J110" s="125" t="str">
        <f>W!A455</f>
        <v xml:space="preserve"> ****</v>
      </c>
      <c r="K110" s="125" t="str">
        <f>W!A462</f>
        <v xml:space="preserve"> ****</v>
      </c>
      <c r="L110" s="125">
        <f>W!A469</f>
        <v>0</v>
      </c>
      <c r="M110" s="125">
        <f>W!A476</f>
        <v>0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55.44140625" bestFit="1" customWidth="1"/>
    <col min="2" max="2" width="1.44140625" style="133" bestFit="1" customWidth="1"/>
  </cols>
  <sheetData>
    <row r="1" spans="1:1">
      <c r="A1">
        <v>13</v>
      </c>
    </row>
    <row r="2" spans="1:1">
      <c r="A2">
        <v>4</v>
      </c>
    </row>
    <row r="3" spans="1:1">
      <c r="A3">
        <v>999</v>
      </c>
    </row>
    <row r="4" spans="1:1">
      <c r="A4">
        <v>2019</v>
      </c>
    </row>
    <row r="5" spans="1:1">
      <c r="A5">
        <v>3</v>
      </c>
    </row>
    <row r="6" spans="1:1">
      <c r="A6" t="s">
        <v>342</v>
      </c>
    </row>
    <row r="7" spans="1:1">
      <c r="A7">
        <v>26</v>
      </c>
    </row>
    <row r="8" spans="1:1">
      <c r="A8">
        <v>26</v>
      </c>
    </row>
    <row r="9" spans="1:1">
      <c r="A9">
        <v>28</v>
      </c>
    </row>
    <row r="10" spans="1:1">
      <c r="A10">
        <v>0</v>
      </c>
    </row>
    <row r="11" spans="1:1">
      <c r="A11">
        <v>31</v>
      </c>
    </row>
    <row r="12" spans="1:1">
      <c r="A12">
        <v>21</v>
      </c>
    </row>
    <row r="13" spans="1:1">
      <c r="A13">
        <v>26</v>
      </c>
    </row>
    <row r="14" spans="1:1">
      <c r="A14">
        <v>22</v>
      </c>
    </row>
    <row r="15" spans="1:1">
      <c r="A15">
        <v>16</v>
      </c>
    </row>
    <row r="16" spans="1:1">
      <c r="A16">
        <v>20</v>
      </c>
    </row>
    <row r="17" spans="1:1">
      <c r="A17">
        <v>21</v>
      </c>
    </row>
    <row r="18" spans="1:1">
      <c r="A18">
        <v>15</v>
      </c>
    </row>
    <row r="19" spans="1:1">
      <c r="A19">
        <v>22</v>
      </c>
    </row>
    <row r="20" spans="1:1">
      <c r="A20">
        <v>0</v>
      </c>
    </row>
    <row r="21" spans="1:1">
      <c r="A21">
        <v>304</v>
      </c>
    </row>
    <row r="22" spans="1:1">
      <c r="A22">
        <v>306</v>
      </c>
    </row>
    <row r="23" spans="1:1">
      <c r="A23">
        <v>316</v>
      </c>
    </row>
    <row r="24" spans="1:1">
      <c r="A24">
        <v>510</v>
      </c>
    </row>
    <row r="25" spans="1:1">
      <c r="A25">
        <v>511</v>
      </c>
    </row>
    <row r="26" spans="1:1">
      <c r="A26">
        <v>520</v>
      </c>
    </row>
    <row r="27" spans="1:1">
      <c r="A27">
        <v>790</v>
      </c>
    </row>
    <row r="28" spans="1:1">
      <c r="A28">
        <v>805</v>
      </c>
    </row>
    <row r="29" spans="1:1">
      <c r="A29">
        <v>810</v>
      </c>
    </row>
    <row r="30" spans="1:1">
      <c r="A30">
        <v>0</v>
      </c>
    </row>
    <row r="31" spans="1:1">
      <c r="A31">
        <v>1735</v>
      </c>
    </row>
    <row r="32" spans="1:1">
      <c r="A32">
        <v>830</v>
      </c>
    </row>
    <row r="33" spans="1:1">
      <c r="A33">
        <v>1530</v>
      </c>
    </row>
    <row r="34" spans="1:1">
      <c r="A34">
        <v>820</v>
      </c>
    </row>
    <row r="35" spans="1:1">
      <c r="A35">
        <v>440</v>
      </c>
    </row>
    <row r="36" spans="1:1">
      <c r="A36">
        <v>760</v>
      </c>
    </row>
    <row r="37" spans="1:1">
      <c r="A37">
        <v>340</v>
      </c>
    </row>
    <row r="38" spans="1:1">
      <c r="A38">
        <v>172</v>
      </c>
    </row>
    <row r="39" spans="1:1">
      <c r="A39">
        <v>350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30</v>
      </c>
    </row>
    <row r="45" spans="1:1">
      <c r="A45">
        <v>30</v>
      </c>
    </row>
    <row r="46" spans="1:1">
      <c r="A46">
        <v>30</v>
      </c>
    </row>
    <row r="47" spans="1:1">
      <c r="A47">
        <v>124</v>
      </c>
    </row>
    <row r="48" spans="1:1">
      <c r="A48">
        <v>185</v>
      </c>
    </row>
    <row r="49" spans="1:1">
      <c r="A49">
        <v>366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5</v>
      </c>
    </row>
    <row r="62" spans="1:1">
      <c r="A62">
        <v>10</v>
      </c>
    </row>
    <row r="63" spans="1:1">
      <c r="A63">
        <v>11</v>
      </c>
    </row>
    <row r="64" spans="1:1">
      <c r="A64">
        <v>5</v>
      </c>
    </row>
    <row r="65" spans="1:1">
      <c r="A65">
        <v>10</v>
      </c>
    </row>
    <row r="66" spans="1:1">
      <c r="A66">
        <v>10</v>
      </c>
    </row>
    <row r="67" spans="1:1">
      <c r="A67">
        <v>0</v>
      </c>
    </row>
    <row r="68" spans="1:1">
      <c r="A68">
        <v>20</v>
      </c>
    </row>
    <row r="69" spans="1:1">
      <c r="A69">
        <v>7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27</v>
      </c>
    </row>
    <row r="76" spans="1:1">
      <c r="A76">
        <v>2</v>
      </c>
    </row>
    <row r="77" spans="1:1">
      <c r="A77">
        <v>34</v>
      </c>
    </row>
    <row r="78" spans="1:1">
      <c r="A78">
        <v>15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1250</v>
      </c>
    </row>
    <row r="84" spans="1:1">
      <c r="A84">
        <v>0</v>
      </c>
    </row>
    <row r="85" spans="1:1">
      <c r="A85">
        <v>107</v>
      </c>
    </row>
    <row r="86" spans="1:1">
      <c r="A86">
        <v>4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2</v>
      </c>
    </row>
    <row r="100" spans="1:1">
      <c r="A100">
        <v>999</v>
      </c>
    </row>
    <row r="101" spans="1:1">
      <c r="A101">
        <v>999</v>
      </c>
    </row>
    <row r="102" spans="1:1">
      <c r="A102">
        <v>149</v>
      </c>
    </row>
    <row r="103" spans="1:1">
      <c r="A103">
        <v>139</v>
      </c>
    </row>
    <row r="104" spans="1:1">
      <c r="A104">
        <v>153</v>
      </c>
    </row>
    <row r="105" spans="1:1">
      <c r="A105" t="s">
        <v>343</v>
      </c>
    </row>
    <row r="106" spans="1:1">
      <c r="A106" t="s">
        <v>344</v>
      </c>
    </row>
    <row r="107" spans="1:1">
      <c r="A107" t="s">
        <v>345</v>
      </c>
    </row>
    <row r="108" spans="1:1">
      <c r="A108">
        <v>4095</v>
      </c>
    </row>
    <row r="109" spans="1:1">
      <c r="A109">
        <v>2020</v>
      </c>
    </row>
    <row r="110" spans="1:1">
      <c r="A110">
        <v>862</v>
      </c>
    </row>
    <row r="111" spans="1:1">
      <c r="A111">
        <v>4223</v>
      </c>
    </row>
    <row r="112" spans="1:1">
      <c r="A112">
        <v>2084</v>
      </c>
    </row>
    <row r="113" spans="1:1">
      <c r="A113">
        <v>889</v>
      </c>
    </row>
    <row r="114" spans="1:1">
      <c r="A114">
        <v>128</v>
      </c>
    </row>
    <row r="115" spans="1:1">
      <c r="A115">
        <v>64</v>
      </c>
    </row>
    <row r="116" spans="1:1">
      <c r="A116">
        <v>27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1735</v>
      </c>
    </row>
    <row r="122" spans="1:1">
      <c r="A122">
        <v>830</v>
      </c>
    </row>
    <row r="123" spans="1:1">
      <c r="A123">
        <v>1530</v>
      </c>
    </row>
    <row r="124" spans="1:1">
      <c r="A124">
        <v>820</v>
      </c>
    </row>
    <row r="125" spans="1:1">
      <c r="A125">
        <v>440</v>
      </c>
    </row>
    <row r="126" spans="1:1">
      <c r="A126">
        <v>760</v>
      </c>
    </row>
    <row r="127" spans="1:1">
      <c r="A127">
        <v>340</v>
      </c>
    </row>
    <row r="128" spans="1:1">
      <c r="A128">
        <v>172</v>
      </c>
    </row>
    <row r="129" spans="1:1">
      <c r="A129">
        <v>350</v>
      </c>
    </row>
    <row r="130" spans="1:1">
      <c r="A130">
        <v>999</v>
      </c>
    </row>
    <row r="131" spans="1:1">
      <c r="A131">
        <v>1771</v>
      </c>
    </row>
    <row r="132" spans="1:1">
      <c r="A132">
        <v>920</v>
      </c>
    </row>
    <row r="133" spans="1:1">
      <c r="A133">
        <v>1509</v>
      </c>
    </row>
    <row r="134" spans="1:1">
      <c r="A134">
        <v>780</v>
      </c>
    </row>
    <row r="135" spans="1:1">
      <c r="A135">
        <v>479</v>
      </c>
    </row>
    <row r="136" spans="1:1">
      <c r="A136">
        <v>744</v>
      </c>
    </row>
    <row r="137" spans="1:1">
      <c r="A137">
        <v>384</v>
      </c>
    </row>
    <row r="138" spans="1:1">
      <c r="A138">
        <v>209</v>
      </c>
    </row>
    <row r="139" spans="1:1">
      <c r="A139">
        <v>359</v>
      </c>
    </row>
    <row r="140" spans="1:1">
      <c r="A140">
        <v>999</v>
      </c>
    </row>
    <row r="141" spans="1:1">
      <c r="A141">
        <v>1771</v>
      </c>
    </row>
    <row r="142" spans="1:1">
      <c r="A142">
        <v>898</v>
      </c>
    </row>
    <row r="143" spans="1:1">
      <c r="A143">
        <v>1509</v>
      </c>
    </row>
    <row r="144" spans="1:1">
      <c r="A144">
        <v>793</v>
      </c>
    </row>
    <row r="145" spans="1:1">
      <c r="A145">
        <v>476</v>
      </c>
    </row>
    <row r="146" spans="1:1">
      <c r="A146">
        <v>744</v>
      </c>
    </row>
    <row r="147" spans="1:1">
      <c r="A147">
        <v>340</v>
      </c>
    </row>
    <row r="148" spans="1:1">
      <c r="A148">
        <v>172</v>
      </c>
    </row>
    <row r="149" spans="1:1">
      <c r="A149">
        <v>350</v>
      </c>
    </row>
    <row r="150" spans="1:1">
      <c r="A150">
        <v>999</v>
      </c>
    </row>
    <row r="151" spans="1:1">
      <c r="A151">
        <v>0</v>
      </c>
    </row>
    <row r="152" spans="1:1">
      <c r="A152">
        <v>11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22</v>
      </c>
    </row>
    <row r="158" spans="1:1">
      <c r="A158">
        <v>18</v>
      </c>
    </row>
    <row r="159" spans="1:1">
      <c r="A159">
        <v>0</v>
      </c>
    </row>
    <row r="160" spans="1:1">
      <c r="A160">
        <v>999</v>
      </c>
    </row>
    <row r="161" spans="1:1">
      <c r="A161">
        <v>28</v>
      </c>
    </row>
    <row r="162" spans="1:1">
      <c r="A162">
        <v>0</v>
      </c>
    </row>
    <row r="163" spans="1:1">
      <c r="A163">
        <v>51</v>
      </c>
    </row>
    <row r="164" spans="1:1">
      <c r="A164">
        <v>27</v>
      </c>
    </row>
    <row r="165" spans="1:1">
      <c r="A165">
        <v>0</v>
      </c>
    </row>
    <row r="166" spans="1:1">
      <c r="A166">
        <v>55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999</v>
      </c>
    </row>
    <row r="171" spans="1:1">
      <c r="A171">
        <v>150</v>
      </c>
    </row>
    <row r="172" spans="1:1">
      <c r="A172">
        <v>72</v>
      </c>
    </row>
    <row r="173" spans="1:1">
      <c r="A173">
        <v>30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346</v>
      </c>
    </row>
    <row r="178" spans="1:1">
      <c r="A178" t="s">
        <v>347</v>
      </c>
    </row>
    <row r="179" spans="1:1">
      <c r="A179" t="s">
        <v>347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47</v>
      </c>
    </row>
    <row r="192" spans="1:1">
      <c r="A192">
        <v>76</v>
      </c>
    </row>
    <row r="193" spans="1:1">
      <c r="A193">
        <v>0</v>
      </c>
    </row>
    <row r="194" spans="1:1">
      <c r="A194">
        <v>20</v>
      </c>
    </row>
    <row r="195" spans="1:1">
      <c r="A195">
        <v>0</v>
      </c>
    </row>
    <row r="196" spans="1:1">
      <c r="A196">
        <v>0</v>
      </c>
    </row>
    <row r="197" spans="1:1">
      <c r="A197">
        <v>46</v>
      </c>
    </row>
    <row r="198" spans="1:1">
      <c r="A198">
        <v>83</v>
      </c>
    </row>
    <row r="199" spans="1:1">
      <c r="A199">
        <v>999</v>
      </c>
    </row>
    <row r="200" spans="1:1">
      <c r="A200">
        <v>999</v>
      </c>
    </row>
    <row r="201" spans="1:1">
      <c r="A201">
        <v>274000</v>
      </c>
    </row>
    <row r="202" spans="1:1">
      <c r="A202">
        <v>100305</v>
      </c>
    </row>
    <row r="203" spans="1:1">
      <c r="A203">
        <v>62416</v>
      </c>
    </row>
    <row r="204" spans="1:1">
      <c r="A204">
        <v>320956</v>
      </c>
    </row>
    <row r="205" spans="1:1">
      <c r="A205">
        <v>30885</v>
      </c>
    </row>
    <row r="206" spans="1:1">
      <c r="A206">
        <v>27300</v>
      </c>
    </row>
    <row r="207" spans="1:1">
      <c r="A207">
        <v>90000</v>
      </c>
    </row>
    <row r="208" spans="1:1">
      <c r="A208">
        <v>15000</v>
      </c>
    </row>
    <row r="209" spans="1:1">
      <c r="A209">
        <v>24000</v>
      </c>
    </row>
    <row r="210" spans="1:1">
      <c r="A210">
        <v>27540</v>
      </c>
    </row>
    <row r="211" spans="1:1">
      <c r="A211">
        <v>8273</v>
      </c>
    </row>
    <row r="212" spans="1:1">
      <c r="A212">
        <v>7500</v>
      </c>
    </row>
    <row r="213" spans="1:1">
      <c r="A213">
        <v>7053</v>
      </c>
    </row>
    <row r="214" spans="1:1">
      <c r="A214">
        <v>16306</v>
      </c>
    </row>
    <row r="215" spans="1:1">
      <c r="A215">
        <v>107000</v>
      </c>
    </row>
    <row r="216" spans="1:1">
      <c r="A216">
        <v>22744</v>
      </c>
    </row>
    <row r="217" spans="1:1">
      <c r="A217">
        <v>1141278</v>
      </c>
    </row>
    <row r="218" spans="1:1">
      <c r="A218">
        <v>3015851</v>
      </c>
    </row>
    <row r="219" spans="1:1">
      <c r="A219">
        <v>6359</v>
      </c>
    </row>
    <row r="220" spans="1:1">
      <c r="A220">
        <v>9317</v>
      </c>
    </row>
    <row r="221" spans="1:1">
      <c r="A221">
        <v>3015851</v>
      </c>
    </row>
    <row r="222" spans="1:1">
      <c r="A222">
        <v>0</v>
      </c>
    </row>
    <row r="223" spans="1:1">
      <c r="A223">
        <v>2513376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29681</v>
      </c>
    </row>
    <row r="233" spans="1:1">
      <c r="A233">
        <v>472794</v>
      </c>
    </row>
    <row r="234" spans="1:1">
      <c r="A234">
        <v>-1479327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1579000</v>
      </c>
    </row>
    <row r="239" spans="1:1">
      <c r="A239">
        <v>415000</v>
      </c>
    </row>
    <row r="240" spans="1:1">
      <c r="A240">
        <v>-98096</v>
      </c>
    </row>
    <row r="241" spans="1:1">
      <c r="A241">
        <v>3048848</v>
      </c>
    </row>
    <row r="242" spans="1:1">
      <c r="A242">
        <v>1162729</v>
      </c>
    </row>
    <row r="243" spans="1:1">
      <c r="A243">
        <v>0</v>
      </c>
    </row>
    <row r="244" spans="1:1">
      <c r="A244">
        <v>66258</v>
      </c>
    </row>
    <row r="245" spans="1:1">
      <c r="A245">
        <v>151073</v>
      </c>
    </row>
    <row r="246" spans="1:1">
      <c r="A246">
        <v>423633</v>
      </c>
    </row>
    <row r="247" spans="1:1">
      <c r="A247">
        <v>262387</v>
      </c>
    </row>
    <row r="248" spans="1:1">
      <c r="A248">
        <v>7196</v>
      </c>
    </row>
    <row r="249" spans="1:1">
      <c r="A249">
        <v>78350</v>
      </c>
    </row>
    <row r="250" spans="1:1">
      <c r="A250">
        <v>581770</v>
      </c>
    </row>
    <row r="251" spans="1:1">
      <c r="A251">
        <v>1569856</v>
      </c>
    </row>
    <row r="252" spans="1:1">
      <c r="A252">
        <v>1478992</v>
      </c>
    </row>
    <row r="253" spans="1:1">
      <c r="A253">
        <v>0</v>
      </c>
    </row>
    <row r="254" spans="1:1">
      <c r="A254">
        <v>71956</v>
      </c>
    </row>
    <row r="255" spans="1:1">
      <c r="A255">
        <v>0</v>
      </c>
    </row>
    <row r="256" spans="1:1">
      <c r="A256">
        <v>236077</v>
      </c>
    </row>
    <row r="257" spans="1:1">
      <c r="A257">
        <v>137981</v>
      </c>
    </row>
    <row r="258" spans="1:1">
      <c r="A258">
        <v>999</v>
      </c>
    </row>
    <row r="259" spans="1:1">
      <c r="A259">
        <v>999</v>
      </c>
    </row>
    <row r="260" spans="1:1">
      <c r="A260">
        <v>-98096</v>
      </c>
    </row>
    <row r="261" spans="1:1">
      <c r="A261">
        <v>100000</v>
      </c>
    </row>
    <row r="262" spans="1:1">
      <c r="A262">
        <v>518000</v>
      </c>
    </row>
    <row r="263" spans="1:1">
      <c r="A263">
        <v>2806296</v>
      </c>
    </row>
    <row r="264" spans="1:1">
      <c r="A264">
        <v>0</v>
      </c>
    </row>
    <row r="265" spans="1:1">
      <c r="A265">
        <v>30166</v>
      </c>
    </row>
    <row r="266" spans="1:1">
      <c r="A266">
        <v>0</v>
      </c>
    </row>
    <row r="267" spans="1:1">
      <c r="A267">
        <v>551604</v>
      </c>
    </row>
    <row r="268" spans="1:1">
      <c r="A268">
        <v>1603054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463592</v>
      </c>
    </row>
    <row r="273" spans="1:1">
      <c r="A273">
        <v>1006533</v>
      </c>
    </row>
    <row r="274" spans="1:1">
      <c r="A274">
        <v>0</v>
      </c>
    </row>
    <row r="275" spans="1:1">
      <c r="A275">
        <v>4001000</v>
      </c>
    </row>
    <row r="276" spans="1:1">
      <c r="A276">
        <v>14</v>
      </c>
    </row>
    <row r="277" spans="1:1">
      <c r="A277">
        <v>4138995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2000</v>
      </c>
    </row>
    <row r="282" spans="1:1">
      <c r="A282">
        <v>999</v>
      </c>
    </row>
    <row r="283" spans="1:1">
      <c r="A283">
        <v>999</v>
      </c>
    </row>
    <row r="284" spans="1:1">
      <c r="A284">
        <v>1036</v>
      </c>
    </row>
    <row r="285" spans="1:1">
      <c r="A285">
        <v>300</v>
      </c>
    </row>
    <row r="286" spans="1:1">
      <c r="A286">
        <v>460</v>
      </c>
    </row>
    <row r="287" spans="1:1">
      <c r="A287">
        <v>1</v>
      </c>
    </row>
    <row r="288" spans="1:1">
      <c r="A288">
        <v>999</v>
      </c>
    </row>
    <row r="289" spans="1:2">
      <c r="A289">
        <v>999</v>
      </c>
    </row>
    <row r="290" spans="1:2">
      <c r="A290">
        <v>999</v>
      </c>
    </row>
    <row r="291" spans="1:2">
      <c r="A291">
        <v>0</v>
      </c>
    </row>
    <row r="292" spans="1:2">
      <c r="A292">
        <v>12</v>
      </c>
    </row>
    <row r="293" spans="1:2">
      <c r="A293">
        <v>0</v>
      </c>
    </row>
    <row r="294" spans="1:2">
      <c r="A294">
        <v>12</v>
      </c>
    </row>
    <row r="295" spans="1:2">
      <c r="A295">
        <v>1339</v>
      </c>
    </row>
    <row r="296" spans="1:2">
      <c r="A296">
        <v>10</v>
      </c>
    </row>
    <row r="297" spans="1:2">
      <c r="A297">
        <v>500</v>
      </c>
    </row>
    <row r="298" spans="1:2">
      <c r="A298">
        <v>5</v>
      </c>
    </row>
    <row r="299" spans="1:2">
      <c r="A299">
        <v>300</v>
      </c>
    </row>
    <row r="300" spans="1:2">
      <c r="A300">
        <v>9</v>
      </c>
    </row>
    <row r="301" spans="1:2">
      <c r="A301">
        <v>12816</v>
      </c>
    </row>
    <row r="302" spans="1:2">
      <c r="A302">
        <v>139</v>
      </c>
      <c r="B302" s="133" t="s">
        <v>348</v>
      </c>
    </row>
    <row r="303" spans="1:2">
      <c r="A303">
        <v>9637</v>
      </c>
    </row>
    <row r="304" spans="1:2">
      <c r="A304" t="s">
        <v>349</v>
      </c>
    </row>
    <row r="305" spans="1:2">
      <c r="A305">
        <v>27072</v>
      </c>
    </row>
    <row r="306" spans="1:2">
      <c r="A306">
        <v>290</v>
      </c>
      <c r="B306" s="133" t="s">
        <v>348</v>
      </c>
    </row>
    <row r="307" spans="1:2">
      <c r="A307">
        <v>20574</v>
      </c>
    </row>
    <row r="308" spans="1:2">
      <c r="A308">
        <v>0</v>
      </c>
    </row>
    <row r="309" spans="1:2">
      <c r="A309">
        <v>999</v>
      </c>
    </row>
    <row r="310" spans="1:2">
      <c r="A310">
        <v>999</v>
      </c>
    </row>
    <row r="311" spans="1:2">
      <c r="A311">
        <v>10378</v>
      </c>
    </row>
    <row r="312" spans="1:2">
      <c r="A312">
        <v>0</v>
      </c>
    </row>
    <row r="313" spans="1:2">
      <c r="A313">
        <v>0</v>
      </c>
    </row>
    <row r="314" spans="1:2">
      <c r="A314">
        <v>0</v>
      </c>
    </row>
    <row r="315" spans="1:2">
      <c r="A315">
        <v>11058</v>
      </c>
    </row>
    <row r="316" spans="1:2">
      <c r="A316">
        <v>320</v>
      </c>
    </row>
    <row r="317" spans="1:2">
      <c r="A317">
        <v>10000</v>
      </c>
    </row>
    <row r="318" spans="1:2">
      <c r="A318">
        <v>34</v>
      </c>
    </row>
    <row r="319" spans="1:2">
      <c r="A319">
        <v>77363</v>
      </c>
    </row>
    <row r="320" spans="1:2">
      <c r="A320">
        <v>1000</v>
      </c>
    </row>
    <row r="321" spans="1:1">
      <c r="A321">
        <v>5</v>
      </c>
    </row>
    <row r="322" spans="1:1">
      <c r="A322">
        <v>5</v>
      </c>
    </row>
    <row r="323" spans="1:1">
      <c r="A323">
        <v>0</v>
      </c>
    </row>
    <row r="324" spans="1:1">
      <c r="A324">
        <v>0</v>
      </c>
    </row>
    <row r="325" spans="1:1">
      <c r="A325">
        <v>5</v>
      </c>
    </row>
    <row r="326" spans="1:1">
      <c r="A326">
        <v>5</v>
      </c>
    </row>
    <row r="327" spans="1:1">
      <c r="A327">
        <v>28</v>
      </c>
    </row>
    <row r="328" spans="1:1">
      <c r="A328">
        <v>34</v>
      </c>
    </row>
    <row r="329" spans="1:1">
      <c r="A329">
        <v>118</v>
      </c>
    </row>
    <row r="330" spans="1:1">
      <c r="A330" s="133" t="s">
        <v>350</v>
      </c>
    </row>
    <row r="331" spans="1:1">
      <c r="A331" t="s">
        <v>5</v>
      </c>
    </row>
    <row r="332" spans="1:1">
      <c r="A332" t="s">
        <v>5</v>
      </c>
    </row>
    <row r="333" spans="1:1">
      <c r="A333" t="s">
        <v>5</v>
      </c>
    </row>
    <row r="334" spans="1:1">
      <c r="A334" t="s">
        <v>5</v>
      </c>
    </row>
    <row r="335" spans="1:1">
      <c r="A335" t="s">
        <v>5</v>
      </c>
    </row>
    <row r="336" spans="1:1">
      <c r="A336" t="s">
        <v>5</v>
      </c>
    </row>
    <row r="337" spans="1:1">
      <c r="A337" t="s">
        <v>5</v>
      </c>
    </row>
    <row r="338" spans="1:1">
      <c r="A338" t="s">
        <v>5</v>
      </c>
    </row>
    <row r="339" spans="1:1">
      <c r="A339" t="s">
        <v>5</v>
      </c>
    </row>
    <row r="340" spans="1:1">
      <c r="A340" t="s">
        <v>5</v>
      </c>
    </row>
    <row r="341" spans="1:1">
      <c r="A341" t="s">
        <v>5</v>
      </c>
    </row>
    <row r="342" spans="1:1">
      <c r="A342" t="s">
        <v>5</v>
      </c>
    </row>
    <row r="343" spans="1:1">
      <c r="A343" t="s">
        <v>5</v>
      </c>
    </row>
    <row r="344" spans="1:1">
      <c r="A344" t="s">
        <v>5</v>
      </c>
    </row>
    <row r="345" spans="1:1">
      <c r="A345" t="s">
        <v>5</v>
      </c>
    </row>
    <row r="346" spans="1:1">
      <c r="A346" t="s">
        <v>5</v>
      </c>
    </row>
    <row r="347" spans="1:1">
      <c r="A347" t="s">
        <v>5</v>
      </c>
    </row>
    <row r="348" spans="1:1">
      <c r="A348" t="s">
        <v>5</v>
      </c>
    </row>
    <row r="349" spans="1:1">
      <c r="A349" t="s">
        <v>5</v>
      </c>
    </row>
    <row r="350" spans="1:1">
      <c r="A350" t="s">
        <v>5</v>
      </c>
    </row>
    <row r="351" spans="1:1">
      <c r="A351" t="s">
        <v>5</v>
      </c>
    </row>
    <row r="352" spans="1:1">
      <c r="A352" t="s">
        <v>5</v>
      </c>
    </row>
    <row r="353" spans="1:1">
      <c r="A353" t="s">
        <v>5</v>
      </c>
    </row>
    <row r="354" spans="1:1">
      <c r="A354" t="s">
        <v>5</v>
      </c>
    </row>
    <row r="355" spans="1:1">
      <c r="A355" t="s">
        <v>5</v>
      </c>
    </row>
    <row r="356" spans="1:1">
      <c r="A356" t="s">
        <v>5</v>
      </c>
    </row>
    <row r="357" spans="1:1">
      <c r="A357" t="s">
        <v>5</v>
      </c>
    </row>
    <row r="358" spans="1:1">
      <c r="A358" t="s">
        <v>5</v>
      </c>
    </row>
    <row r="359" spans="1:1">
      <c r="A359" t="s">
        <v>5</v>
      </c>
    </row>
    <row r="360" spans="1:1">
      <c r="A360" t="s">
        <v>5</v>
      </c>
    </row>
    <row r="361" spans="1:1">
      <c r="A361" t="s">
        <v>5</v>
      </c>
    </row>
    <row r="362" spans="1:1">
      <c r="A362" t="s">
        <v>5</v>
      </c>
    </row>
    <row r="363" spans="1:1">
      <c r="A363" t="s">
        <v>5</v>
      </c>
    </row>
    <row r="364" spans="1:1">
      <c r="A364" t="s">
        <v>5</v>
      </c>
    </row>
    <row r="365" spans="1:1">
      <c r="A365" t="s">
        <v>5</v>
      </c>
    </row>
    <row r="366" spans="1:1">
      <c r="A366" t="s">
        <v>5</v>
      </c>
    </row>
    <row r="367" spans="1:1">
      <c r="A367" t="s">
        <v>5</v>
      </c>
    </row>
    <row r="368" spans="1:1">
      <c r="A368" t="s">
        <v>5</v>
      </c>
    </row>
    <row r="369" spans="1:1">
      <c r="A369" t="s">
        <v>5</v>
      </c>
    </row>
    <row r="370" spans="1:1">
      <c r="A370" t="s">
        <v>5</v>
      </c>
    </row>
    <row r="371" spans="1:1">
      <c r="A371" t="s">
        <v>5</v>
      </c>
    </row>
    <row r="372" spans="1:1">
      <c r="A372" t="s">
        <v>5</v>
      </c>
    </row>
    <row r="373" spans="1:1">
      <c r="A373" t="s">
        <v>5</v>
      </c>
    </row>
    <row r="374" spans="1:1">
      <c r="A374" t="s">
        <v>5</v>
      </c>
    </row>
    <row r="375" spans="1:1">
      <c r="A375" t="s">
        <v>5</v>
      </c>
    </row>
    <row r="376" spans="1:1">
      <c r="A376" t="s">
        <v>5</v>
      </c>
    </row>
    <row r="377" spans="1:1">
      <c r="A377" t="s">
        <v>5</v>
      </c>
    </row>
    <row r="378" spans="1:1">
      <c r="A378" t="s">
        <v>5</v>
      </c>
    </row>
    <row r="379" spans="1:1">
      <c r="A379" t="s">
        <v>5</v>
      </c>
    </row>
    <row r="380" spans="1:1">
      <c r="A380" t="s">
        <v>5</v>
      </c>
    </row>
    <row r="381" spans="1:1">
      <c r="A381" t="s">
        <v>5</v>
      </c>
    </row>
    <row r="382" spans="1:1">
      <c r="A382" t="s">
        <v>5</v>
      </c>
    </row>
    <row r="383" spans="1:1">
      <c r="A383" t="s">
        <v>5</v>
      </c>
    </row>
    <row r="384" spans="1:1">
      <c r="A384" t="s">
        <v>5</v>
      </c>
    </row>
    <row r="385" spans="1:1">
      <c r="A385" t="s">
        <v>5</v>
      </c>
    </row>
    <row r="386" spans="1:1">
      <c r="A386" t="s">
        <v>5</v>
      </c>
    </row>
    <row r="387" spans="1:1">
      <c r="A387" t="s">
        <v>5</v>
      </c>
    </row>
    <row r="388" spans="1:1">
      <c r="A388" t="s">
        <v>5</v>
      </c>
    </row>
    <row r="389" spans="1:1">
      <c r="A389" t="s">
        <v>5</v>
      </c>
    </row>
    <row r="390" spans="1:1">
      <c r="A390" t="s">
        <v>5</v>
      </c>
    </row>
    <row r="391" spans="1:1">
      <c r="A391" t="s">
        <v>5</v>
      </c>
    </row>
    <row r="392" spans="1:1">
      <c r="A392" t="s">
        <v>5</v>
      </c>
    </row>
    <row r="393" spans="1:1">
      <c r="A393" t="s">
        <v>5</v>
      </c>
    </row>
    <row r="394" spans="1:1">
      <c r="A394" t="s">
        <v>5</v>
      </c>
    </row>
    <row r="395" spans="1:1">
      <c r="A395" t="s">
        <v>5</v>
      </c>
    </row>
    <row r="396" spans="1:1">
      <c r="A396" t="s">
        <v>5</v>
      </c>
    </row>
    <row r="397" spans="1:1">
      <c r="A397" t="s">
        <v>5</v>
      </c>
    </row>
    <row r="398" spans="1:1">
      <c r="A398" t="s">
        <v>5</v>
      </c>
    </row>
    <row r="399" spans="1:1">
      <c r="A399" t="s">
        <v>5</v>
      </c>
    </row>
    <row r="400" spans="1:1">
      <c r="A400" t="s">
        <v>5</v>
      </c>
    </row>
    <row r="401" spans="1:1">
      <c r="A401" t="s">
        <v>5</v>
      </c>
    </row>
    <row r="402" spans="1:1">
      <c r="A402" t="s">
        <v>5</v>
      </c>
    </row>
    <row r="403" spans="1:1">
      <c r="A403" t="s">
        <v>5</v>
      </c>
    </row>
    <row r="404" spans="1:1">
      <c r="A404" t="s">
        <v>5</v>
      </c>
    </row>
    <row r="405" spans="1:1">
      <c r="A405" t="s">
        <v>5</v>
      </c>
    </row>
    <row r="406" spans="1:1">
      <c r="A406" t="s">
        <v>5</v>
      </c>
    </row>
    <row r="407" spans="1:1">
      <c r="A407" t="s">
        <v>5</v>
      </c>
    </row>
    <row r="408" spans="1:1">
      <c r="A408" t="s">
        <v>5</v>
      </c>
    </row>
    <row r="409" spans="1:1">
      <c r="A409" t="s">
        <v>5</v>
      </c>
    </row>
    <row r="410" spans="1:1">
      <c r="A410" t="s">
        <v>5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354000</v>
      </c>
    </row>
    <row r="423" spans="1:1">
      <c r="A423">
        <v>3000</v>
      </c>
    </row>
    <row r="424" spans="1:1">
      <c r="A424" s="134" t="s">
        <v>351</v>
      </c>
    </row>
    <row r="425" spans="1:1">
      <c r="A425" s="134" t="s">
        <v>351</v>
      </c>
    </row>
    <row r="426" spans="1:1">
      <c r="A426" s="134" t="s">
        <v>351</v>
      </c>
    </row>
    <row r="427" spans="1:1">
      <c r="A427" s="134" t="s">
        <v>351</v>
      </c>
    </row>
    <row r="428" spans="1:1">
      <c r="A428">
        <v>2</v>
      </c>
    </row>
    <row r="429" spans="1:1">
      <c r="A429">
        <v>360000</v>
      </c>
    </row>
    <row r="430" spans="1:1">
      <c r="A430">
        <v>80000</v>
      </c>
    </row>
    <row r="431" spans="1:1">
      <c r="A431" s="134" t="s">
        <v>352</v>
      </c>
    </row>
    <row r="432" spans="1:1">
      <c r="A432" s="134" t="s">
        <v>351</v>
      </c>
    </row>
    <row r="433" spans="1:1">
      <c r="A433" s="134" t="s">
        <v>351</v>
      </c>
    </row>
    <row r="434" spans="1:1">
      <c r="A434" s="134" t="s">
        <v>353</v>
      </c>
    </row>
    <row r="435" spans="1:1">
      <c r="A435">
        <v>3</v>
      </c>
    </row>
    <row r="436" spans="1:1">
      <c r="A436">
        <v>230000</v>
      </c>
    </row>
    <row r="437" spans="1:1">
      <c r="A437">
        <v>100000</v>
      </c>
    </row>
    <row r="438" spans="1:1">
      <c r="A438" s="134" t="s">
        <v>351</v>
      </c>
    </row>
    <row r="439" spans="1:1">
      <c r="A439" s="134" t="s">
        <v>351</v>
      </c>
    </row>
    <row r="440" spans="1:1">
      <c r="A440" s="134" t="s">
        <v>351</v>
      </c>
    </row>
    <row r="441" spans="1:1">
      <c r="A441" s="134" t="s">
        <v>351</v>
      </c>
    </row>
    <row r="442" spans="1:1">
      <c r="A442">
        <v>4</v>
      </c>
    </row>
    <row r="443" spans="1:1">
      <c r="A443">
        <v>274000</v>
      </c>
    </row>
    <row r="444" spans="1:1">
      <c r="A444">
        <v>90000</v>
      </c>
    </row>
    <row r="445" spans="1:1">
      <c r="A445" s="134" t="s">
        <v>352</v>
      </c>
    </row>
    <row r="446" spans="1:1">
      <c r="A446" s="134" t="s">
        <v>351</v>
      </c>
    </row>
    <row r="447" spans="1:1">
      <c r="A447" s="134" t="s">
        <v>352</v>
      </c>
    </row>
    <row r="448" spans="1:1">
      <c r="A448" s="134" t="s">
        <v>351</v>
      </c>
    </row>
    <row r="449" spans="1:1">
      <c r="A449">
        <v>5</v>
      </c>
    </row>
    <row r="450" spans="1:1">
      <c r="A450">
        <v>311000</v>
      </c>
    </row>
    <row r="451" spans="1:1">
      <c r="A451">
        <v>145000</v>
      </c>
    </row>
    <row r="452" spans="1:1">
      <c r="A452" s="134" t="s">
        <v>351</v>
      </c>
    </row>
    <row r="453" spans="1:1">
      <c r="A453" s="134" t="s">
        <v>354</v>
      </c>
    </row>
    <row r="454" spans="1:1">
      <c r="A454" s="134" t="s">
        <v>352</v>
      </c>
    </row>
    <row r="455" spans="1:1">
      <c r="A455" s="134" t="s">
        <v>351</v>
      </c>
    </row>
    <row r="456" spans="1:1">
      <c r="A456">
        <v>6</v>
      </c>
    </row>
    <row r="457" spans="1:1">
      <c r="A457">
        <v>300000</v>
      </c>
    </row>
    <row r="458" spans="1:1">
      <c r="A458">
        <v>80000</v>
      </c>
    </row>
    <row r="459" spans="1:1">
      <c r="A459" s="134" t="s">
        <v>351</v>
      </c>
    </row>
    <row r="460" spans="1:1">
      <c r="A460" s="134" t="s">
        <v>351</v>
      </c>
    </row>
    <row r="461" spans="1:1">
      <c r="A461" s="134" t="s">
        <v>351</v>
      </c>
    </row>
    <row r="462" spans="1:1">
      <c r="A462" s="134" t="s">
        <v>351</v>
      </c>
    </row>
    <row r="463" spans="1:1">
      <c r="A463">
        <v>7</v>
      </c>
    </row>
    <row r="464" spans="1:1">
      <c r="A464">
        <v>0</v>
      </c>
    </row>
    <row r="465" spans="1:1">
      <c r="A465">
        <v>0</v>
      </c>
    </row>
    <row r="466" spans="1:1">
      <c r="A466" s="134">
        <v>0</v>
      </c>
    </row>
    <row r="467" spans="1:1">
      <c r="A467" s="134">
        <v>0</v>
      </c>
    </row>
    <row r="468" spans="1:1">
      <c r="A468" s="134">
        <v>0</v>
      </c>
    </row>
    <row r="469" spans="1:1">
      <c r="A469" s="134">
        <v>0</v>
      </c>
    </row>
    <row r="470" spans="1:1">
      <c r="A470">
        <v>8</v>
      </c>
    </row>
    <row r="471" spans="1:1">
      <c r="A471">
        <v>0</v>
      </c>
    </row>
    <row r="472" spans="1:1">
      <c r="A472">
        <v>0</v>
      </c>
    </row>
    <row r="473" spans="1:1">
      <c r="A473" s="134">
        <v>0</v>
      </c>
    </row>
    <row r="474" spans="1:1">
      <c r="A474" s="134">
        <v>0</v>
      </c>
    </row>
    <row r="475" spans="1:1">
      <c r="A475" s="134">
        <v>0</v>
      </c>
    </row>
    <row r="476" spans="1:1">
      <c r="A476" s="134">
        <v>0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355</v>
      </c>
    </row>
    <row r="501" spans="1:1">
      <c r="A501">
        <v>25</v>
      </c>
    </row>
    <row r="502" spans="1:1">
      <c r="A502">
        <v>35</v>
      </c>
    </row>
    <row r="503" spans="1:1">
      <c r="A503">
        <v>49</v>
      </c>
    </row>
    <row r="504" spans="1:1">
      <c r="A504">
        <v>6952</v>
      </c>
    </row>
    <row r="505" spans="1:1">
      <c r="A505">
        <v>4239</v>
      </c>
    </row>
    <row r="506" spans="1:1">
      <c r="A506">
        <v>4489</v>
      </c>
    </row>
    <row r="507" spans="1:1">
      <c r="A507">
        <v>91</v>
      </c>
    </row>
    <row r="508" spans="1:1">
      <c r="A508">
        <v>50</v>
      </c>
    </row>
    <row r="509" spans="1:1">
      <c r="A509">
        <v>2220</v>
      </c>
    </row>
    <row r="510" spans="1:1">
      <c r="A510">
        <v>2312</v>
      </c>
    </row>
    <row r="511" spans="1:1">
      <c r="A511">
        <v>83</v>
      </c>
    </row>
    <row r="512" spans="1:1">
      <c r="A512">
        <v>999</v>
      </c>
    </row>
    <row r="513" spans="1:1">
      <c r="A513">
        <v>999</v>
      </c>
    </row>
    <row r="514" spans="1:1">
      <c r="A514">
        <v>65469</v>
      </c>
    </row>
    <row r="515" spans="1:1">
      <c r="A515">
        <v>78879</v>
      </c>
    </row>
    <row r="516" spans="1:1">
      <c r="A516">
        <v>75319</v>
      </c>
    </row>
    <row r="517" spans="1:1">
      <c r="A517">
        <v>71553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6538</v>
      </c>
    </row>
    <row r="523" spans="1:1">
      <c r="A523">
        <v>2615200</v>
      </c>
    </row>
    <row r="524" spans="1:1">
      <c r="A524">
        <v>0</v>
      </c>
    </row>
    <row r="525" spans="1:1">
      <c r="A525">
        <v>2615200</v>
      </c>
    </row>
    <row r="526" spans="1:1">
      <c r="A526">
        <v>289</v>
      </c>
    </row>
    <row r="527" spans="1:1">
      <c r="A527">
        <v>292</v>
      </c>
    </row>
    <row r="528" spans="1:1">
      <c r="A528">
        <v>292</v>
      </c>
    </row>
    <row r="529" spans="1:1">
      <c r="A529">
        <v>484</v>
      </c>
    </row>
    <row r="530" spans="1:1">
      <c r="A530">
        <v>486</v>
      </c>
    </row>
    <row r="531" spans="1:1">
      <c r="A531">
        <v>483</v>
      </c>
    </row>
    <row r="532" spans="1:1">
      <c r="A532">
        <v>795</v>
      </c>
    </row>
    <row r="533" spans="1:1">
      <c r="A533">
        <v>786</v>
      </c>
    </row>
    <row r="534" spans="1:1">
      <c r="A534">
        <v>799</v>
      </c>
    </row>
    <row r="535" spans="1:1">
      <c r="A535">
        <v>140</v>
      </c>
    </row>
    <row r="536" spans="1:1">
      <c r="A536">
        <v>1250</v>
      </c>
    </row>
    <row r="537" spans="1:1">
      <c r="A537">
        <v>12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7529</v>
      </c>
    </row>
    <row r="543" spans="1:1">
      <c r="A543">
        <v>3011600</v>
      </c>
    </row>
    <row r="544" spans="1:1">
      <c r="A544">
        <v>0</v>
      </c>
    </row>
    <row r="545" spans="1:2">
      <c r="A545">
        <v>3011600</v>
      </c>
    </row>
    <row r="546" spans="1:2">
      <c r="A546">
        <v>294</v>
      </c>
    </row>
    <row r="547" spans="1:2">
      <c r="A547">
        <v>301</v>
      </c>
    </row>
    <row r="548" spans="1:2">
      <c r="A548">
        <v>308</v>
      </c>
    </row>
    <row r="549" spans="1:2">
      <c r="A549">
        <v>490</v>
      </c>
    </row>
    <row r="550" spans="1:2">
      <c r="A550">
        <v>505</v>
      </c>
    </row>
    <row r="551" spans="1:2">
      <c r="A551">
        <v>510</v>
      </c>
    </row>
    <row r="552" spans="1:2">
      <c r="A552">
        <v>773</v>
      </c>
    </row>
    <row r="553" spans="1:2">
      <c r="A553">
        <v>799</v>
      </c>
      <c r="B553"/>
    </row>
    <row r="554" spans="1:2">
      <c r="A554">
        <v>802</v>
      </c>
      <c r="B554"/>
    </row>
    <row r="555" spans="1:2">
      <c r="A555">
        <v>135</v>
      </c>
      <c r="B555"/>
    </row>
    <row r="556" spans="1:2">
      <c r="A556">
        <v>1200</v>
      </c>
      <c r="B556"/>
    </row>
    <row r="557" spans="1:2">
      <c r="A557">
        <v>11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10629</v>
      </c>
    </row>
    <row r="563" spans="1:1">
      <c r="A563">
        <v>4676760</v>
      </c>
    </row>
    <row r="564" spans="1:1">
      <c r="A564">
        <v>0</v>
      </c>
    </row>
    <row r="565" spans="1:1">
      <c r="A565">
        <v>4263692</v>
      </c>
    </row>
    <row r="566" spans="1:1">
      <c r="A566">
        <v>279</v>
      </c>
    </row>
    <row r="567" spans="1:1">
      <c r="A567">
        <v>283</v>
      </c>
    </row>
    <row r="568" spans="1:1">
      <c r="A568">
        <v>284</v>
      </c>
    </row>
    <row r="569" spans="1:1">
      <c r="A569">
        <v>484</v>
      </c>
    </row>
    <row r="570" spans="1:1">
      <c r="A570">
        <v>489</v>
      </c>
    </row>
    <row r="571" spans="1:1">
      <c r="A571">
        <v>494</v>
      </c>
    </row>
    <row r="572" spans="1:1">
      <c r="A572">
        <v>793</v>
      </c>
    </row>
    <row r="573" spans="1:1">
      <c r="A573">
        <v>788</v>
      </c>
    </row>
    <row r="574" spans="1:1">
      <c r="A574">
        <v>786</v>
      </c>
    </row>
    <row r="575" spans="1:1">
      <c r="A575">
        <v>145</v>
      </c>
    </row>
    <row r="576" spans="1:1">
      <c r="A576">
        <v>1230</v>
      </c>
    </row>
    <row r="577" spans="1:1">
      <c r="A577">
        <v>12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9968</v>
      </c>
    </row>
    <row r="583" spans="1:1">
      <c r="A583">
        <v>3988197</v>
      </c>
    </row>
    <row r="584" spans="1:1">
      <c r="A584">
        <v>0</v>
      </c>
    </row>
    <row r="585" spans="1:1">
      <c r="A585">
        <v>3987167</v>
      </c>
    </row>
    <row r="586" spans="1:1">
      <c r="A586">
        <v>304</v>
      </c>
    </row>
    <row r="587" spans="1:1">
      <c r="A587">
        <v>306</v>
      </c>
    </row>
    <row r="588" spans="1:1">
      <c r="A588">
        <v>316</v>
      </c>
    </row>
    <row r="589" spans="1:1">
      <c r="A589">
        <v>510</v>
      </c>
    </row>
    <row r="590" spans="1:1">
      <c r="A590">
        <v>511</v>
      </c>
    </row>
    <row r="591" spans="1:1">
      <c r="A591">
        <v>520</v>
      </c>
    </row>
    <row r="592" spans="1:1">
      <c r="A592">
        <v>790</v>
      </c>
    </row>
    <row r="593" spans="1:1">
      <c r="A593">
        <v>805</v>
      </c>
    </row>
    <row r="594" spans="1:1">
      <c r="A594">
        <v>810</v>
      </c>
    </row>
    <row r="595" spans="1:1">
      <c r="A595">
        <v>143</v>
      </c>
    </row>
    <row r="596" spans="1:1">
      <c r="A596">
        <v>1250</v>
      </c>
    </row>
    <row r="597" spans="1:1">
      <c r="A597">
        <v>10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6746</v>
      </c>
    </row>
    <row r="603" spans="1:1">
      <c r="A603">
        <v>2698400</v>
      </c>
    </row>
    <row r="604" spans="1:1">
      <c r="A604">
        <v>0</v>
      </c>
    </row>
    <row r="605" spans="1:1">
      <c r="A605">
        <v>2698400</v>
      </c>
    </row>
    <row r="606" spans="1:1">
      <c r="A606">
        <v>280</v>
      </c>
    </row>
    <row r="607" spans="1:1">
      <c r="A607">
        <v>280</v>
      </c>
    </row>
    <row r="608" spans="1:1">
      <c r="A608">
        <v>280</v>
      </c>
    </row>
    <row r="609" spans="1:1">
      <c r="A609">
        <v>476</v>
      </c>
    </row>
    <row r="610" spans="1:1">
      <c r="A610">
        <v>476</v>
      </c>
    </row>
    <row r="611" spans="1:1">
      <c r="A611">
        <v>476</v>
      </c>
    </row>
    <row r="612" spans="1:1">
      <c r="A612">
        <v>798</v>
      </c>
    </row>
    <row r="613" spans="1:1">
      <c r="A613">
        <v>796</v>
      </c>
    </row>
    <row r="614" spans="1:1">
      <c r="A614">
        <v>794</v>
      </c>
    </row>
    <row r="615" spans="1:1">
      <c r="A615">
        <v>134</v>
      </c>
    </row>
    <row r="616" spans="1:1">
      <c r="A616">
        <v>1230</v>
      </c>
    </row>
    <row r="617" spans="1:1">
      <c r="A617">
        <v>20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1078</v>
      </c>
    </row>
    <row r="623" spans="1:1">
      <c r="A623">
        <v>431308</v>
      </c>
    </row>
    <row r="624" spans="1:1">
      <c r="A624">
        <v>0</v>
      </c>
    </row>
    <row r="625" spans="1:1">
      <c r="A625">
        <v>430278</v>
      </c>
    </row>
    <row r="626" spans="1:1">
      <c r="A626">
        <v>580</v>
      </c>
    </row>
    <row r="627" spans="1:1">
      <c r="A627">
        <v>368</v>
      </c>
    </row>
    <row r="628" spans="1:1">
      <c r="A628">
        <v>328</v>
      </c>
    </row>
    <row r="629" spans="1:1">
      <c r="A629">
        <v>625</v>
      </c>
    </row>
    <row r="630" spans="1:1">
      <c r="A630">
        <v>793</v>
      </c>
    </row>
    <row r="631" spans="1:1">
      <c r="A631">
        <v>479</v>
      </c>
    </row>
    <row r="632" spans="1:1">
      <c r="A632">
        <v>762</v>
      </c>
    </row>
    <row r="633" spans="1:1">
      <c r="A633">
        <v>652</v>
      </c>
    </row>
    <row r="634" spans="1:1">
      <c r="A634">
        <v>311</v>
      </c>
    </row>
    <row r="635" spans="1:1">
      <c r="A635">
        <v>130</v>
      </c>
    </row>
    <row r="636" spans="1:1">
      <c r="A636">
        <v>1250</v>
      </c>
    </row>
    <row r="637" spans="1:1">
      <c r="A637">
        <v>17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356</v>
      </c>
    </row>
    <row r="682" spans="1:1">
      <c r="A682" t="s">
        <v>357</v>
      </c>
    </row>
    <row r="683" spans="1:1">
      <c r="A683" t="s">
        <v>358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359</v>
      </c>
    </row>
    <row r="700" spans="1:1">
      <c r="A700" t="s">
        <v>360</v>
      </c>
    </row>
    <row r="701" spans="1:1">
      <c r="A701">
        <v>1</v>
      </c>
    </row>
    <row r="702" spans="1:1">
      <c r="A702">
        <v>3692214</v>
      </c>
    </row>
    <row r="703" spans="1:1">
      <c r="A703">
        <v>901676</v>
      </c>
    </row>
    <row r="704" spans="1:1">
      <c r="A704">
        <v>1965026</v>
      </c>
    </row>
    <row r="705" spans="1:1">
      <c r="A705">
        <v>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583170</v>
      </c>
    </row>
    <row r="710" spans="1:1">
      <c r="A710">
        <v>3061014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-1085268</v>
      </c>
    </row>
    <row r="717" spans="1:1">
      <c r="A717">
        <v>2914732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3139108</v>
      </c>
    </row>
    <row r="723" spans="1:1">
      <c r="A723">
        <v>1297523</v>
      </c>
    </row>
    <row r="724" spans="1:1">
      <c r="A724">
        <v>1754788</v>
      </c>
    </row>
    <row r="725" spans="1:1">
      <c r="A725">
        <v>650000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936458</v>
      </c>
    </row>
    <row r="730" spans="1:1">
      <c r="A730">
        <v>2520749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4000000</v>
      </c>
    </row>
    <row r="735" spans="1:1">
      <c r="A735">
        <v>0</v>
      </c>
    </row>
    <row r="736" spans="1:1">
      <c r="A736">
        <v>-615788</v>
      </c>
    </row>
    <row r="737" spans="1:1">
      <c r="A737">
        <v>3384212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3213108</v>
      </c>
    </row>
    <row r="743" spans="1:1">
      <c r="A743">
        <v>1728638</v>
      </c>
    </row>
    <row r="744" spans="1:1">
      <c r="A744">
        <v>1936843</v>
      </c>
    </row>
    <row r="745" spans="1:1">
      <c r="A745">
        <v>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1093863</v>
      </c>
    </row>
    <row r="750" spans="1:1">
      <c r="A750">
        <v>1192723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4400000</v>
      </c>
    </row>
    <row r="755" spans="1:1">
      <c r="A755">
        <v>5920</v>
      </c>
    </row>
    <row r="756" spans="1:1">
      <c r="A756">
        <v>186083</v>
      </c>
    </row>
    <row r="757" spans="1:1">
      <c r="A757">
        <v>4592003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3424296</v>
      </c>
    </row>
    <row r="763" spans="1:1">
      <c r="A763">
        <v>581770</v>
      </c>
    </row>
    <row r="764" spans="1:1">
      <c r="A764">
        <v>1603054</v>
      </c>
    </row>
    <row r="765" spans="1:1">
      <c r="A765">
        <v>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463592</v>
      </c>
    </row>
    <row r="770" spans="1:1">
      <c r="A770">
        <v>1006533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4001000</v>
      </c>
    </row>
    <row r="775" spans="1:1">
      <c r="A775">
        <v>14</v>
      </c>
    </row>
    <row r="776" spans="1:1">
      <c r="A776">
        <v>137981</v>
      </c>
    </row>
    <row r="777" spans="1:1">
      <c r="A777">
        <v>4138995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3380108</v>
      </c>
    </row>
    <row r="783" spans="1:1">
      <c r="A783">
        <v>2072545</v>
      </c>
    </row>
    <row r="784" spans="1:1">
      <c r="A784">
        <v>2245121</v>
      </c>
    </row>
    <row r="785" spans="1:1">
      <c r="A785">
        <v>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770176</v>
      </c>
    </row>
    <row r="790" spans="1:1">
      <c r="A790">
        <v>3656870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-729272</v>
      </c>
    </row>
    <row r="797" spans="1:1">
      <c r="A797">
        <v>3270728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3139108</v>
      </c>
    </row>
    <row r="803" spans="1:1">
      <c r="A803">
        <v>1686609</v>
      </c>
    </row>
    <row r="804" spans="1:1">
      <c r="A804">
        <v>1295190</v>
      </c>
    </row>
    <row r="805" spans="1:1">
      <c r="A805">
        <v>450000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1197060</v>
      </c>
    </row>
    <row r="810" spans="1:1">
      <c r="A810">
        <v>4817764</v>
      </c>
    </row>
    <row r="811" spans="1:1">
      <c r="A811">
        <v>999</v>
      </c>
    </row>
    <row r="812" spans="1:1">
      <c r="A812">
        <v>1000</v>
      </c>
    </row>
    <row r="813" spans="1:1">
      <c r="A813">
        <v>999</v>
      </c>
    </row>
    <row r="814" spans="1:1">
      <c r="A814">
        <v>4001000</v>
      </c>
    </row>
    <row r="815" spans="1:1">
      <c r="A815">
        <v>14</v>
      </c>
    </row>
    <row r="816" spans="1:1">
      <c r="A816">
        <v>-3445931</v>
      </c>
    </row>
    <row r="817" spans="1:1">
      <c r="A817">
        <v>555083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 t="s">
        <v>5</v>
      </c>
    </row>
    <row r="822" spans="1:1">
      <c r="A822" t="s">
        <v>5</v>
      </c>
    </row>
    <row r="823" spans="1:1">
      <c r="A823" t="s">
        <v>5</v>
      </c>
    </row>
    <row r="824" spans="1:1">
      <c r="A824" t="s">
        <v>5</v>
      </c>
    </row>
    <row r="825" spans="1:1">
      <c r="A825" t="s">
        <v>5</v>
      </c>
    </row>
    <row r="826" spans="1:1">
      <c r="A826" t="s">
        <v>5</v>
      </c>
    </row>
    <row r="827" spans="1:1">
      <c r="A827" t="s">
        <v>5</v>
      </c>
    </row>
    <row r="828" spans="1:1">
      <c r="A828" t="s">
        <v>5</v>
      </c>
    </row>
    <row r="829" spans="1:1">
      <c r="A829" t="s">
        <v>5</v>
      </c>
    </row>
    <row r="830" spans="1:1">
      <c r="A830" t="s">
        <v>5</v>
      </c>
    </row>
    <row r="831" spans="1:1">
      <c r="A831" t="s">
        <v>5</v>
      </c>
    </row>
    <row r="832" spans="1:1">
      <c r="A832" t="s">
        <v>5</v>
      </c>
    </row>
    <row r="833" spans="1:1">
      <c r="A833" t="s">
        <v>5</v>
      </c>
    </row>
    <row r="834" spans="1:1">
      <c r="A834" t="s">
        <v>5</v>
      </c>
    </row>
    <row r="835" spans="1:1">
      <c r="A835" t="s">
        <v>5</v>
      </c>
    </row>
    <row r="836" spans="1:1">
      <c r="A836" t="s">
        <v>5</v>
      </c>
    </row>
    <row r="837" spans="1:1">
      <c r="A837" t="s">
        <v>5</v>
      </c>
    </row>
    <row r="838" spans="1:1">
      <c r="A838" t="s">
        <v>5</v>
      </c>
    </row>
    <row r="839" spans="1:1">
      <c r="A839" t="s">
        <v>5</v>
      </c>
    </row>
    <row r="840" spans="1:1">
      <c r="A840" t="s">
        <v>5</v>
      </c>
    </row>
    <row r="841" spans="1:1">
      <c r="A841" t="s">
        <v>5</v>
      </c>
    </row>
    <row r="842" spans="1:1">
      <c r="A842" t="s">
        <v>5</v>
      </c>
    </row>
    <row r="843" spans="1:1">
      <c r="A843" t="s">
        <v>5</v>
      </c>
    </row>
    <row r="844" spans="1:1">
      <c r="A844" t="s">
        <v>5</v>
      </c>
    </row>
    <row r="845" spans="1:1">
      <c r="A845" t="s">
        <v>5</v>
      </c>
    </row>
    <row r="846" spans="1:1">
      <c r="A846" t="s">
        <v>5</v>
      </c>
    </row>
    <row r="847" spans="1:1">
      <c r="A847" t="s">
        <v>5</v>
      </c>
    </row>
    <row r="848" spans="1:1">
      <c r="A848" t="s">
        <v>5</v>
      </c>
    </row>
    <row r="849" spans="1:1">
      <c r="A849" t="s">
        <v>5</v>
      </c>
    </row>
    <row r="850" spans="1:1">
      <c r="A850" t="s">
        <v>5</v>
      </c>
    </row>
    <row r="851" spans="1:1">
      <c r="A851" t="s">
        <v>5</v>
      </c>
    </row>
    <row r="852" spans="1:1">
      <c r="A852" t="s">
        <v>5</v>
      </c>
    </row>
    <row r="853" spans="1:1">
      <c r="A853" t="s">
        <v>5</v>
      </c>
    </row>
    <row r="854" spans="1:1">
      <c r="A854" t="s">
        <v>5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5</v>
      </c>
    </row>
    <row r="858" spans="1:1">
      <c r="A858" t="s">
        <v>5</v>
      </c>
    </row>
    <row r="859" spans="1:1">
      <c r="A859" t="s">
        <v>5</v>
      </c>
    </row>
    <row r="860" spans="1:1">
      <c r="A860" t="s">
        <v>5</v>
      </c>
    </row>
    <row r="861" spans="1:1">
      <c r="A861" t="s">
        <v>361</v>
      </c>
    </row>
    <row r="862" spans="1:1">
      <c r="A862" t="s">
        <v>362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'W'!W134193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2020-03-17T18:31:32Z</dcterms:modified>
</cp:coreProperties>
</file>