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SGGW\"/>
    </mc:Choice>
  </mc:AlternateContent>
  <xr:revisionPtr revIDLastSave="0" documentId="8_{FD5921E8-4FCB-4708-B43C-C6957C6FA61E}" xr6:coauthVersionLast="45" xr6:coauthVersionMax="45" xr10:uidLastSave="{00000000-0000-0000-0000-000000000000}"/>
  <bookViews>
    <workbookView xWindow="-108" yWindow="-108" windowWidth="23256" windowHeight="12576" tabRatio="612" activeTab="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4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0" i="1" l="1"/>
  <c r="AL21" i="1"/>
  <c r="AL19" i="1"/>
  <c r="AJ20" i="1"/>
  <c r="AJ21" i="1"/>
  <c r="AJ19" i="1"/>
  <c r="AH20" i="1"/>
  <c r="AH21" i="1"/>
  <c r="AH19" i="1"/>
  <c r="AJ28" i="1"/>
  <c r="AJ26" i="1"/>
  <c r="AH28" i="1"/>
  <c r="AH26" i="1"/>
  <c r="AA20" i="1"/>
  <c r="AB20" i="1"/>
  <c r="AH27" i="1" s="1"/>
  <c r="AD20" i="1"/>
  <c r="AJ27" i="1" s="1"/>
  <c r="AF20" i="1"/>
  <c r="AL27" i="1" s="1"/>
  <c r="AA21" i="1"/>
  <c r="AB21" i="1"/>
  <c r="AD21" i="1"/>
  <c r="AF21" i="1"/>
  <c r="AL28" i="1" s="1"/>
  <c r="AB19" i="1"/>
  <c r="AD19" i="1"/>
  <c r="AF19" i="1"/>
  <c r="AL26" i="1" s="1"/>
  <c r="AA19" i="1"/>
  <c r="AS37" i="2"/>
  <c r="L23" i="2"/>
  <c r="M23" i="2" s="1"/>
  <c r="AT33" i="2"/>
  <c r="AT37" i="2" s="1"/>
  <c r="AS33" i="2"/>
  <c r="AS34" i="2"/>
  <c r="AS36" i="2"/>
  <c r="AR33" i="2"/>
  <c r="AR37" i="2" s="1"/>
  <c r="AU37" i="2" s="1"/>
  <c r="AR34" i="2"/>
  <c r="AR35" i="2" s="1"/>
  <c r="AM41" i="2"/>
  <c r="AL40" i="2"/>
  <c r="AL41" i="2" s="1"/>
  <c r="AL34" i="2"/>
  <c r="AN34" i="2"/>
  <c r="AM23" i="2"/>
  <c r="AL23" i="2"/>
  <c r="AK23" i="2"/>
  <c r="AN23" i="2" s="1"/>
  <c r="AM22" i="2"/>
  <c r="AK22" i="2"/>
  <c r="AN22" i="2" s="1"/>
  <c r="AL22" i="2"/>
  <c r="AO54" i="2"/>
  <c r="AM54" i="2"/>
  <c r="AK54" i="2"/>
  <c r="AK21" i="2"/>
  <c r="W25" i="2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J83" i="4" s="1"/>
  <c r="I81" i="4"/>
  <c r="I83" i="4"/>
  <c r="H81" i="4"/>
  <c r="G81" i="4"/>
  <c r="F81" i="4"/>
  <c r="M80" i="4"/>
  <c r="M83" i="4" s="1"/>
  <c r="L80" i="4"/>
  <c r="L83" i="4" s="1"/>
  <c r="K80" i="4"/>
  <c r="K83" i="4"/>
  <c r="J80" i="4"/>
  <c r="I80" i="4"/>
  <c r="H80" i="4"/>
  <c r="H83" i="4" s="1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6" i="4" s="1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Z32" i="3" s="1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AM21" i="2" s="1"/>
  <c r="W43" i="2"/>
  <c r="AL21" i="2" s="1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 s="1"/>
  <c r="N26" i="2"/>
  <c r="M26" i="2"/>
  <c r="M28" i="2"/>
  <c r="G25" i="2"/>
  <c r="G22" i="2" s="1"/>
  <c r="Y24" i="2"/>
  <c r="W24" i="2"/>
  <c r="U24" i="2"/>
  <c r="H24" i="2"/>
  <c r="G24" i="2"/>
  <c r="G26" i="2" s="1"/>
  <c r="Y23" i="2"/>
  <c r="Y25" i="2" s="1"/>
  <c r="W23" i="2"/>
  <c r="U23" i="2"/>
  <c r="G23" i="2"/>
  <c r="G28" i="2" s="1"/>
  <c r="Y22" i="2"/>
  <c r="W22" i="2"/>
  <c r="U22" i="2"/>
  <c r="U25" i="2" s="1"/>
  <c r="G21" i="2"/>
  <c r="O20" i="2"/>
  <c r="G20" i="2"/>
  <c r="Y19" i="2"/>
  <c r="W19" i="2"/>
  <c r="AM27" i="2" s="1"/>
  <c r="AM32" i="2" s="1"/>
  <c r="U19" i="2"/>
  <c r="G19" i="2"/>
  <c r="Y18" i="2"/>
  <c r="AO26" i="2" s="1"/>
  <c r="AO31" i="2" s="1"/>
  <c r="W18" i="2"/>
  <c r="W20" i="2" s="1"/>
  <c r="AM25" i="2" s="1"/>
  <c r="AM30" i="2" s="1"/>
  <c r="U18" i="2"/>
  <c r="O18" i="2"/>
  <c r="N44" i="2" s="1"/>
  <c r="N45" i="2" s="1"/>
  <c r="G18" i="2"/>
  <c r="Y17" i="2"/>
  <c r="Y20" i="2" s="1"/>
  <c r="W17" i="2"/>
  <c r="U17" i="2"/>
  <c r="U20" i="2" s="1"/>
  <c r="P17" i="2"/>
  <c r="O17" i="2"/>
  <c r="O16" i="2"/>
  <c r="O15" i="2" s="1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N43" i="2"/>
  <c r="G17" i="4"/>
  <c r="G16" i="4"/>
  <c r="I16" i="4"/>
  <c r="I17" i="4"/>
  <c r="AS35" i="2"/>
  <c r="AO27" i="2" l="1"/>
  <c r="AO32" i="2" s="1"/>
  <c r="AN21" i="2"/>
  <c r="AL26" i="2"/>
  <c r="AN26" i="2"/>
  <c r="AK27" i="2"/>
  <c r="AK32" i="2" s="1"/>
  <c r="AL27" i="2"/>
  <c r="AK25" i="2"/>
  <c r="AK30" i="2" s="1"/>
  <c r="AK34" i="2" s="1"/>
  <c r="AN27" i="2"/>
  <c r="AL25" i="2"/>
  <c r="AN25" i="2"/>
  <c r="AK26" i="2"/>
  <c r="AK31" i="2" s="1"/>
  <c r="AM34" i="2"/>
  <c r="R30" i="3"/>
  <c r="N28" i="2"/>
  <c r="AT34" i="2"/>
  <c r="K23" i="2"/>
  <c r="AM26" i="2"/>
  <c r="AM31" i="2" s="1"/>
  <c r="AO25" i="2"/>
  <c r="AO30" i="2" s="1"/>
  <c r="AO34" i="2" s="1"/>
  <c r="AR36" i="2"/>
  <c r="R35" i="3"/>
  <c r="AT36" i="2" l="1"/>
  <c r="AT35" i="2"/>
  <c r="AU35" i="2" s="1"/>
  <c r="AU36" i="2"/>
  <c r="AV36" i="2" s="1"/>
</calcChain>
</file>

<file path=xl/connections.xml><?xml version="1.0" encoding="utf-8"?>
<connections xmlns="http://schemas.openxmlformats.org/spreadsheetml/2006/main">
  <connection id="1" name="W064173" type="6" refreshedVersion="4" background="1" saveData="1">
    <textPr prompt="0" codePage="850" sourceFile="C:\2019_GMC\2ETAP_17C1\RUN_17C1\Wfiles\173\W06417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<sst xmlns="http://schemas.openxmlformats.org/spreadsheetml/2006/main" count="576" uniqueCount="423">
  <si>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</si>
  <si>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</si>
  <si>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</si>
  <si>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</si>
  <si>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</si>
  <si>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</si>
  <si>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</si>
  <si>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</si>
  <si>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</si>
  <si>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</si>
  <si>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</si>
  <si>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</si>
  <si>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</si>
  <si>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</si>
  <si>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</si>
  <si>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</si>
  <si>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</si>
  <si>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</si>
  <si>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</si>
  <si>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</si>
  <si>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</si>
  <si>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</si>
  <si>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</si>
  <si>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</si>
  <si>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</si>
  <si>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</si>
  <si>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</si>
  <si>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</si>
  <si>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</si>
  <si>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</si>
  <si>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</si>
  <si>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</si>
  <si>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</si>
  <si>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</si>
  <si>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</si>
  <si>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</si>
  <si>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</si>
  <si>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</si>
  <si>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</si>
  <si>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</si>
  <si>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</si>
  <si>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</si>
  <si>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</si>
  <si>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</si>
  <si>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</si>
  <si>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</si>
  <si>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</si>
  <si>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</si>
  <si>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</si>
  <si>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</si>
  <si>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</si>
  <si>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</si>
  <si>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</si>
  <si>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</si>
  <si>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</si>
  <si>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</si>
  <si>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</si>
  <si>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</si>
  <si>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</si>
  <si>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</si>
  <si>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</si>
  <si>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</si>
  <si>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</si>
  <si>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</si>
  <si>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</si>
  <si>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</si>
  <si>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</si>
  <si>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</si>
  <si>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</si>
  <si>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</si>
  <si>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</si>
  <si>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</si>
  <si>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</si>
  <si>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</si>
  <si>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</si>
  <si>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</si>
  <si>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</si>
  <si>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</si>
  <si>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</si>
  <si>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</si>
  <si>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</si>
  <si>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</si>
  <si>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</si>
  <si>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</si>
  <si>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</si>
  <si>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</si>
  <si>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</si>
  <si>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</si>
  <si>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</si>
  <si>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</si>
  <si>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</si>
  <si>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</si>
  <si>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</si>
  <si>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</si>
  <si>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</si>
  <si>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</si>
  <si>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</si>
  <si>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</si>
  <si>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</si>
  <si>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</si>
  <si>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</si>
  <si>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</si>
  <si>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</si>
  <si>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</si>
  <si>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</si>
  <si>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</si>
  <si>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</si>
  <si>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</si>
  <si>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</si>
  <si>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</si>
  <si>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</si>
  <si>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</si>
  <si>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</si>
  <si>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</si>
  <si>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</si>
  <si>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</si>
  <si>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</si>
  <si>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</si>
  <si>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</si>
  <si>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</si>
  <si>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</si>
  <si>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</si>
  <si>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</si>
  <si>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</si>
  <si>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</si>
  <si>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</si>
  <si>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</si>
  <si>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</si>
  <si>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</si>
  <si>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</si>
  <si>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</si>
  <si>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</si>
  <si>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</si>
  <si>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</si>
  <si>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</si>
  <si>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</si>
  <si>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</si>
  <si>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</si>
  <si>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</si>
  <si>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</si>
  <si>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</si>
  <si>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</si>
  <si>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</si>
  <si>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</si>
  <si>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</si>
  <si>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</si>
  <si>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</si>
  <si>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</si>
  <si>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</si>
  <si>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</si>
  <si>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</si>
  <si>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</si>
  <si>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</si>
  <si>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</si>
  <si>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</si>
  <si>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</si>
  <si>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</si>
  <si>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</si>
  <si>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</si>
  <si>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</si>
  <si>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</si>
  <si>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</si>
  <si>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</si>
  <si>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</si>
  <si>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</si>
  <si>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</si>
  <si>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</si>
  <si>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</si>
  <si>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</si>
  <si>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</si>
  <si>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</si>
  <si>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</si>
  <si>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</si>
  <si>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</si>
  <si>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</si>
  <si>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</si>
  <si>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</si>
  <si>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</si>
  <si>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</si>
  <si>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</si>
  <si>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</si>
  <si>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</si>
  <si>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</si>
  <si>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</si>
  <si>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</si>
  <si>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</si>
  <si>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</si>
  <si>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</si>
  <si>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</si>
  <si>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</si>
  <si>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</si>
  <si>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</si>
  <si>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</si>
  <si>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</si>
  <si>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</si>
  <si>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</si>
  <si>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</si>
  <si>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</si>
  <si>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</si>
  <si>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</si>
  <si>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</si>
  <si>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</si>
  <si>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</si>
  <si>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</si>
  <si>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</si>
  <si>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</si>
  <si>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</si>
  <si>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</si>
  <si>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</si>
  <si>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</si>
  <si>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</si>
  <si>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</si>
  <si>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</si>
  <si>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</si>
  <si>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</si>
  <si>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</si>
  <si>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</si>
  <si>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</si>
  <si>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</si>
  <si>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</si>
  <si>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</si>
  <si>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</si>
  <si>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</si>
  <si>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</si>
  <si>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</si>
  <si>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</si>
  <si>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</si>
  <si>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</si>
  <si>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</si>
  <si>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</si>
  <si>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</si>
  <si>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</si>
  <si>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</si>
  <si>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</si>
  <si>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</si>
  <si>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</si>
  <si>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</si>
  <si>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</si>
  <si>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</si>
  <si>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</si>
  <si>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</si>
  <si>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</si>
  <si>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</si>
  <si>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</si>
  <si>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</si>
  <si>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</si>
  <si>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</si>
  <si>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</si>
  <si>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</si>
  <si>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</si>
  <si>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</si>
  <si>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</si>
  <si>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</si>
  <si>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</si>
  <si>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</si>
  <si>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</si>
  <si>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</si>
  <si>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</si>
  <si>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</si>
  <si>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</si>
  <si>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</si>
  <si>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</si>
  <si>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</si>
  <si>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</si>
  <si>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</si>
  <si>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</si>
  <si>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</si>
  <si>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</si>
  <si>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</si>
  <si>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</si>
  <si>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</si>
  <si>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</si>
  <si>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</si>
  <si>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</si>
  <si>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</si>
  <si>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</si>
  <si>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</si>
  <si>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</si>
  <si>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</si>
  <si>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</si>
  <si>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</si>
  <si>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</si>
  <si>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</si>
  <si>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</si>
  <si>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</si>
  <si>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</si>
  <si>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</si>
  <si>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</si>
  <si>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</si>
  <si>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</si>
  <si>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</si>
  <si>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</si>
  <si>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</si>
  <si>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</si>
  <si>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</si>
  <si>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</si>
  <si>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</si>
  <si>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</si>
  <si>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</si>
  <si>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</si>
  <si>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</si>
  <si>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</si>
  <si>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</si>
  <si>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</si>
  <si>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</si>
  <si>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</si>
  <si>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</si>
  <si>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</si>
  <si>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</si>
  <si>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</si>
  <si>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</si>
  <si>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</si>
  <si>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</si>
  <si>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</si>
  <si>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</si>
  <si>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</si>
  <si>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</si>
  <si>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</si>
  <si>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</si>
  <si>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</si>
  <si>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</si>
  <si>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</si>
  <si>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</si>
  <si>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</si>
  <si>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</si>
  <si>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</si>
  <si>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</si>
  <si>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</si>
  <si>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</si>
  <si>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</si>
  <si>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</si>
  <si>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</si>
  <si>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</si>
  <si>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</si>
  <si>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</si>
  <si>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</si>
  <si>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</si>
  <si>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</si>
  <si>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</si>
  <si>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</si>
  <si>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</si>
  <si>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</si>
  <si>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</si>
  <si>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 xml:space="preserve">   1.48</t>
  </si>
  <si>
    <t xml:space="preserve">   2.65</t>
  </si>
  <si>
    <t xml:space="preserve">   1.74</t>
  </si>
  <si>
    <t>None</t>
  </si>
  <si>
    <t>Minor</t>
  </si>
  <si>
    <t xml:space="preserve"> 93.3</t>
  </si>
  <si>
    <t xml:space="preserve">  4.5</t>
  </si>
  <si>
    <t xml:space="preserve">  1.1</t>
  </si>
  <si>
    <t xml:space="preserve">  2.9</t>
  </si>
  <si>
    <t xml:space="preserve">  6.0</t>
  </si>
  <si>
    <t xml:space="preserve">  2.2</t>
  </si>
  <si>
    <t xml:space="preserve">  7.5</t>
  </si>
  <si>
    <t xml:space="preserve">  6.9</t>
  </si>
  <si>
    <t xml:space="preserve">  7.4</t>
  </si>
  <si>
    <t xml:space="preserve">  5.1</t>
  </si>
  <si>
    <t xml:space="preserve">  1.0</t>
  </si>
  <si>
    <t xml:space="preserve">  3.1</t>
  </si>
  <si>
    <t xml:space="preserve">  6.8</t>
  </si>
  <si>
    <t xml:space="preserve">  2.0</t>
  </si>
  <si>
    <t xml:space="preserve">  3.9</t>
  </si>
  <si>
    <t xml:space="preserve">  9.1</t>
  </si>
  <si>
    <t xml:space="preserve">  2.6</t>
  </si>
  <si>
    <t xml:space="preserve">  5.0</t>
  </si>
  <si>
    <t xml:space="preserve">  6.7</t>
  </si>
  <si>
    <t xml:space="preserve"> 10.4</t>
  </si>
  <si>
    <t xml:space="preserve">  6.5</t>
  </si>
  <si>
    <t xml:space="preserve">  1.3</t>
  </si>
  <si>
    <t xml:space="preserve"> 10.5</t>
  </si>
  <si>
    <t xml:space="preserve">  7.9</t>
  </si>
  <si>
    <t xml:space="preserve">  1.9</t>
  </si>
  <si>
    <t xml:space="preserve"> 11.7</t>
  </si>
  <si>
    <t xml:space="preserve">  4.8</t>
  </si>
  <si>
    <t xml:space="preserve">  6.4</t>
  </si>
  <si>
    <t xml:space="preserve">  2.1</t>
  </si>
  <si>
    <t xml:space="preserve">  4.2</t>
  </si>
  <si>
    <t xml:space="preserve">  8.4</t>
  </si>
  <si>
    <t xml:space="preserve">  5.7</t>
  </si>
  <si>
    <t xml:space="preserve">  3.7</t>
  </si>
  <si>
    <t xml:space="preserve">  3.0</t>
  </si>
  <si>
    <t xml:space="preserve">  1.6</t>
  </si>
  <si>
    <t xml:space="preserve">  6.6</t>
  </si>
  <si>
    <t xml:space="preserve">  2.3</t>
  </si>
  <si>
    <t xml:space="preserve">  4.9</t>
  </si>
  <si>
    <t xml:space="preserve">  1.5</t>
  </si>
  <si>
    <t xml:space="preserve">  5.6</t>
  </si>
  <si>
    <t xml:space="preserve">  2.4</t>
  </si>
  <si>
    <t xml:space="preserve">  4.0</t>
  </si>
  <si>
    <t xml:space="preserve">  7.3</t>
  </si>
  <si>
    <t xml:space="preserve">  8.8</t>
  </si>
  <si>
    <t xml:space="preserve">  1.2</t>
  </si>
  <si>
    <t xml:space="preserve">  3.3</t>
  </si>
  <si>
    <t xml:space="preserve">  7.1</t>
  </si>
  <si>
    <t xml:space="preserve">  5.2</t>
  </si>
  <si>
    <t xml:space="preserve">   **</t>
  </si>
  <si>
    <t xml:space="preserve">  ***</t>
  </si>
  <si>
    <t xml:space="preserve">    *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</si>
  <si>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</si>
  <si>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</si>
  <si>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</si>
  <si>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</si>
  <si>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</si>
  <si>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</si>
  <si>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200123123637</t>
  </si>
  <si>
    <t>Karol Pogorzelski</t>
  </si>
  <si>
    <t>Enactus/Enactus SGGW 1</t>
  </si>
  <si>
    <t>profukcja</t>
  </si>
  <si>
    <t>mat</t>
  </si>
  <si>
    <t>czas prod</t>
  </si>
  <si>
    <t>czas montazu</t>
  </si>
  <si>
    <t>Czas produkcji</t>
  </si>
  <si>
    <t>x</t>
  </si>
  <si>
    <t>x=</t>
  </si>
  <si>
    <t>procentowa sprzedaz</t>
  </si>
  <si>
    <t>przeliczenie sprzedazy</t>
  </si>
  <si>
    <t>produkcja</t>
  </si>
  <si>
    <t>czas</t>
  </si>
  <si>
    <t>czas montażu</t>
  </si>
  <si>
    <t>Nowy</t>
  </si>
  <si>
    <t>Stary</t>
  </si>
  <si>
    <t>Procenty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</si>
</sst>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1">
    <font>
      <sz val="10"/>
      <name val="Arial"/>
    </font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211"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80" fontId="9" fillId="0" borderId="0" xfId="0" applyNumberFormat="1" applyFont="1" applyBorder="1" applyAlignment="1">
      <alignment horizontal="left"/>
    </xf>
    <xf numFmtId="0" fontId="9" fillId="0" borderId="1" xfId="0" applyFont="1" applyBorder="1" applyAlignment="1"/>
    <xf numFmtId="180" fontId="9" fillId="0" borderId="3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 applyAlignment="1">
      <alignment horizontal="left"/>
    </xf>
    <xf numFmtId="180" fontId="9" fillId="0" borderId="10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80" fontId="9" fillId="0" borderId="3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80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80" fontId="9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80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2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5" xfId="0" applyFont="1" applyBorder="1"/>
    <xf numFmtId="0" fontId="9" fillId="0" borderId="0" xfId="0" applyFont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/>
    <xf numFmtId="0" fontId="9" fillId="0" borderId="5" xfId="0" applyFont="1" applyBorder="1" applyAlignment="1"/>
    <xf numFmtId="180" fontId="9" fillId="0" borderId="0" xfId="0" applyNumberFormat="1" applyFont="1" applyBorder="1" applyAlignment="1"/>
    <xf numFmtId="0" fontId="9" fillId="0" borderId="2" xfId="0" applyFont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2" fontId="9" fillId="0" borderId="4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180" fontId="9" fillId="0" borderId="8" xfId="0" applyNumberFormat="1" applyFont="1" applyBorder="1" applyAlignment="1">
      <alignment horizontal="right"/>
    </xf>
    <xf numFmtId="180" fontId="9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180" fontId="9" fillId="0" borderId="10" xfId="0" applyNumberFormat="1" applyFont="1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180" fontId="9" fillId="0" borderId="14" xfId="0" applyNumberFormat="1" applyFont="1" applyBorder="1" applyAlignment="1">
      <alignment horizontal="left"/>
    </xf>
    <xf numFmtId="0" fontId="12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1" fillId="0" borderId="14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/>
    <xf numFmtId="0" fontId="11" fillId="0" borderId="2" xfId="0" applyFont="1" applyBorder="1" applyAlignment="1">
      <alignment horizontal="left"/>
    </xf>
    <xf numFmtId="0" fontId="11" fillId="0" borderId="1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2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0" fontId="11" fillId="0" borderId="0" xfId="0" applyNumberFormat="1" applyFont="1" applyBorder="1" applyAlignment="1">
      <alignment horizontal="right"/>
    </xf>
    <xf numFmtId="18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left"/>
    </xf>
    <xf numFmtId="0" fontId="9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9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1" fontId="9" fillId="0" borderId="0" xfId="0" applyNumberFormat="1" applyFont="1" applyBorder="1" applyAlignment="1">
      <alignment horizontal="center"/>
    </xf>
    <xf numFmtId="0" fontId="24" fillId="0" borderId="0" xfId="0" applyFont="1" applyBorder="1"/>
    <xf numFmtId="2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80" fontId="9" fillId="0" borderId="9" xfId="0" applyNumberFormat="1" applyFont="1" applyBorder="1"/>
    <xf numFmtId="180" fontId="9" fillId="0" borderId="14" xfId="0" applyNumberFormat="1" applyFont="1" applyBorder="1"/>
    <xf numFmtId="180" fontId="9" fillId="0" borderId="2" xfId="0" applyNumberFormat="1" applyFont="1" applyBorder="1" applyAlignment="1">
      <alignment horizontal="left"/>
    </xf>
    <xf numFmtId="180" fontId="9" fillId="0" borderId="2" xfId="0" applyNumberFormat="1" applyFont="1" applyBorder="1"/>
    <xf numFmtId="0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9" fillId="0" borderId="14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left"/>
    </xf>
    <xf numFmtId="0" fontId="9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11" fillId="2" borderId="0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0" xfId="0" applyFont="1" applyFill="1" applyBorder="1"/>
    <xf numFmtId="0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25" fillId="0" borderId="0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12" fillId="2" borderId="0" xfId="0" applyFont="1" applyFill="1" applyBorder="1"/>
    <xf numFmtId="2" fontId="12" fillId="0" borderId="0" xfId="0" applyNumberFormat="1" applyFont="1"/>
    <xf numFmtId="0" fontId="12" fillId="2" borderId="0" xfId="0" applyFont="1" applyFill="1"/>
    <xf numFmtId="0" fontId="12" fillId="0" borderId="5" xfId="0" applyFont="1" applyBorder="1" applyAlignment="1"/>
    <xf numFmtId="0" fontId="12" fillId="0" borderId="9" xfId="0" applyFont="1" applyBorder="1"/>
    <xf numFmtId="0" fontId="12" fillId="0" borderId="14" xfId="0" applyFont="1" applyBorder="1"/>
    <xf numFmtId="0" fontId="12" fillId="0" borderId="10" xfId="0" applyFont="1" applyBorder="1"/>
    <xf numFmtId="0" fontId="9" fillId="0" borderId="5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180" fontId="9" fillId="0" borderId="5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Border="1"/>
    <xf numFmtId="182" fontId="9" fillId="0" borderId="5" xfId="0" applyNumberFormat="1" applyFont="1" applyBorder="1"/>
    <xf numFmtId="0" fontId="9" fillId="0" borderId="12" xfId="0" applyFont="1" applyBorder="1"/>
    <xf numFmtId="181" fontId="9" fillId="0" borderId="0" xfId="0" applyNumberFormat="1" applyFont="1"/>
    <xf numFmtId="183" fontId="9" fillId="0" borderId="5" xfId="0" applyNumberFormat="1" applyFont="1" applyBorder="1" applyAlignment="1">
      <alignment horizontal="right"/>
    </xf>
    <xf numFmtId="180" fontId="9" fillId="0" borderId="4" xfId="0" applyNumberFormat="1" applyFont="1" applyBorder="1" applyAlignment="1">
      <alignment horizontal="right"/>
    </xf>
    <xf numFmtId="0" fontId="27" fillId="0" borderId="0" xfId="0" applyFont="1" applyBorder="1"/>
    <xf numFmtId="1" fontId="9" fillId="0" borderId="0" xfId="0" applyNumberFormat="1" applyFont="1" applyBorder="1" applyAlignment="1">
      <alignment horizontal="right"/>
    </xf>
    <xf numFmtId="2" fontId="9" fillId="0" borderId="0" xfId="0" applyNumberFormat="1" applyFont="1"/>
    <xf numFmtId="2" fontId="9" fillId="0" borderId="14" xfId="0" applyNumberFormat="1" applyFont="1" applyBorder="1"/>
    <xf numFmtId="0" fontId="26" fillId="0" borderId="0" xfId="0" applyFont="1" applyBorder="1"/>
    <xf numFmtId="0" fontId="28" fillId="0" borderId="0" xfId="0" applyFont="1" applyBorder="1"/>
    <xf numFmtId="0" fontId="9" fillId="2" borderId="0" xfId="0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9" fontId="1" fillId="0" borderId="0" xfId="1" applyBorder="1" applyAlignment="1">
      <alignment horizontal="left"/>
    </xf>
    <xf numFmtId="0" fontId="0" fillId="0" borderId="16" xfId="0" applyBorder="1"/>
    <xf numFmtId="9" fontId="1" fillId="0" borderId="16" xfId="1" applyBorder="1"/>
    <xf numFmtId="9" fontId="1" fillId="0" borderId="0" xfId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4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55"/>
  <sheetViews>
    <sheetView showGridLines="0" topLeftCell="J1" workbookViewId="0">
      <selection activeCell="AL15" sqref="AL1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  <col min="27" max="28" width="9.21875" bestFit="1" customWidth="1"/>
    <col min="29" max="29" width="9.33203125" bestFit="1" customWidth="1"/>
    <col min="30" max="32" width="9.21875" bestFit="1" customWidth="1"/>
  </cols>
  <sheetData>
    <row r="1" spans="2:38">
      <c r="V1" t="str">
        <f>LEFT(TRIM(W!A699),4)</f>
        <v xml:space="preserve">032 </v>
      </c>
      <c r="W1" t="str">
        <f>RIGHT(TRIM(W!A699),10)</f>
        <v>20/10/2017</v>
      </c>
    </row>
    <row r="2" spans="2:38" ht="33">
      <c r="G2" s="1" t="s">
        <v>283</v>
      </c>
      <c r="H2" s="140"/>
    </row>
    <row r="3" spans="2:38">
      <c r="B3" t="str">
        <f>W!A861</f>
        <v>Karol Pogorzelski</v>
      </c>
      <c r="V3" s="2" t="s">
        <v>284</v>
      </c>
      <c r="W3" s="3" t="str">
        <f>W!A6</f>
        <v xml:space="preserve">  17C1</v>
      </c>
    </row>
    <row r="4" spans="2:38">
      <c r="B4" t="str">
        <f>W!A862</f>
        <v>Enactus/Enactus SGGW 1</v>
      </c>
    </row>
    <row r="5" spans="2:38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38">
      <c r="B6">
        <f>W!A864</f>
        <v>0</v>
      </c>
    </row>
    <row r="8" spans="2:38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38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38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  <c r="AA10" t="s">
        <v>420</v>
      </c>
    </row>
    <row r="11" spans="2:38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  <c r="AA11" s="208">
        <v>17</v>
      </c>
      <c r="AB11" s="208">
        <v>13</v>
      </c>
      <c r="AC11" s="208"/>
      <c r="AD11" s="208">
        <v>11</v>
      </c>
      <c r="AE11" s="208"/>
      <c r="AF11" s="208">
        <v>11</v>
      </c>
      <c r="AH11">
        <v>1258</v>
      </c>
      <c r="AJ11">
        <v>712</v>
      </c>
      <c r="AL11">
        <v>409</v>
      </c>
    </row>
    <row r="12" spans="2:38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  <c r="AA12" s="208">
        <v>14</v>
      </c>
      <c r="AB12" s="208">
        <v>11</v>
      </c>
      <c r="AC12" s="208"/>
      <c r="AD12" s="208">
        <v>10</v>
      </c>
      <c r="AE12" s="208"/>
      <c r="AF12" s="208">
        <v>10</v>
      </c>
      <c r="AH12">
        <v>445</v>
      </c>
      <c r="AJ12">
        <v>273</v>
      </c>
      <c r="AL12">
        <v>164</v>
      </c>
    </row>
    <row r="13" spans="2:38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  <c r="AA13" s="208">
        <v>16</v>
      </c>
      <c r="AB13" s="208">
        <v>12</v>
      </c>
      <c r="AC13" s="208"/>
      <c r="AD13" s="208">
        <v>10</v>
      </c>
      <c r="AE13" s="208"/>
      <c r="AF13" s="208">
        <v>10</v>
      </c>
      <c r="AH13">
        <v>727</v>
      </c>
      <c r="AJ13">
        <v>422</v>
      </c>
      <c r="AL13">
        <v>253</v>
      </c>
    </row>
    <row r="14" spans="2:38">
      <c r="B14" s="11"/>
      <c r="C14" s="19"/>
      <c r="D14" s="19" t="s">
        <v>27</v>
      </c>
      <c r="E14" s="43">
        <f>W!A7</f>
        <v>17</v>
      </c>
      <c r="F14" s="44">
        <f>W!A11</f>
        <v>11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  <c r="AA14" t="s">
        <v>421</v>
      </c>
    </row>
    <row r="15" spans="2:38">
      <c r="B15" s="11"/>
      <c r="C15" s="19"/>
      <c r="D15" s="19" t="s">
        <v>2</v>
      </c>
      <c r="E15" s="50">
        <f>W!A8</f>
        <v>12</v>
      </c>
      <c r="F15" s="44">
        <f>W!A12</f>
        <v>9</v>
      </c>
      <c r="G15" s="51"/>
      <c r="H15" s="44">
        <f>W!A15</f>
        <v>7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  <c r="AA15" s="208">
        <v>17</v>
      </c>
      <c r="AB15" s="208">
        <v>11</v>
      </c>
      <c r="AC15" s="208"/>
      <c r="AD15" s="208">
        <v>10</v>
      </c>
      <c r="AE15" s="208"/>
      <c r="AF15" s="208">
        <v>10</v>
      </c>
      <c r="AH15">
        <v>979</v>
      </c>
      <c r="AJ15">
        <v>656</v>
      </c>
      <c r="AL15">
        <v>378</v>
      </c>
    </row>
    <row r="16" spans="2:38">
      <c r="B16" s="11"/>
      <c r="C16" s="19"/>
      <c r="D16" s="19" t="s">
        <v>3</v>
      </c>
      <c r="E16" s="56">
        <f>W!A9</f>
        <v>15</v>
      </c>
      <c r="F16" s="57">
        <f>W!A13</f>
        <v>10</v>
      </c>
      <c r="G16" s="58"/>
      <c r="H16" s="57">
        <f>W!A16</f>
        <v>9</v>
      </c>
      <c r="I16" s="38"/>
      <c r="J16" s="57">
        <f>W!A19</f>
        <v>9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14</v>
      </c>
      <c r="U16" s="59">
        <f>W!B68</f>
        <v>0</v>
      </c>
      <c r="V16" s="18"/>
      <c r="W16" s="60">
        <f>W!A69</f>
        <v>5</v>
      </c>
      <c r="X16" s="59"/>
      <c r="Y16" s="24"/>
      <c r="AA16" s="208">
        <v>12</v>
      </c>
      <c r="AB16" s="208">
        <v>9</v>
      </c>
      <c r="AC16" s="208"/>
      <c r="AD16" s="208">
        <v>7</v>
      </c>
      <c r="AE16" s="208"/>
      <c r="AF16" s="208">
        <v>7</v>
      </c>
      <c r="AH16">
        <v>173</v>
      </c>
      <c r="AJ16">
        <v>141</v>
      </c>
      <c r="AL16">
        <v>79</v>
      </c>
    </row>
    <row r="17" spans="2:38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  <c r="AA17" s="208">
        <v>15</v>
      </c>
      <c r="AB17" s="208">
        <v>10</v>
      </c>
      <c r="AC17" s="208"/>
      <c r="AD17" s="208">
        <v>9</v>
      </c>
      <c r="AE17" s="208"/>
      <c r="AF17" s="208">
        <v>9</v>
      </c>
      <c r="AH17">
        <v>480</v>
      </c>
      <c r="AJ17">
        <v>321</v>
      </c>
      <c r="AL17">
        <v>196</v>
      </c>
    </row>
    <row r="18" spans="2:38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  <c r="AA18" t="s">
        <v>422</v>
      </c>
    </row>
    <row r="19" spans="2:38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7</v>
      </c>
      <c r="X19" s="69"/>
      <c r="Y19" s="24"/>
      <c r="AA19" s="209">
        <f>AA11/AA15</f>
        <v>1</v>
      </c>
      <c r="AB19" s="209">
        <f>AB11/AB15</f>
        <v>1.1818181818181819</v>
      </c>
      <c r="AC19" s="209"/>
      <c r="AD19" s="209">
        <f>AD11/AD15</f>
        <v>1.1000000000000001</v>
      </c>
      <c r="AE19" s="209"/>
      <c r="AF19" s="209">
        <f>AF11/AF15</f>
        <v>1.1000000000000001</v>
      </c>
      <c r="AH19" s="210">
        <f>AH11/AH15</f>
        <v>1.2849846782431051</v>
      </c>
      <c r="AI19" s="210"/>
      <c r="AJ19" s="210">
        <f>AJ11/AJ15</f>
        <v>1.0853658536585367</v>
      </c>
      <c r="AK19" s="210"/>
      <c r="AL19" s="210">
        <f>AL11/AL15</f>
        <v>1.0820105820105821</v>
      </c>
    </row>
    <row r="20" spans="2:38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  <c r="AA20" s="209">
        <f t="shared" ref="AA20:AF20" si="0">AA12/AA16</f>
        <v>1.1666666666666667</v>
      </c>
      <c r="AB20" s="209">
        <f t="shared" si="0"/>
        <v>1.2222222222222223</v>
      </c>
      <c r="AC20" s="209"/>
      <c r="AD20" s="209">
        <f t="shared" si="0"/>
        <v>1.4285714285714286</v>
      </c>
      <c r="AE20" s="209"/>
      <c r="AF20" s="209">
        <f t="shared" si="0"/>
        <v>1.4285714285714286</v>
      </c>
      <c r="AH20" s="210">
        <f>AH12/AH16</f>
        <v>2.5722543352601157</v>
      </c>
      <c r="AI20" s="210"/>
      <c r="AJ20" s="210">
        <f>AJ12/AJ16</f>
        <v>1.9361702127659575</v>
      </c>
      <c r="AK20" s="210"/>
      <c r="AL20" s="210">
        <f>AL12/AL16</f>
        <v>2.0759493670886076</v>
      </c>
    </row>
    <row r="21" spans="2:38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825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  <c r="AA21" s="209">
        <f t="shared" ref="AA21:AF21" si="1">AA13/AA17</f>
        <v>1.0666666666666667</v>
      </c>
      <c r="AB21" s="209">
        <f t="shared" si="1"/>
        <v>1.2</v>
      </c>
      <c r="AC21" s="209"/>
      <c r="AD21" s="209">
        <f t="shared" si="1"/>
        <v>1.1111111111111112</v>
      </c>
      <c r="AE21" s="209"/>
      <c r="AF21" s="209">
        <f t="shared" si="1"/>
        <v>1.1111111111111112</v>
      </c>
      <c r="AH21" s="210">
        <f>AH13/AH17</f>
        <v>1.5145833333333334</v>
      </c>
      <c r="AI21" s="210"/>
      <c r="AJ21" s="210">
        <f>AJ13/AJ17</f>
        <v>1.3146417445482865</v>
      </c>
      <c r="AK21" s="210"/>
      <c r="AL21" s="210">
        <f>AL13/AL17</f>
        <v>1.2908163265306123</v>
      </c>
    </row>
    <row r="22" spans="2:38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  <c r="AA22" s="209"/>
      <c r="AB22" s="209"/>
      <c r="AC22" s="209"/>
      <c r="AD22" s="209"/>
      <c r="AE22" s="209"/>
      <c r="AF22" s="209"/>
    </row>
    <row r="23" spans="2:38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38">
      <c r="B24" s="11"/>
      <c r="C24" s="19"/>
      <c r="D24" s="19" t="s">
        <v>307</v>
      </c>
      <c r="E24" s="19"/>
      <c r="F24" s="47">
        <f>W!A31</f>
        <v>900</v>
      </c>
      <c r="G24" s="48">
        <f>W!B31</f>
        <v>0</v>
      </c>
      <c r="H24" s="63">
        <f>W!A34</f>
        <v>695</v>
      </c>
      <c r="I24" s="48">
        <f>W!B34</f>
        <v>0</v>
      </c>
      <c r="J24" s="63">
        <f>W!A37</f>
        <v>400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38">
      <c r="B25" s="11"/>
      <c r="C25" s="203" t="s">
        <v>310</v>
      </c>
      <c r="D25" s="19" t="s">
        <v>311</v>
      </c>
      <c r="E25" s="19"/>
      <c r="F25" s="53">
        <f>W!A32</f>
        <v>125</v>
      </c>
      <c r="G25" s="54">
        <f>W!B32</f>
        <v>0</v>
      </c>
      <c r="H25" s="44">
        <f>W!A35</f>
        <v>140</v>
      </c>
      <c r="I25" s="54">
        <f>W!B35</f>
        <v>0</v>
      </c>
      <c r="J25" s="44">
        <f>W!A38</f>
        <v>90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38">
      <c r="B26" s="11"/>
      <c r="C26" s="204" t="s">
        <v>313</v>
      </c>
      <c r="D26" s="19" t="s">
        <v>314</v>
      </c>
      <c r="E26" s="19"/>
      <c r="F26" s="41">
        <f>W!A33</f>
        <v>250</v>
      </c>
      <c r="G26" s="59">
        <f>W!B33</f>
        <v>0</v>
      </c>
      <c r="H26" s="57">
        <f>W!A36</f>
        <v>190</v>
      </c>
      <c r="I26" s="59">
        <f>W!B36</f>
        <v>0</v>
      </c>
      <c r="J26" s="41">
        <f>W!A39</f>
        <v>115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  <c r="AH26">
        <f>AH15*AB19</f>
        <v>1157</v>
      </c>
      <c r="AJ26">
        <f>AJ15*AD19</f>
        <v>721.6</v>
      </c>
      <c r="AL26">
        <f>AF19*AL15</f>
        <v>415.8</v>
      </c>
    </row>
    <row r="27" spans="2:38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  <c r="AH27">
        <f>AH16*AB20</f>
        <v>211.44444444444446</v>
      </c>
      <c r="AJ27">
        <f>AJ16*AD20</f>
        <v>201.42857142857144</v>
      </c>
      <c r="AL27">
        <f>AF20*AL16</f>
        <v>112.85714285714286</v>
      </c>
    </row>
    <row r="28" spans="2:38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  <c r="AH28">
        <f>AH17*AB21</f>
        <v>576</v>
      </c>
      <c r="AJ28">
        <f>AJ17*AD21</f>
        <v>356.66666666666669</v>
      </c>
      <c r="AL28">
        <f>AF21*AL17</f>
        <v>217.7777777777778</v>
      </c>
    </row>
    <row r="29" spans="2:38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38">
      <c r="B30" s="11"/>
      <c r="C30" s="19" t="s">
        <v>322</v>
      </c>
      <c r="D30" s="19"/>
      <c r="E30" s="44"/>
      <c r="F30" s="53">
        <f>W!A44</f>
        <v>22</v>
      </c>
      <c r="G30" s="52"/>
      <c r="H30" s="44">
        <f>W!A45</f>
        <v>22</v>
      </c>
      <c r="I30" s="52"/>
      <c r="J30" s="44">
        <f>W!A46</f>
        <v>22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38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175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1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38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40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200</v>
      </c>
      <c r="I35" s="87">
        <f>W!B55</f>
        <v>0</v>
      </c>
      <c r="J35" s="36">
        <f>W!A56</f>
        <v>100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5"/>
  <sheetViews>
    <sheetView showGridLines="0" topLeftCell="L13" workbookViewId="0">
      <selection activeCell="U17" sqref="U17:Y19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1275</v>
      </c>
      <c r="V6" s="188"/>
      <c r="W6" s="44">
        <f>W!A109</f>
        <v>1025</v>
      </c>
      <c r="X6" s="28"/>
      <c r="Y6" s="53">
        <f>W!A110</f>
        <v>605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1310</v>
      </c>
      <c r="V7" s="188"/>
      <c r="W7" s="44">
        <f>W!A112</f>
        <v>1055</v>
      </c>
      <c r="X7" s="28"/>
      <c r="Y7" s="53">
        <f>W!A113</f>
        <v>624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35</v>
      </c>
      <c r="V8" s="188"/>
      <c r="W8" s="44">
        <f>W!A115</f>
        <v>30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260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540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135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21</v>
      </c>
      <c r="O12" s="191">
        <f>W!A198</f>
        <v>28</v>
      </c>
      <c r="P12" s="24"/>
      <c r="R12" s="129"/>
      <c r="S12" s="28" t="s">
        <v>224</v>
      </c>
      <c r="T12" s="19"/>
      <c r="U12" s="53">
        <f>W!A121</f>
        <v>900</v>
      </c>
      <c r="V12" s="188"/>
      <c r="W12" s="53">
        <f>W!A124</f>
        <v>695</v>
      </c>
      <c r="X12" s="28"/>
      <c r="Y12" s="53">
        <f>W!A127</f>
        <v>400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125</v>
      </c>
      <c r="V13" s="188"/>
      <c r="W13" s="53">
        <f>W!A125</f>
        <v>140</v>
      </c>
      <c r="X13" s="28"/>
      <c r="Y13" s="53">
        <f>W!A128</f>
        <v>90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250</v>
      </c>
      <c r="V14" s="188"/>
      <c r="W14" s="53">
        <f>W!A126</f>
        <v>190</v>
      </c>
      <c r="X14" s="28"/>
      <c r="Y14" s="53">
        <f>W!A129</f>
        <v>115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24</v>
      </c>
      <c r="H15" s="24"/>
      <c r="I15" s="19"/>
      <c r="J15" s="129"/>
      <c r="K15" s="96" t="s">
        <v>336</v>
      </c>
      <c r="L15" s="19"/>
      <c r="M15" s="19"/>
      <c r="N15" s="19"/>
      <c r="O15" s="19">
        <f>O16/N7</f>
        <v>576</v>
      </c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46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208</v>
      </c>
      <c r="P17" s="190">
        <f>W!B307</f>
        <v>0</v>
      </c>
      <c r="R17" s="129"/>
      <c r="S17" s="19" t="s">
        <v>235</v>
      </c>
      <c r="T17" s="19"/>
      <c r="U17" s="53">
        <f>W!A131</f>
        <v>979</v>
      </c>
      <c r="V17" s="188"/>
      <c r="W17" s="53">
        <f>W!A134</f>
        <v>656</v>
      </c>
      <c r="X17" s="28"/>
      <c r="Y17" s="53">
        <f>W!A137</f>
        <v>378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46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9290</v>
      </c>
      <c r="P18" s="24"/>
      <c r="R18" s="129"/>
      <c r="S18" s="101" t="s">
        <v>238</v>
      </c>
      <c r="T18" s="19"/>
      <c r="U18" s="53">
        <f>W!A132</f>
        <v>173</v>
      </c>
      <c r="V18" s="188"/>
      <c r="W18" s="53">
        <f>W!A135</f>
        <v>141</v>
      </c>
      <c r="X18" s="28"/>
      <c r="Y18" s="53">
        <f>W!A138</f>
        <v>79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46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480</v>
      </c>
      <c r="V19" s="188"/>
      <c r="W19" s="53">
        <f>W!A136</f>
        <v>321</v>
      </c>
      <c r="X19" s="28"/>
      <c r="Y19" s="53">
        <f>W!A139</f>
        <v>196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46">
      <c r="B20" s="129"/>
      <c r="C20" s="19" t="s">
        <v>240</v>
      </c>
      <c r="D20" s="19"/>
      <c r="E20" s="19"/>
      <c r="F20" s="44"/>
      <c r="G20" s="44">
        <f>W!A293</f>
        <v>1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>
        <f>SUM(U17:U19)</f>
        <v>1632</v>
      </c>
      <c r="V20" s="42"/>
      <c r="W20" s="62">
        <f>SUM(W17:W19)</f>
        <v>1118</v>
      </c>
      <c r="X20" s="83"/>
      <c r="Y20" s="132">
        <f>SUM(Y17:Y19)</f>
        <v>653</v>
      </c>
      <c r="Z20" s="83"/>
      <c r="AA20" s="76"/>
      <c r="AC20" s="19"/>
      <c r="AD20" s="19"/>
      <c r="AE20" s="19"/>
      <c r="AF20" s="19"/>
      <c r="AG20" s="28"/>
      <c r="AH20" s="19"/>
      <c r="AI20" s="28"/>
      <c r="AJ20" s="19" t="s">
        <v>408</v>
      </c>
      <c r="AK20" s="28">
        <v>1700</v>
      </c>
      <c r="AL20" s="19">
        <v>1170</v>
      </c>
      <c r="AM20" s="18">
        <v>680</v>
      </c>
    </row>
    <row r="21" spans="2:46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 t="s">
        <v>409</v>
      </c>
      <c r="AK21" s="28">
        <f>AK20-U45</f>
        <v>1400</v>
      </c>
      <c r="AL21" s="19">
        <f>(AL20-W43)*2</f>
        <v>1940</v>
      </c>
      <c r="AM21" s="18">
        <f>(AM20-Y43)*3</f>
        <v>1740</v>
      </c>
      <c r="AN21" s="18">
        <f>SUM(AK21:AM21)</f>
        <v>5080</v>
      </c>
    </row>
    <row r="22" spans="2:46" ht="12">
      <c r="B22" s="129"/>
      <c r="C22" s="96"/>
      <c r="D22" s="96"/>
      <c r="E22" s="96"/>
      <c r="F22" s="96"/>
      <c r="G22" s="96">
        <f>G25/G23</f>
        <v>0.9719101123595506</v>
      </c>
      <c r="H22" s="24"/>
      <c r="I22" s="19"/>
      <c r="Q22" s="19"/>
      <c r="R22" s="129"/>
      <c r="S22" s="19" t="s">
        <v>235</v>
      </c>
      <c r="T22" s="19"/>
      <c r="U22" s="53">
        <f>W!A141</f>
        <v>979</v>
      </c>
      <c r="V22" s="188"/>
      <c r="W22" s="53">
        <f>W!A144</f>
        <v>678</v>
      </c>
      <c r="X22" s="28"/>
      <c r="Y22" s="53">
        <f>W!A147</f>
        <v>384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 t="s">
        <v>410</v>
      </c>
      <c r="AK22" s="28">
        <f>(AK20-300)*AK54</f>
        <v>90322.580645161288</v>
      </c>
      <c r="AL22" s="19">
        <f>(AL20-200)*AM54</f>
        <v>78225.806451612894</v>
      </c>
      <c r="AM22" s="18">
        <f>(AM20-100)*AO54</f>
        <v>74838.709677419349</v>
      </c>
      <c r="AN22" s="18">
        <f>SUM(AK22:AM22)/60</f>
        <v>4056.4516129032254</v>
      </c>
    </row>
    <row r="23" spans="2:46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K23" s="18">
        <f>G23*93.3%</f>
        <v>3985.7759999999998</v>
      </c>
      <c r="L23" s="18">
        <f>G23/G19</f>
        <v>1068</v>
      </c>
      <c r="M23" s="18">
        <f>L23*5</f>
        <v>5340</v>
      </c>
      <c r="R23" s="129"/>
      <c r="S23" s="101" t="s">
        <v>238</v>
      </c>
      <c r="T23" s="19"/>
      <c r="U23" s="53">
        <f>W!A142</f>
        <v>173</v>
      </c>
      <c r="V23" s="188"/>
      <c r="W23" s="53">
        <f>W!A145</f>
        <v>140</v>
      </c>
      <c r="X23" s="28"/>
      <c r="Y23" s="53">
        <f>W!A148</f>
        <v>79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 t="s">
        <v>411</v>
      </c>
      <c r="AK23" s="28">
        <f>AK20*125</f>
        <v>212500</v>
      </c>
      <c r="AL23" s="19">
        <f>AL20*175</f>
        <v>204750</v>
      </c>
      <c r="AM23" s="18">
        <f>AM20*335</f>
        <v>227800</v>
      </c>
      <c r="AN23" s="18">
        <f>SUM(AK23:AM23)/60</f>
        <v>10750.833333333334</v>
      </c>
    </row>
    <row r="24" spans="2:46">
      <c r="B24" s="129"/>
      <c r="C24" s="19" t="s">
        <v>245</v>
      </c>
      <c r="D24" s="19"/>
      <c r="E24" s="19"/>
      <c r="F24" s="19"/>
      <c r="G24" s="44">
        <f>W!A302</f>
        <v>64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257</v>
      </c>
      <c r="V24" s="188"/>
      <c r="W24" s="53">
        <f>W!A146</f>
        <v>190</v>
      </c>
      <c r="X24" s="28"/>
      <c r="Y24" s="53">
        <f>W!A149</f>
        <v>115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46" ht="13.2">
      <c r="B25" s="129"/>
      <c r="C25" s="28" t="s">
        <v>237</v>
      </c>
      <c r="G25" s="44">
        <f>W!A303</f>
        <v>4152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>
        <f>SUM(U22:U24)</f>
        <v>1409</v>
      </c>
      <c r="V25" s="42"/>
      <c r="W25" s="62">
        <f>SUM(W22:W24)</f>
        <v>1008</v>
      </c>
      <c r="X25" s="83"/>
      <c r="Y25" s="132">
        <f>SUM(Y22:Y24)</f>
        <v>578</v>
      </c>
      <c r="Z25" s="83"/>
      <c r="AA25" s="76"/>
      <c r="AC25" s="19"/>
      <c r="AD25" s="19"/>
      <c r="AE25" s="19"/>
      <c r="AF25" s="19"/>
      <c r="AG25" s="28"/>
      <c r="AH25" s="19" t="s">
        <v>415</v>
      </c>
      <c r="AI25" s="28"/>
      <c r="AJ25" s="19"/>
      <c r="AK25" s="207">
        <f t="shared" ref="AK25:AL27" si="0">U17/$U$20</f>
        <v>0.59987745098039214</v>
      </c>
      <c r="AL25" s="207">
        <f t="shared" si="0"/>
        <v>0</v>
      </c>
      <c r="AM25" s="207">
        <f>W17/$W$20</f>
        <v>0.58676207513416812</v>
      </c>
      <c r="AN25" s="207">
        <f>X17/$U$20</f>
        <v>0</v>
      </c>
      <c r="AO25" s="207">
        <f>Y17/$Y$20</f>
        <v>0.57886676875957122</v>
      </c>
    </row>
    <row r="26" spans="2:46" ht="13.2">
      <c r="B26" s="129"/>
      <c r="C26" s="19" t="s">
        <v>247</v>
      </c>
      <c r="D26" s="19"/>
      <c r="E26" s="19"/>
      <c r="F26" s="19"/>
      <c r="G26" s="44">
        <f>G19*W!A75-G24</f>
        <v>56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07">
        <f t="shared" si="0"/>
        <v>0.10600490196078431</v>
      </c>
      <c r="AL26" s="207">
        <f t="shared" si="0"/>
        <v>0</v>
      </c>
      <c r="AM26" s="207">
        <f>W18/$W$20</f>
        <v>0.12611806797853309</v>
      </c>
      <c r="AN26" s="207">
        <f>X18/$U$20</f>
        <v>0</v>
      </c>
      <c r="AO26" s="207">
        <f>Y18/$Y$20</f>
        <v>0.12098009188361408</v>
      </c>
    </row>
    <row r="27" spans="2:46" ht="13.2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07">
        <f t="shared" si="0"/>
        <v>0.29411764705882354</v>
      </c>
      <c r="AL27" s="207">
        <f t="shared" si="0"/>
        <v>0</v>
      </c>
      <c r="AM27" s="207">
        <f>W19/$W$20</f>
        <v>0.28711985688729874</v>
      </c>
      <c r="AN27" s="207">
        <f>X19/$U$20</f>
        <v>0</v>
      </c>
      <c r="AO27" s="207">
        <f>Y19/$Y$20</f>
        <v>0.3001531393568147</v>
      </c>
    </row>
    <row r="28" spans="2:46">
      <c r="B28" s="129"/>
      <c r="C28" s="19"/>
      <c r="D28" s="19"/>
      <c r="E28" s="19"/>
      <c r="F28" s="19"/>
      <c r="G28" s="19">
        <f>G23*0.955</f>
        <v>4079.7599999999998</v>
      </c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28"/>
      <c r="AM28" s="28"/>
      <c r="AN28" s="28"/>
      <c r="AO28" s="28"/>
    </row>
    <row r="29" spans="2:46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 t="s">
        <v>416</v>
      </c>
      <c r="AI29" s="28"/>
      <c r="AJ29" s="19"/>
      <c r="AK29" s="28"/>
      <c r="AL29" s="19"/>
    </row>
    <row r="30" spans="2:46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>
        <f>$AK$20*AK25</f>
        <v>1019.7916666666666</v>
      </c>
      <c r="AL30" s="19"/>
      <c r="AM30" s="18">
        <f>$AL$20*AM25</f>
        <v>686.51162790697674</v>
      </c>
      <c r="AO30" s="18">
        <f>$AM$20*AO25</f>
        <v>393.6294027565084</v>
      </c>
      <c r="AR30" s="18">
        <v>1060</v>
      </c>
      <c r="AS30" s="18">
        <v>740</v>
      </c>
      <c r="AT30" s="18">
        <v>420</v>
      </c>
    </row>
    <row r="31" spans="2:46">
      <c r="B31" s="129"/>
      <c r="C31" s="19" t="s">
        <v>257</v>
      </c>
      <c r="D31" s="19"/>
      <c r="E31" s="19"/>
      <c r="F31" s="44"/>
      <c r="G31" s="44">
        <f>1000*W!A57+W!A312</f>
        <v>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40</v>
      </c>
      <c r="V31" s="188"/>
      <c r="W31" s="53">
        <f>W!A164</f>
        <v>17</v>
      </c>
      <c r="X31" s="28"/>
      <c r="Y31" s="53">
        <f>W!A167</f>
        <v>16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>
        <f>$AK$20*AK26</f>
        <v>180.20833333333334</v>
      </c>
      <c r="AL31" s="19"/>
      <c r="AM31" s="18">
        <f>$AL$20*AM26</f>
        <v>147.55813953488371</v>
      </c>
      <c r="AO31" s="18">
        <f>$AM$20*AO26</f>
        <v>82.26646248085757</v>
      </c>
      <c r="AR31" s="18">
        <v>360</v>
      </c>
      <c r="AS31" s="18">
        <v>310</v>
      </c>
      <c r="AT31" s="18">
        <v>180</v>
      </c>
    </row>
    <row r="32" spans="2:46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8</v>
      </c>
      <c r="V32" s="188"/>
      <c r="W32" s="53">
        <f>W!A165</f>
        <v>0</v>
      </c>
      <c r="X32" s="28"/>
      <c r="Y32" s="53">
        <f>W!A168</f>
        <v>11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>
        <f>$AK$20*AK27</f>
        <v>500</v>
      </c>
      <c r="AL32" s="19"/>
      <c r="AM32" s="18">
        <f>$AL$20*AM27</f>
        <v>335.93023255813955</v>
      </c>
      <c r="AO32" s="18">
        <f>$AM$20*AO27</f>
        <v>204.104134762634</v>
      </c>
      <c r="AR32" s="18">
        <v>550</v>
      </c>
      <c r="AS32" s="18">
        <v>420</v>
      </c>
      <c r="AT32" s="18">
        <v>260</v>
      </c>
    </row>
    <row r="33" spans="2:4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  <c r="AR33" s="18">
        <f>SUM(AR30:AR32)</f>
        <v>1970</v>
      </c>
      <c r="AS33" s="18">
        <f>SUM(AS30:AS32)</f>
        <v>1470</v>
      </c>
      <c r="AT33" s="18">
        <f>SUM(AT30:AT32)</f>
        <v>860</v>
      </c>
    </row>
    <row r="34" spans="2:48">
      <c r="B34" s="129"/>
      <c r="C34" s="19" t="s">
        <v>259</v>
      </c>
      <c r="D34" s="19"/>
      <c r="E34" s="19"/>
      <c r="F34" s="19"/>
      <c r="G34" s="44">
        <f>W!A315</f>
        <v>5292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>
        <f>SUM(AK30:AK32)</f>
        <v>1700</v>
      </c>
      <c r="AL34" s="28">
        <f>SUM(AL30:AL32)</f>
        <v>0</v>
      </c>
      <c r="AM34" s="28">
        <f>SUM(AM30:AM32)</f>
        <v>1170</v>
      </c>
      <c r="AN34" s="28">
        <f>SUM(AN30:AN32)</f>
        <v>0</v>
      </c>
      <c r="AO34" s="28">
        <f>SUM(AO30:AO32)</f>
        <v>680</v>
      </c>
      <c r="AQ34" s="18" t="s">
        <v>417</v>
      </c>
      <c r="AR34" s="18">
        <f>AR33-300</f>
        <v>1670</v>
      </c>
      <c r="AS34" s="18">
        <f>(AS33-200)</f>
        <v>1270</v>
      </c>
      <c r="AT34" s="18">
        <f>(AT33-100)</f>
        <v>760</v>
      </c>
    </row>
    <row r="35" spans="2:48" ht="12">
      <c r="B35" s="129"/>
      <c r="C35" s="19" t="s">
        <v>260</v>
      </c>
      <c r="D35" s="19"/>
      <c r="E35" s="19"/>
      <c r="F35" s="19"/>
      <c r="G35" s="44">
        <f>W!A316</f>
        <v>428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  <c r="AQ35" s="18" t="s">
        <v>409</v>
      </c>
      <c r="AR35" s="18">
        <f>AR34*1</f>
        <v>1670</v>
      </c>
      <c r="AS35" s="18">
        <f>AS34*2</f>
        <v>2540</v>
      </c>
      <c r="AT35" s="18">
        <f>AT34*3</f>
        <v>2280</v>
      </c>
      <c r="AU35" s="18">
        <f>SUM(AR35:AT35)</f>
        <v>6490</v>
      </c>
    </row>
    <row r="36" spans="2:4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  <c r="AQ36" s="18" t="s">
        <v>418</v>
      </c>
      <c r="AR36" s="18">
        <f>AR34*AK54</f>
        <v>107741.93548387097</v>
      </c>
      <c r="AS36" s="18">
        <f>AS34*AM54</f>
        <v>102419.35483870967</v>
      </c>
      <c r="AT36" s="18">
        <f>AT34*AO54</f>
        <v>98064.516129032258</v>
      </c>
      <c r="AU36" s="18">
        <f>SUM(AR36:AT36)/60</f>
        <v>5137.0967741935483</v>
      </c>
      <c r="AV36" s="18">
        <f>5345-AU36</f>
        <v>207.9032258064517</v>
      </c>
    </row>
    <row r="37" spans="2:4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  <c r="AQ37" s="18" t="s">
        <v>419</v>
      </c>
      <c r="AR37" s="18">
        <f>AR33*125</f>
        <v>246250</v>
      </c>
      <c r="AS37" s="18">
        <f>AS33*175</f>
        <v>257250</v>
      </c>
      <c r="AT37" s="18">
        <f>AT33*335</f>
        <v>288100</v>
      </c>
      <c r="AU37" s="18">
        <f>SUM(AR37:AT37)/60</f>
        <v>13193.333333333334</v>
      </c>
    </row>
    <row r="38" spans="2:4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48" ht="12">
      <c r="B39" s="129"/>
      <c r="C39" s="28" t="s">
        <v>267</v>
      </c>
      <c r="D39" s="19"/>
      <c r="E39" s="19"/>
      <c r="F39" s="19"/>
      <c r="G39" s="44">
        <f>1000*W!A59</f>
        <v>7000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4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>
        <f>G25</f>
        <v>4152</v>
      </c>
      <c r="AM40" s="18">
        <v>0.95099999999999996</v>
      </c>
    </row>
    <row r="41" spans="2:4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>
        <f>AL40*AM41/AM40</f>
        <v>4073.4132492113567</v>
      </c>
      <c r="AM41" s="18">
        <f>0.933</f>
        <v>0.93300000000000005</v>
      </c>
    </row>
    <row r="42" spans="2:4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48">
      <c r="B43" s="129"/>
      <c r="C43" s="28" t="s">
        <v>274</v>
      </c>
      <c r="D43" s="19"/>
      <c r="E43" s="19"/>
      <c r="F43" s="19"/>
      <c r="G43" s="200">
        <f>W!A319</f>
        <v>11638</v>
      </c>
      <c r="H43" s="24"/>
      <c r="I43" s="19"/>
      <c r="J43" s="129"/>
      <c r="K43" s="18" t="s">
        <v>275</v>
      </c>
      <c r="N43" s="201">
        <f>0.00019*50*G10</f>
        <v>5.13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200</v>
      </c>
      <c r="X43" s="28"/>
      <c r="Y43" s="53">
        <f>W!A56</f>
        <v>100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4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17.785039999999999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48">
      <c r="B45" s="129"/>
      <c r="C45" s="86" t="s">
        <v>280</v>
      </c>
      <c r="G45" s="18">
        <f>W!A329</f>
        <v>56</v>
      </c>
      <c r="H45" s="24"/>
      <c r="I45" s="19"/>
      <c r="J45" s="129"/>
      <c r="K45" s="18" t="s">
        <v>281</v>
      </c>
      <c r="N45" s="201">
        <f>N43+N44</f>
        <v>22.915039999999998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200</v>
      </c>
      <c r="X45" s="28"/>
      <c r="Y45" s="53">
        <f>W!A189</f>
        <v>100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4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48">
      <c r="C47" s="120" t="s">
        <v>196</v>
      </c>
      <c r="I47" s="19"/>
    </row>
    <row r="48" spans="2:48">
      <c r="D48" s="112"/>
      <c r="I48" s="19"/>
      <c r="M48" s="139" t="s">
        <v>17</v>
      </c>
    </row>
    <row r="49" spans="1:41">
      <c r="I49" s="19"/>
    </row>
    <row r="50" spans="1:41">
      <c r="A50" s="19"/>
      <c r="B50" s="19"/>
      <c r="D50" s="19"/>
      <c r="E50" s="19"/>
      <c r="F50" s="19"/>
      <c r="I50" s="19"/>
      <c r="AJ50" s="19" t="s">
        <v>412</v>
      </c>
      <c r="AK50" s="28"/>
      <c r="AL50" s="19"/>
    </row>
    <row r="51" spans="1:41">
      <c r="B51" s="19"/>
      <c r="I51" s="19" t="s">
        <v>5</v>
      </c>
      <c r="AJ51" s="44">
        <v>60</v>
      </c>
      <c r="AK51" s="28">
        <v>1</v>
      </c>
      <c r="AL51" s="44">
        <v>75</v>
      </c>
      <c r="AM51" s="28">
        <v>1</v>
      </c>
      <c r="AN51" s="44">
        <v>120</v>
      </c>
      <c r="AO51" s="28">
        <v>1</v>
      </c>
    </row>
    <row r="52" spans="1:41">
      <c r="B52" s="19"/>
      <c r="I52" s="19"/>
      <c r="AJ52" s="44" t="s">
        <v>413</v>
      </c>
      <c r="AK52" s="28">
        <v>0.93</v>
      </c>
      <c r="AL52" s="44" t="s">
        <v>413</v>
      </c>
      <c r="AM52" s="28">
        <v>0.93</v>
      </c>
      <c r="AN52" s="44" t="s">
        <v>413</v>
      </c>
      <c r="AO52" s="28">
        <v>0.93</v>
      </c>
    </row>
    <row r="53" spans="1:41">
      <c r="B53" s="19"/>
      <c r="I53" s="19"/>
      <c r="AJ53" s="19"/>
      <c r="AK53" s="28"/>
      <c r="AL53" s="19"/>
      <c r="AM53" s="28"/>
      <c r="AN53" s="19"/>
      <c r="AO53" s="28"/>
    </row>
    <row r="54" spans="1:41">
      <c r="B54" s="19"/>
      <c r="I54" s="19"/>
      <c r="AJ54" s="19" t="s">
        <v>414</v>
      </c>
      <c r="AK54" s="28">
        <f>AJ51/AK52</f>
        <v>64.516129032258064</v>
      </c>
      <c r="AL54" s="19" t="s">
        <v>414</v>
      </c>
      <c r="AM54" s="28">
        <f>AL51/AM52</f>
        <v>80.645161290322577</v>
      </c>
      <c r="AN54" s="19" t="s">
        <v>414</v>
      </c>
      <c r="AO54" s="28">
        <f>AN51/AO52</f>
        <v>129.03225806451613</v>
      </c>
    </row>
    <row r="55" spans="1:41">
      <c r="B55" s="19"/>
      <c r="I55" s="19"/>
    </row>
    <row r="56" spans="1:41">
      <c r="B56" s="19"/>
      <c r="I56" s="19"/>
    </row>
    <row r="57" spans="1:41">
      <c r="B57" s="19"/>
      <c r="I57" s="19"/>
    </row>
    <row r="58" spans="1:41">
      <c r="B58" s="19"/>
      <c r="I58" s="19"/>
    </row>
    <row r="59" spans="1:41">
      <c r="B59" s="19"/>
      <c r="C59" s="19"/>
      <c r="D59" s="19"/>
      <c r="E59" s="19"/>
      <c r="F59" s="19"/>
      <c r="G59" s="19"/>
      <c r="H59" s="19"/>
      <c r="I59" s="19"/>
    </row>
    <row r="60" spans="1:41">
      <c r="J60" s="19"/>
      <c r="K60" s="19"/>
      <c r="L60" s="19"/>
      <c r="M60" s="19"/>
    </row>
    <row r="61" spans="1:41">
      <c r="H61" s="19"/>
      <c r="I61" s="19"/>
      <c r="J61" s="19"/>
      <c r="K61" s="19"/>
      <c r="L61" s="19"/>
      <c r="M61" s="19"/>
    </row>
    <row r="62" spans="1:41">
      <c r="H62" s="19"/>
      <c r="I62" s="19"/>
      <c r="J62" s="19"/>
      <c r="L62" s="19"/>
      <c r="M62" s="19"/>
    </row>
    <row r="63" spans="1:41">
      <c r="H63" s="19"/>
      <c r="I63" s="19"/>
      <c r="J63" s="19"/>
      <c r="L63" s="19"/>
      <c r="M63" s="19"/>
    </row>
    <row r="64" spans="1:41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abSelected="1" topLeftCell="A4" workbookViewId="0">
      <selection activeCell="I44" sqref="I44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126000</v>
      </c>
      <c r="G8" s="171"/>
      <c r="H8" s="112"/>
      <c r="I8" s="112" t="s">
        <v>103</v>
      </c>
      <c r="J8" s="112"/>
      <c r="K8" s="112"/>
      <c r="L8" s="173">
        <f>W!A241</f>
        <v>1426678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29166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1376580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14100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270000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127907</v>
      </c>
      <c r="G11" s="171"/>
      <c r="H11" s="112"/>
      <c r="I11" s="175" t="s">
        <v>114</v>
      </c>
      <c r="L11" s="173">
        <f>W!A243</f>
        <v>109400</v>
      </c>
      <c r="M11" s="171"/>
      <c r="N11" s="112"/>
      <c r="O11" s="112" t="s">
        <v>115</v>
      </c>
      <c r="P11" s="112"/>
      <c r="Q11" s="112"/>
      <c r="R11" s="176">
        <f>W!A263</f>
        <v>1336600</v>
      </c>
      <c r="S11" s="171"/>
      <c r="T11" s="112"/>
      <c r="U11" s="112" t="s">
        <v>116</v>
      </c>
      <c r="V11" s="112"/>
      <c r="W11" s="112"/>
      <c r="X11" s="173">
        <f>W!A223</f>
        <v>1499215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16210</v>
      </c>
      <c r="G12" s="171"/>
      <c r="H12" s="112"/>
      <c r="I12" s="112" t="s">
        <v>118</v>
      </c>
      <c r="J12" s="112"/>
      <c r="K12" s="112"/>
      <c r="L12" s="173">
        <f>W!A244</f>
        <v>682086</v>
      </c>
      <c r="M12" s="171"/>
      <c r="N12" s="112"/>
      <c r="O12" s="112" t="s">
        <v>119</v>
      </c>
      <c r="P12" s="112"/>
      <c r="Q12" s="112"/>
      <c r="R12" s="173">
        <f>SUM(R9:R11)</f>
        <v>1656600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75121</v>
      </c>
      <c r="M13" s="171"/>
      <c r="N13" s="112"/>
      <c r="S13" s="171"/>
      <c r="T13" s="112"/>
      <c r="U13" s="175" t="s">
        <v>123</v>
      </c>
      <c r="X13" s="174">
        <f>X9+X10-X11-X12</f>
        <v>-122635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66000</v>
      </c>
      <c r="G14" s="171"/>
      <c r="H14" s="112"/>
      <c r="I14" s="112" t="s">
        <v>125</v>
      </c>
      <c r="J14" s="112"/>
      <c r="K14" s="112"/>
      <c r="L14" s="173">
        <f>W!A246</f>
        <v>205716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135001</v>
      </c>
      <c r="M15" s="171"/>
      <c r="N15" s="112"/>
      <c r="O15" s="112" t="s">
        <v>129</v>
      </c>
      <c r="P15" s="112"/>
      <c r="Q15" s="112"/>
      <c r="R15" s="173">
        <f>W!A265</f>
        <v>20284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13000</v>
      </c>
      <c r="G16" s="171"/>
      <c r="H16" s="112"/>
      <c r="I16" s="112" t="s">
        <v>132</v>
      </c>
      <c r="J16" s="112"/>
      <c r="K16" s="112"/>
      <c r="L16" s="173">
        <f>W!A248</f>
        <v>2989</v>
      </c>
      <c r="M16" s="171"/>
      <c r="N16" s="112"/>
      <c r="O16" s="175" t="s">
        <v>133</v>
      </c>
      <c r="R16" s="173">
        <f>W!A266</f>
        <v>109400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6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41350</v>
      </c>
      <c r="M17" s="171"/>
      <c r="N17" s="112"/>
      <c r="O17" s="112" t="s">
        <v>137</v>
      </c>
      <c r="P17" s="112"/>
      <c r="Q17" s="112"/>
      <c r="R17" s="173">
        <f>W!A267</f>
        <v>397349</v>
      </c>
      <c r="S17" s="171"/>
      <c r="T17" s="112"/>
      <c r="U17" s="112" t="s">
        <v>138</v>
      </c>
      <c r="X17" s="173">
        <f>W!A226</f>
        <v>0</v>
      </c>
      <c r="Y17" s="171"/>
    </row>
    <row r="18" spans="2:26">
      <c r="B18" s="170"/>
      <c r="C18" s="112" t="s">
        <v>139</v>
      </c>
      <c r="D18" s="112"/>
      <c r="E18" s="112"/>
      <c r="F18" s="173">
        <f>W!A211</f>
        <v>8056</v>
      </c>
      <c r="G18" s="171"/>
      <c r="H18" s="112"/>
      <c r="I18" s="118" t="s">
        <v>140</v>
      </c>
      <c r="J18" s="112"/>
      <c r="K18" s="112"/>
      <c r="L18" s="177">
        <f>W!A250</f>
        <v>527033</v>
      </c>
      <c r="M18" s="171"/>
      <c r="N18" s="112"/>
      <c r="O18" s="112" t="s">
        <v>141</v>
      </c>
      <c r="P18" s="112"/>
      <c r="Q18" s="112"/>
      <c r="R18" s="173">
        <f>W!A268</f>
        <v>856403</v>
      </c>
      <c r="S18" s="171"/>
      <c r="T18" s="112"/>
      <c r="U18" s="112" t="s">
        <v>142</v>
      </c>
      <c r="V18" s="112"/>
      <c r="W18" s="112"/>
      <c r="X18" s="177">
        <f>W!A227</f>
        <v>320000</v>
      </c>
      <c r="Y18" s="171"/>
    </row>
    <row r="19" spans="2:26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853966</v>
      </c>
      <c r="M19" s="171"/>
      <c r="N19" s="112"/>
      <c r="O19" s="112" t="s">
        <v>145</v>
      </c>
      <c r="P19" s="112"/>
      <c r="Q19" s="112"/>
      <c r="R19" s="177">
        <f>W!A269</f>
        <v>1389245</v>
      </c>
      <c r="S19" s="171"/>
      <c r="T19" s="112"/>
      <c r="U19" s="175" t="s">
        <v>146</v>
      </c>
      <c r="X19" s="174">
        <f>X16+X17-X18</f>
        <v>-317125</v>
      </c>
      <c r="Y19" s="171"/>
    </row>
    <row r="20" spans="2:26">
      <c r="B20" s="170"/>
      <c r="C20" s="112" t="s">
        <v>147</v>
      </c>
      <c r="D20" s="112"/>
      <c r="E20" s="112"/>
      <c r="F20" s="173">
        <f>W!A213</f>
        <v>2995</v>
      </c>
      <c r="G20" s="171"/>
      <c r="H20" s="112"/>
      <c r="I20" s="112" t="s">
        <v>148</v>
      </c>
      <c r="J20" s="112"/>
      <c r="K20" s="112"/>
      <c r="L20" s="173">
        <f>W!A252</f>
        <v>572712</v>
      </c>
      <c r="M20" s="171"/>
      <c r="N20" s="112"/>
      <c r="O20" s="175" t="s">
        <v>149</v>
      </c>
      <c r="R20" s="180">
        <f>SUM(R15:R19)</f>
        <v>2772681</v>
      </c>
      <c r="S20" s="171"/>
      <c r="T20" s="112"/>
      <c r="Y20" s="171"/>
    </row>
    <row r="21" spans="2:26">
      <c r="B21" s="170"/>
      <c r="C21" s="112" t="s">
        <v>150</v>
      </c>
      <c r="D21" s="112"/>
      <c r="E21" s="112"/>
      <c r="F21" s="173">
        <f>W!A214</f>
        <v>5250</v>
      </c>
      <c r="G21" s="171"/>
      <c r="H21" s="112"/>
      <c r="I21" s="112" t="s">
        <v>151</v>
      </c>
      <c r="J21" s="112"/>
      <c r="K21" s="112"/>
      <c r="L21" s="173">
        <f>W!A217</f>
        <v>547410</v>
      </c>
      <c r="M21" s="171"/>
      <c r="N21" s="112"/>
      <c r="O21" s="112" t="s">
        <v>152</v>
      </c>
      <c r="P21" s="112"/>
      <c r="Q21" s="112"/>
      <c r="R21" s="173">
        <f>R12+R20</f>
        <v>4429281</v>
      </c>
      <c r="S21" s="171"/>
      <c r="T21" s="112"/>
      <c r="U21" s="114" t="s">
        <v>153</v>
      </c>
      <c r="Y21" s="171"/>
    </row>
    <row r="22" spans="2:26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6">
      <c r="B23" s="170"/>
      <c r="C23" s="112" t="s">
        <v>156</v>
      </c>
      <c r="D23" s="112"/>
      <c r="E23" s="112"/>
      <c r="F23" s="177">
        <f>W!A216</f>
        <v>10916</v>
      </c>
      <c r="G23" s="171"/>
      <c r="H23" s="112"/>
      <c r="I23" s="112" t="s">
        <v>157</v>
      </c>
      <c r="J23" s="112"/>
      <c r="K23" s="112"/>
      <c r="L23" s="176">
        <f>W!A254</f>
        <v>34270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6">
      <c r="B24" s="170"/>
      <c r="C24" s="112" t="s">
        <v>159</v>
      </c>
      <c r="D24" s="110"/>
      <c r="E24" s="112"/>
      <c r="F24" s="177">
        <f>W!A217</f>
        <v>547410</v>
      </c>
      <c r="G24" s="171"/>
      <c r="H24" s="112"/>
      <c r="I24" s="175" t="s">
        <v>160</v>
      </c>
      <c r="L24" s="173">
        <f>L20-L21+L22-L23</f>
        <v>-8968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6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621459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6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6">
      <c r="B27" s="170"/>
      <c r="C27" s="175" t="s">
        <v>169</v>
      </c>
      <c r="D27" s="112"/>
      <c r="E27" s="112"/>
      <c r="F27" s="174">
        <f>L27</f>
        <v>-6093</v>
      </c>
      <c r="G27" s="171"/>
      <c r="H27" s="112"/>
      <c r="I27" s="175" t="s">
        <v>170</v>
      </c>
      <c r="J27" s="112"/>
      <c r="K27" s="112"/>
      <c r="L27" s="174">
        <f>L24+L25-L26</f>
        <v>-6093</v>
      </c>
      <c r="M27" s="171"/>
      <c r="N27" s="112"/>
      <c r="O27" s="118" t="s">
        <v>171</v>
      </c>
      <c r="P27" s="112"/>
      <c r="Q27" s="112"/>
      <c r="R27" s="173">
        <f>SUM(R24:R26)</f>
        <v>621459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6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6">
      <c r="B29" s="170"/>
      <c r="C29" s="175" t="s">
        <v>176</v>
      </c>
      <c r="F29" s="174">
        <f>W!A257</f>
        <v>-192178</v>
      </c>
      <c r="G29" s="171"/>
      <c r="H29" s="112"/>
      <c r="I29" s="112" t="s">
        <v>177</v>
      </c>
      <c r="J29" s="112"/>
      <c r="K29" s="112"/>
      <c r="L29" s="173">
        <f>W!A256</f>
        <v>-6093</v>
      </c>
      <c r="M29" s="171"/>
      <c r="N29" s="112"/>
      <c r="S29" s="171"/>
      <c r="U29" s="181" t="s">
        <v>178</v>
      </c>
      <c r="V29" s="112"/>
      <c r="W29" s="112"/>
      <c r="X29" s="174">
        <f>W!A233</f>
        <v>-439760</v>
      </c>
      <c r="Y29" s="171"/>
    </row>
    <row r="30" spans="2:26">
      <c r="B30" s="170"/>
      <c r="C30" s="112"/>
      <c r="G30" s="171"/>
      <c r="H30" s="112"/>
      <c r="I30" s="175" t="s">
        <v>179</v>
      </c>
      <c r="L30" s="182">
        <f>IF(R33&gt;0,100*L29/R33,0)</f>
        <v>-0.15232499999999999</v>
      </c>
      <c r="M30" s="171"/>
      <c r="N30" s="112"/>
      <c r="O30" s="112" t="s">
        <v>180</v>
      </c>
      <c r="P30" s="112"/>
      <c r="Q30" s="112"/>
      <c r="R30" s="173">
        <f>R21-R27-R28</f>
        <v>3807822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6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1389245</v>
      </c>
      <c r="Y31" s="171"/>
    </row>
    <row r="32" spans="2:26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  <c r="Z32" s="91">
        <f>X32-500000</f>
        <v>650000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-6093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3000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573000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-192178</v>
      </c>
      <c r="M35" s="171"/>
      <c r="O35" s="112" t="s">
        <v>194</v>
      </c>
      <c r="P35" s="112"/>
      <c r="Q35" s="112"/>
      <c r="R35" s="177">
        <f>R36-R33-R34</f>
        <v>-192178</v>
      </c>
      <c r="S35" s="171"/>
      <c r="U35" s="112" t="s">
        <v>195</v>
      </c>
      <c r="V35" s="112"/>
      <c r="W35" s="112"/>
      <c r="X35" s="174">
        <f>W!A239</f>
        <v>1341000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3807822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34" workbookViewId="0">
      <selection activeCell="C87" sqref="C87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93.5</v>
      </c>
      <c r="G35" s="138">
        <f>W!A542/100</f>
        <v>93.44</v>
      </c>
      <c r="H35" s="138">
        <f>W!A562/100</f>
        <v>96.28</v>
      </c>
      <c r="I35" s="138">
        <f>W!A582/100</f>
        <v>95.69</v>
      </c>
      <c r="J35" s="138">
        <f>W!A602/100</f>
        <v>88.74</v>
      </c>
      <c r="K35" s="138">
        <f>W!A622/100</f>
        <v>93.25</v>
      </c>
      <c r="L35" s="138">
        <f>W!A642/100</f>
        <v>94.04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3740000</v>
      </c>
      <c r="G36" s="138">
        <f>W!A543</f>
        <v>3737600</v>
      </c>
      <c r="H36" s="138">
        <f>W!A563</f>
        <v>4236320</v>
      </c>
      <c r="I36" s="138">
        <f>W!A583</f>
        <v>3827600</v>
      </c>
      <c r="J36" s="138">
        <f>W!A603</f>
        <v>3904560</v>
      </c>
      <c r="K36" s="138">
        <f>W!A623</f>
        <v>4103000</v>
      </c>
      <c r="L36" s="138">
        <f>W!A643</f>
        <v>3761600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3740000</v>
      </c>
      <c r="G39" s="138">
        <f>W!A545</f>
        <v>3737600</v>
      </c>
      <c r="H39" s="138">
        <f>W!A565</f>
        <v>3817797</v>
      </c>
      <c r="I39" s="138">
        <f>W!A585</f>
        <v>3827600</v>
      </c>
      <c r="J39" s="138">
        <f>W!A605</f>
        <v>3486037</v>
      </c>
      <c r="K39" s="138">
        <f>W!A625</f>
        <v>3684477</v>
      </c>
      <c r="L39" s="138">
        <f>W!A645</f>
        <v>3761600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335</v>
      </c>
      <c r="G43" s="138">
        <f>W!A546</f>
        <v>325</v>
      </c>
      <c r="H43" s="138">
        <f>W!A566</f>
        <v>330</v>
      </c>
      <c r="I43" s="138">
        <f>W!A586</f>
        <v>325</v>
      </c>
      <c r="J43" s="138">
        <f>W!A606</f>
        <v>364</v>
      </c>
      <c r="K43" s="138">
        <f>W!A626</f>
        <v>332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345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368</v>
      </c>
      <c r="K44" s="138">
        <f>W!A627</f>
        <v>342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399</v>
      </c>
      <c r="K45" s="138">
        <f>W!A628</f>
        <v>386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490</v>
      </c>
      <c r="H46" s="138">
        <f>W!A569</f>
        <v>530</v>
      </c>
      <c r="I46" s="138">
        <f>W!A589</f>
        <v>490</v>
      </c>
      <c r="J46" s="138">
        <f>W!A609</f>
        <v>549</v>
      </c>
      <c r="K46" s="138">
        <f>W!A629</f>
        <v>491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530</v>
      </c>
      <c r="I47" s="138">
        <f>W!A590</f>
        <v>500</v>
      </c>
      <c r="J47" s="138">
        <f>W!A610</f>
        <v>539</v>
      </c>
      <c r="K47" s="138">
        <f>W!A630</f>
        <v>491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560</v>
      </c>
      <c r="G48" s="138">
        <f>W!A551</f>
        <v>590</v>
      </c>
      <c r="H48" s="138">
        <f>W!A571</f>
        <v>590</v>
      </c>
      <c r="I48" s="138">
        <f>W!A591</f>
        <v>590</v>
      </c>
      <c r="J48" s="138">
        <f>W!A611</f>
        <v>609</v>
      </c>
      <c r="K48" s="138">
        <f>W!A631</f>
        <v>601</v>
      </c>
      <c r="L48" s="138">
        <f>W!A651</f>
        <v>590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700</v>
      </c>
      <c r="H49" s="138">
        <f>W!A572</f>
        <v>860</v>
      </c>
      <c r="I49" s="138">
        <f>W!A592</f>
        <v>700</v>
      </c>
      <c r="J49" s="138">
        <f>W!A612</f>
        <v>784</v>
      </c>
      <c r="K49" s="138">
        <f>W!A632</f>
        <v>707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725</v>
      </c>
      <c r="H50" s="138">
        <f>W!A573</f>
        <v>910</v>
      </c>
      <c r="I50" s="138">
        <f>W!A593</f>
        <v>725</v>
      </c>
      <c r="J50" s="138">
        <f>W!A613</f>
        <v>797</v>
      </c>
      <c r="K50" s="138">
        <f>W!A633</f>
        <v>732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835</v>
      </c>
      <c r="G51" s="138">
        <f>W!A554</f>
        <v>850</v>
      </c>
      <c r="H51" s="138">
        <f>W!A574</f>
        <v>880</v>
      </c>
      <c r="I51" s="138">
        <f>W!A594</f>
        <v>825</v>
      </c>
      <c r="J51" s="138">
        <f>W!A614</f>
        <v>850</v>
      </c>
      <c r="K51" s="138">
        <f>W!A634</f>
        <v>861</v>
      </c>
      <c r="L51" s="138">
        <f>W!A654</f>
        <v>850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69</v>
      </c>
      <c r="I53" s="138">
        <f>W!A595</f>
        <v>53</v>
      </c>
      <c r="J53" s="138">
        <f>W!A615</f>
        <v>53</v>
      </c>
      <c r="K53" s="138">
        <f>W!A635</f>
        <v>53</v>
      </c>
      <c r="L53" s="138">
        <f>W!A655</f>
        <v>53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1225</v>
      </c>
      <c r="G54" s="138">
        <f>W!A556</f>
        <v>1200</v>
      </c>
      <c r="H54" s="138">
        <f>W!A576</f>
        <v>1210</v>
      </c>
      <c r="I54" s="138">
        <f>W!A596</f>
        <v>1210</v>
      </c>
      <c r="J54" s="138">
        <f>W!A616</f>
        <v>1202</v>
      </c>
      <c r="K54" s="138">
        <f>W!A636</f>
        <v>1203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1686600</v>
      </c>
      <c r="G67" s="138">
        <f>W!A722</f>
        <v>1414100</v>
      </c>
      <c r="H67" s="138">
        <f>W!A742</f>
        <v>1469100</v>
      </c>
      <c r="I67" s="138">
        <f>W!A762</f>
        <v>1656600</v>
      </c>
      <c r="J67" s="138">
        <f>W!A782</f>
        <v>1646600</v>
      </c>
      <c r="K67" s="138">
        <f>W!A802</f>
        <v>1736600</v>
      </c>
      <c r="L67" s="138">
        <f>W!A822</f>
        <v>1344100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744102</v>
      </c>
      <c r="G68" s="138">
        <f>W!A723</f>
        <v>1029215</v>
      </c>
      <c r="H68" s="138">
        <f>W!A743</f>
        <v>1233803</v>
      </c>
      <c r="I68" s="138">
        <f>W!A763</f>
        <v>527033</v>
      </c>
      <c r="J68" s="138">
        <f>W!A783</f>
        <v>1080708</v>
      </c>
      <c r="K68" s="138">
        <f>W!A803</f>
        <v>1155627</v>
      </c>
      <c r="L68" s="138">
        <f>W!A823</f>
        <v>63675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800018</v>
      </c>
      <c r="G69" s="138">
        <f>W!A724</f>
        <v>843878</v>
      </c>
      <c r="H69" s="138">
        <f>W!A744</f>
        <v>939695</v>
      </c>
      <c r="I69" s="138">
        <f>W!A764</f>
        <v>856403</v>
      </c>
      <c r="J69" s="138">
        <f>W!A784</f>
        <v>729032</v>
      </c>
      <c r="K69" s="138">
        <f>W!A804</f>
        <v>828567</v>
      </c>
      <c r="L69" s="138">
        <f>W!A824</f>
        <v>756983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1275026</v>
      </c>
      <c r="G70" s="138">
        <f>W!A725</f>
        <v>1351258</v>
      </c>
      <c r="H70" s="138">
        <f>W!A745</f>
        <v>1601165</v>
      </c>
      <c r="I70" s="138">
        <f>W!A765</f>
        <v>1389245</v>
      </c>
      <c r="J70" s="138">
        <f>W!A785</f>
        <v>1496385</v>
      </c>
      <c r="K70" s="138">
        <f>W!A805</f>
        <v>1319377</v>
      </c>
      <c r="L70" s="138">
        <f>W!A825</f>
        <v>1997780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769232</v>
      </c>
      <c r="G74" s="138">
        <f>W!A729</f>
        <v>955323</v>
      </c>
      <c r="H74" s="138">
        <f>W!A749</f>
        <v>1251639</v>
      </c>
      <c r="I74" s="138">
        <f>W!A769</f>
        <v>621459</v>
      </c>
      <c r="J74" s="138">
        <f>W!A789</f>
        <v>825657</v>
      </c>
      <c r="K74" s="138">
        <f>W!A809</f>
        <v>959957</v>
      </c>
      <c r="L74" s="138">
        <f>W!A829</f>
        <v>269453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17480</v>
      </c>
      <c r="I81" s="138">
        <f>W!A775</f>
        <v>0</v>
      </c>
      <c r="J81" s="138">
        <f>W!A795</f>
        <v>17480</v>
      </c>
      <c r="K81" s="138">
        <f>W!A815</f>
        <v>17480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-263486</v>
      </c>
      <c r="G82" s="138">
        <f>W!A736</f>
        <v>-316872</v>
      </c>
      <c r="H82" s="138">
        <f>W!A756</f>
        <v>-425356</v>
      </c>
      <c r="I82" s="138">
        <f>W!A776</f>
        <v>-192178</v>
      </c>
      <c r="J82" s="138">
        <f>W!A796</f>
        <v>-290412</v>
      </c>
      <c r="K82" s="138">
        <f>W!A816</f>
        <v>-337266</v>
      </c>
      <c r="L82" s="138">
        <f>W!A836</f>
        <v>-106915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3736514</v>
      </c>
      <c r="G83" s="138">
        <f t="shared" si="0"/>
        <v>3683128</v>
      </c>
      <c r="H83" s="138">
        <f t="shared" si="0"/>
        <v>3992124</v>
      </c>
      <c r="I83" s="138">
        <f t="shared" si="0"/>
        <v>3807822</v>
      </c>
      <c r="J83" s="138">
        <f t="shared" si="0"/>
        <v>4127068</v>
      </c>
      <c r="K83" s="138">
        <f t="shared" si="0"/>
        <v>4080214</v>
      </c>
      <c r="L83" s="138">
        <f t="shared" si="0"/>
        <v>3893085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4.5</v>
      </c>
      <c r="G91" s="61" t="str">
        <f>W!A342</f>
        <v xml:space="preserve">  5.1</v>
      </c>
      <c r="H91" s="61" t="str">
        <f>W!A352</f>
        <v xml:space="preserve">  6.7</v>
      </c>
      <c r="I91" s="61" t="str">
        <f>W!A362</f>
        <v xml:space="preserve">  4.8</v>
      </c>
      <c r="J91" s="61" t="str">
        <f>W!A372</f>
        <v xml:space="preserve">  3.7</v>
      </c>
      <c r="K91" s="61" t="str">
        <f>W!A382</f>
        <v xml:space="preserve">  4.9</v>
      </c>
      <c r="L91" s="61" t="str">
        <f>W!A392</f>
        <v xml:space="preserve">  4.2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1.1</v>
      </c>
      <c r="G92" s="61" t="str">
        <f>W!A343</f>
        <v xml:space="preserve">  1.0</v>
      </c>
      <c r="H92" s="61" t="str">
        <f>W!A353</f>
        <v xml:space="preserve">  1.1</v>
      </c>
      <c r="I92" s="61" t="str">
        <f>W!A363</f>
        <v xml:space="preserve">  1.3</v>
      </c>
      <c r="J92" s="61" t="str">
        <f>W!A373</f>
        <v xml:space="preserve">  1.0</v>
      </c>
      <c r="K92" s="61" t="str">
        <f>W!A383</f>
        <v xml:space="preserve">  1.5</v>
      </c>
      <c r="L92" s="61" t="str">
        <f>W!A393</f>
        <v xml:space="preserve">  1.2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2.9</v>
      </c>
      <c r="G93" s="61" t="str">
        <f>W!A344</f>
        <v xml:space="preserve">  3.1</v>
      </c>
      <c r="H93" s="61" t="str">
        <f>W!A354</f>
        <v xml:space="preserve"> 10.4</v>
      </c>
      <c r="I93" s="61" t="str">
        <f>W!A364</f>
        <v xml:space="preserve">  3.1</v>
      </c>
      <c r="J93" s="61" t="str">
        <f>W!A374</f>
        <v xml:space="preserve">  3.0</v>
      </c>
      <c r="K93" s="61" t="str">
        <f>W!A384</f>
        <v xml:space="preserve">  3.9</v>
      </c>
      <c r="L93" s="61" t="str">
        <f>W!A394</f>
        <v xml:space="preserve">  3.1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6.0</v>
      </c>
      <c r="G94" s="61" t="str">
        <f>W!A345</f>
        <v xml:space="preserve">  6.8</v>
      </c>
      <c r="H94" s="61" t="str">
        <f>W!A355</f>
        <v xml:space="preserve">  6.5</v>
      </c>
      <c r="I94" s="61" t="str">
        <f>W!A365</f>
        <v xml:space="preserve">  6.4</v>
      </c>
      <c r="J94" s="61" t="str">
        <f>W!A375</f>
        <v xml:space="preserve">  4.5</v>
      </c>
      <c r="K94" s="61" t="str">
        <f>W!A385</f>
        <v xml:space="preserve">  5.6</v>
      </c>
      <c r="L94" s="61" t="str">
        <f>W!A395</f>
        <v xml:space="preserve">  5.7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2.2</v>
      </c>
      <c r="G95" s="61" t="str">
        <f>W!A346</f>
        <v xml:space="preserve">  2.0</v>
      </c>
      <c r="H95" s="61" t="str">
        <f>W!A356</f>
        <v xml:space="preserve">  1.3</v>
      </c>
      <c r="I95" s="61" t="str">
        <f>W!A366</f>
        <v xml:space="preserve">  2.1</v>
      </c>
      <c r="J95" s="61" t="str">
        <f>W!A376</f>
        <v xml:space="preserve">  1.6</v>
      </c>
      <c r="K95" s="61" t="str">
        <f>W!A386</f>
        <v xml:space="preserve">  2.4</v>
      </c>
      <c r="L95" s="61" t="str">
        <f>W!A396</f>
        <v xml:space="preserve">  2.0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7.5</v>
      </c>
      <c r="G96" s="61" t="str">
        <f>W!A347</f>
        <v xml:space="preserve">  3.9</v>
      </c>
      <c r="H96" s="61" t="str">
        <f>W!A357</f>
        <v xml:space="preserve"> 10.5</v>
      </c>
      <c r="I96" s="61" t="str">
        <f>W!A367</f>
        <v xml:space="preserve">  4.2</v>
      </c>
      <c r="J96" s="61" t="str">
        <f>W!A377</f>
        <v xml:space="preserve">  3.7</v>
      </c>
      <c r="K96" s="61" t="str">
        <f>W!A387</f>
        <v xml:space="preserve">  4.0</v>
      </c>
      <c r="L96" s="61" t="str">
        <f>W!A397</f>
        <v xml:space="preserve">  3.3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6.9</v>
      </c>
      <c r="G97" s="61" t="str">
        <f>W!A348</f>
        <v xml:space="preserve">  9.1</v>
      </c>
      <c r="H97" s="61" t="str">
        <f>W!A358</f>
        <v xml:space="preserve">  7.9</v>
      </c>
      <c r="I97" s="61" t="str">
        <f>W!A368</f>
        <v xml:space="preserve">  8.4</v>
      </c>
      <c r="J97" s="61" t="str">
        <f>W!A378</f>
        <v xml:space="preserve">  6.6</v>
      </c>
      <c r="K97" s="61" t="str">
        <f>W!A388</f>
        <v xml:space="preserve">  7.3</v>
      </c>
      <c r="L97" s="61" t="str">
        <f>W!A398</f>
        <v xml:space="preserve">  7.1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2.9</v>
      </c>
      <c r="G98" s="61" t="str">
        <f>W!A349</f>
        <v xml:space="preserve">  2.6</v>
      </c>
      <c r="H98" s="61" t="str">
        <f>W!A359</f>
        <v xml:space="preserve">  1.9</v>
      </c>
      <c r="I98" s="61" t="str">
        <f>W!A369</f>
        <v xml:space="preserve">  3.1</v>
      </c>
      <c r="J98" s="61" t="str">
        <f>W!A379</f>
        <v xml:space="preserve">  2.3</v>
      </c>
      <c r="K98" s="61" t="str">
        <f>W!A389</f>
        <v xml:space="preserve">  3.1</v>
      </c>
      <c r="L98" s="61" t="str">
        <f>W!A399</f>
        <v xml:space="preserve">  2.9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7.4</v>
      </c>
      <c r="G99" s="61" t="str">
        <f>W!A350</f>
        <v xml:space="preserve">  5.0</v>
      </c>
      <c r="H99" s="61" t="str">
        <f>W!A360</f>
        <v xml:space="preserve"> 11.7</v>
      </c>
      <c r="I99" s="61" t="str">
        <f>W!A370</f>
        <v xml:space="preserve">  5.7</v>
      </c>
      <c r="J99" s="61" t="str">
        <f>W!A380</f>
        <v xml:space="preserve">  5.0</v>
      </c>
      <c r="K99" s="61" t="str">
        <f>W!A390</f>
        <v xml:space="preserve">  8.8</v>
      </c>
      <c r="L99" s="61" t="str">
        <f>W!A400</f>
        <v xml:space="preserve">  5.2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135000</v>
      </c>
      <c r="G104" s="138">
        <f>W!A429</f>
        <v>209000</v>
      </c>
      <c r="H104" s="138">
        <f>W!A436</f>
        <v>341000</v>
      </c>
      <c r="I104" s="138">
        <f>W!A443</f>
        <v>126000</v>
      </c>
      <c r="J104" s="138">
        <f>W!A450</f>
        <v>103000</v>
      </c>
      <c r="K104" s="138">
        <f>W!A457</f>
        <v>117000</v>
      </c>
      <c r="L104" s="138">
        <f>W!A464</f>
        <v>75000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65000</v>
      </c>
      <c r="G105" s="138">
        <f>W!A430</f>
        <v>65000</v>
      </c>
      <c r="H105" s="138">
        <f>W!A437</f>
        <v>75000</v>
      </c>
      <c r="I105" s="138">
        <f>W!A444</f>
        <v>66000</v>
      </c>
      <c r="J105" s="138">
        <f>W!A451</f>
        <v>55000</v>
      </c>
      <c r="K105" s="138">
        <f>W!A458</f>
        <v>105000</v>
      </c>
      <c r="L105" s="138">
        <f>W!A465</f>
        <v>55000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 *</v>
      </c>
      <c r="H107" s="125" t="str">
        <f>W!A438</f>
        <v xml:space="preserve">  ***</v>
      </c>
      <c r="I107" s="125" t="str">
        <f>W!A445</f>
        <v xml:space="preserve">    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  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topLeftCell="A655" workbookViewId="0">
      <selection activeCell="A681" sqref="A681"/>
    </sheetView>
  </sheetViews>
  <sheetFormatPr defaultRowHeight="13.2"/>
  <cols>
    <col min="1" max="1" width="46.44140625" bestFit="1" customWidth="1"/>
    <col min="2" max="2" width="9.109375" style="133" customWidth="1"/>
  </cols>
  <sheetData>
    <row r="1" spans="1:1">
      <c r="A1">
        <v>6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17</v>
      </c>
    </row>
    <row r="8" spans="1:1">
      <c r="A8">
        <v>12</v>
      </c>
    </row>
    <row r="9" spans="1:1">
      <c r="A9">
        <v>15</v>
      </c>
    </row>
    <row r="10" spans="1:1">
      <c r="A10">
        <v>0</v>
      </c>
    </row>
    <row r="11" spans="1:1">
      <c r="A11">
        <v>11</v>
      </c>
    </row>
    <row r="12" spans="1:1">
      <c r="A12">
        <v>9</v>
      </c>
    </row>
    <row r="13" spans="1:1">
      <c r="A13">
        <v>10</v>
      </c>
    </row>
    <row r="14" spans="1:1">
      <c r="A14">
        <v>10</v>
      </c>
    </row>
    <row r="15" spans="1:1">
      <c r="A15">
        <v>7</v>
      </c>
    </row>
    <row r="16" spans="1:1">
      <c r="A16">
        <v>9</v>
      </c>
    </row>
    <row r="17" spans="1:1">
      <c r="A17">
        <v>10</v>
      </c>
    </row>
    <row r="18" spans="1:1">
      <c r="A18">
        <v>7</v>
      </c>
    </row>
    <row r="19" spans="1:1">
      <c r="A19">
        <v>9</v>
      </c>
    </row>
    <row r="20" spans="1:1">
      <c r="A20">
        <v>0</v>
      </c>
    </row>
    <row r="21" spans="1:1">
      <c r="A21">
        <v>325</v>
      </c>
    </row>
    <row r="22" spans="1:1">
      <c r="A22">
        <v>335</v>
      </c>
    </row>
    <row r="23" spans="1:1">
      <c r="A23">
        <v>375</v>
      </c>
    </row>
    <row r="24" spans="1:1">
      <c r="A24">
        <v>490</v>
      </c>
    </row>
    <row r="25" spans="1:1">
      <c r="A25">
        <v>500</v>
      </c>
    </row>
    <row r="26" spans="1:1">
      <c r="A26">
        <v>590</v>
      </c>
    </row>
    <row r="27" spans="1:1">
      <c r="A27">
        <v>700</v>
      </c>
    </row>
    <row r="28" spans="1:1">
      <c r="A28">
        <v>725</v>
      </c>
    </row>
    <row r="29" spans="1:1">
      <c r="A29">
        <v>825</v>
      </c>
    </row>
    <row r="30" spans="1:1">
      <c r="A30">
        <v>0</v>
      </c>
    </row>
    <row r="31" spans="1:1">
      <c r="A31">
        <v>900</v>
      </c>
    </row>
    <row r="32" spans="1:1">
      <c r="A32">
        <v>125</v>
      </c>
    </row>
    <row r="33" spans="1:1">
      <c r="A33">
        <v>250</v>
      </c>
    </row>
    <row r="34" spans="1:1">
      <c r="A34">
        <v>695</v>
      </c>
    </row>
    <row r="35" spans="1:1">
      <c r="A35">
        <v>140</v>
      </c>
    </row>
    <row r="36" spans="1:1">
      <c r="A36">
        <v>190</v>
      </c>
    </row>
    <row r="37" spans="1:1">
      <c r="A37">
        <v>400</v>
      </c>
    </row>
    <row r="38" spans="1:1">
      <c r="A38">
        <v>90</v>
      </c>
    </row>
    <row r="39" spans="1:1">
      <c r="A39">
        <v>115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22</v>
      </c>
    </row>
    <row r="45" spans="1:1">
      <c r="A45">
        <v>22</v>
      </c>
    </row>
    <row r="46" spans="1:1">
      <c r="A46">
        <v>22</v>
      </c>
    </row>
    <row r="47" spans="1:1">
      <c r="A47">
        <v>125</v>
      </c>
    </row>
    <row r="48" spans="1:1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300</v>
      </c>
    </row>
    <row r="55" spans="1:1">
      <c r="A55">
        <v>200</v>
      </c>
    </row>
    <row r="56" spans="1:1">
      <c r="A56">
        <v>100</v>
      </c>
    </row>
    <row r="57" spans="1:1">
      <c r="A57">
        <v>4</v>
      </c>
    </row>
    <row r="58" spans="1:1">
      <c r="A58">
        <v>0</v>
      </c>
    </row>
    <row r="59" spans="1:1">
      <c r="A59">
        <v>7</v>
      </c>
    </row>
    <row r="60" spans="1:1">
      <c r="A60">
        <v>0</v>
      </c>
    </row>
    <row r="61" spans="1:1">
      <c r="A61">
        <v>3</v>
      </c>
    </row>
    <row r="62" spans="1:1">
      <c r="A62">
        <v>12</v>
      </c>
    </row>
    <row r="63" spans="1:1">
      <c r="A63">
        <v>7</v>
      </c>
    </row>
    <row r="64" spans="1:1">
      <c r="A64">
        <v>2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14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40</v>
      </c>
    </row>
    <row r="73" spans="1:1">
      <c r="A73">
        <v>1</v>
      </c>
    </row>
    <row r="74" spans="1:1">
      <c r="A74">
        <v>0</v>
      </c>
    </row>
    <row r="75" spans="1:1">
      <c r="A75">
        <v>30</v>
      </c>
    </row>
    <row r="76" spans="1:1">
      <c r="A76">
        <v>2</v>
      </c>
    </row>
    <row r="77" spans="1:1">
      <c r="A77">
        <v>8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3</v>
      </c>
    </row>
    <row r="82" spans="1:1">
      <c r="A82">
        <v>0</v>
      </c>
    </row>
    <row r="83" spans="1:1">
      <c r="A83">
        <v>1210</v>
      </c>
    </row>
    <row r="84" spans="1:1">
      <c r="A84">
        <v>0</v>
      </c>
    </row>
    <row r="85" spans="1:1">
      <c r="A85">
        <v>70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88</v>
      </c>
    </row>
    <row r="103" spans="1:1">
      <c r="A103">
        <v>112</v>
      </c>
    </row>
    <row r="104" spans="1:1">
      <c r="A104">
        <v>94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1275</v>
      </c>
    </row>
    <row r="109" spans="1:1">
      <c r="A109">
        <v>1025</v>
      </c>
    </row>
    <row r="110" spans="1:1">
      <c r="A110">
        <v>605</v>
      </c>
    </row>
    <row r="111" spans="1:1">
      <c r="A111">
        <v>1310</v>
      </c>
    </row>
    <row r="112" spans="1:1">
      <c r="A112">
        <v>1055</v>
      </c>
    </row>
    <row r="113" spans="1:1">
      <c r="A113">
        <v>624</v>
      </c>
    </row>
    <row r="114" spans="1:1">
      <c r="A114">
        <v>35</v>
      </c>
    </row>
    <row r="115" spans="1:1">
      <c r="A115">
        <v>30</v>
      </c>
    </row>
    <row r="116" spans="1:1">
      <c r="A116">
        <v>19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900</v>
      </c>
    </row>
    <row r="122" spans="1:1">
      <c r="A122">
        <v>125</v>
      </c>
    </row>
    <row r="123" spans="1:1">
      <c r="A123">
        <v>250</v>
      </c>
    </row>
    <row r="124" spans="1:1">
      <c r="A124">
        <v>695</v>
      </c>
    </row>
    <row r="125" spans="1:1">
      <c r="A125">
        <v>140</v>
      </c>
    </row>
    <row r="126" spans="1:1">
      <c r="A126">
        <v>190</v>
      </c>
    </row>
    <row r="127" spans="1:1">
      <c r="A127">
        <v>400</v>
      </c>
    </row>
    <row r="128" spans="1:1">
      <c r="A128">
        <v>90</v>
      </c>
    </row>
    <row r="129" spans="1:1">
      <c r="A129">
        <v>115</v>
      </c>
    </row>
    <row r="130" spans="1:1">
      <c r="A130">
        <v>999</v>
      </c>
    </row>
    <row r="131" spans="1:1">
      <c r="A131">
        <v>979</v>
      </c>
    </row>
    <row r="132" spans="1:1">
      <c r="A132">
        <v>173</v>
      </c>
    </row>
    <row r="133" spans="1:1">
      <c r="A133">
        <v>480</v>
      </c>
    </row>
    <row r="134" spans="1:1">
      <c r="A134">
        <v>656</v>
      </c>
    </row>
    <row r="135" spans="1:1">
      <c r="A135">
        <v>141</v>
      </c>
    </row>
    <row r="136" spans="1:1">
      <c r="A136">
        <v>321</v>
      </c>
    </row>
    <row r="137" spans="1:1">
      <c r="A137">
        <v>378</v>
      </c>
    </row>
    <row r="138" spans="1:1">
      <c r="A138">
        <v>79</v>
      </c>
    </row>
    <row r="139" spans="1:1">
      <c r="A139">
        <v>196</v>
      </c>
    </row>
    <row r="140" spans="1:1">
      <c r="A140">
        <v>999</v>
      </c>
    </row>
    <row r="141" spans="1:1">
      <c r="A141">
        <v>979</v>
      </c>
    </row>
    <row r="142" spans="1:1">
      <c r="A142">
        <v>173</v>
      </c>
    </row>
    <row r="143" spans="1:1">
      <c r="A143">
        <v>257</v>
      </c>
    </row>
    <row r="144" spans="1:1">
      <c r="A144">
        <v>678</v>
      </c>
    </row>
    <row r="145" spans="1:1">
      <c r="A145">
        <v>140</v>
      </c>
    </row>
    <row r="146" spans="1:1">
      <c r="A146">
        <v>190</v>
      </c>
    </row>
    <row r="147" spans="1:1">
      <c r="A147">
        <v>384</v>
      </c>
    </row>
    <row r="148" spans="1:1">
      <c r="A148">
        <v>79</v>
      </c>
    </row>
    <row r="149" spans="1:1">
      <c r="A149">
        <v>115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40</v>
      </c>
    </row>
    <row r="162" spans="1:1">
      <c r="A162">
        <v>8</v>
      </c>
    </row>
    <row r="163" spans="1:1">
      <c r="A163">
        <v>0</v>
      </c>
    </row>
    <row r="164" spans="1:1">
      <c r="A164">
        <v>17</v>
      </c>
    </row>
    <row r="165" spans="1:1">
      <c r="A165">
        <v>0</v>
      </c>
    </row>
    <row r="166" spans="1:1">
      <c r="A166">
        <v>0</v>
      </c>
    </row>
    <row r="167" spans="1:1">
      <c r="A167">
        <v>16</v>
      </c>
    </row>
    <row r="168" spans="1:1">
      <c r="A168">
        <v>11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200</v>
      </c>
    </row>
    <row r="189" spans="1:1">
      <c r="A189">
        <v>100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3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21</v>
      </c>
    </row>
    <row r="198" spans="1:1">
      <c r="A198">
        <v>28</v>
      </c>
    </row>
    <row r="199" spans="1:1">
      <c r="A199">
        <v>999</v>
      </c>
    </row>
    <row r="200" spans="1:1">
      <c r="A200">
        <v>999</v>
      </c>
    </row>
    <row r="201" spans="1:1">
      <c r="A201">
        <v>126000</v>
      </c>
    </row>
    <row r="202" spans="1:1">
      <c r="A202">
        <v>29166</v>
      </c>
    </row>
    <row r="203" spans="1:1">
      <c r="A203">
        <v>14100</v>
      </c>
    </row>
    <row r="204" spans="1:1">
      <c r="A204">
        <v>127907</v>
      </c>
    </row>
    <row r="205" spans="1:1">
      <c r="A205">
        <v>16210</v>
      </c>
    </row>
    <row r="206" spans="1:1">
      <c r="A206">
        <v>10110</v>
      </c>
    </row>
    <row r="207" spans="1:1">
      <c r="A207">
        <v>66000</v>
      </c>
    </row>
    <row r="208" spans="1:1">
      <c r="A208">
        <v>25000</v>
      </c>
    </row>
    <row r="209" spans="1:1">
      <c r="A209">
        <v>13000</v>
      </c>
    </row>
    <row r="210" spans="1:1">
      <c r="A210">
        <v>10200</v>
      </c>
    </row>
    <row r="211" spans="1:1">
      <c r="A211">
        <v>8056</v>
      </c>
    </row>
    <row r="212" spans="1:1">
      <c r="A212">
        <v>12500</v>
      </c>
    </row>
    <row r="213" spans="1:1">
      <c r="A213">
        <v>2995</v>
      </c>
    </row>
    <row r="214" spans="1:1">
      <c r="A214">
        <v>5250</v>
      </c>
    </row>
    <row r="215" spans="1:1">
      <c r="A215">
        <v>70000</v>
      </c>
    </row>
    <row r="216" spans="1:1">
      <c r="A216">
        <v>10916</v>
      </c>
    </row>
    <row r="217" spans="1:1">
      <c r="A217">
        <v>547410</v>
      </c>
    </row>
    <row r="218" spans="1:1">
      <c r="A218">
        <v>1376580</v>
      </c>
    </row>
    <row r="219" spans="1:1">
      <c r="A219">
        <v>0</v>
      </c>
    </row>
    <row r="220" spans="1:1">
      <c r="A220">
        <v>3000</v>
      </c>
    </row>
    <row r="221" spans="1:1">
      <c r="A221">
        <v>1376580</v>
      </c>
    </row>
    <row r="222" spans="1:1">
      <c r="A222">
        <v>0</v>
      </c>
    </row>
    <row r="223" spans="1:1">
      <c r="A223">
        <v>1499215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320000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-439760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573000</v>
      </c>
    </row>
    <row r="239" spans="1:1">
      <c r="A239">
        <v>1341000</v>
      </c>
    </row>
    <row r="240" spans="1:1">
      <c r="A240">
        <v>-186085</v>
      </c>
    </row>
    <row r="241" spans="1:1">
      <c r="A241">
        <v>1426678</v>
      </c>
    </row>
    <row r="242" spans="1:1">
      <c r="A242">
        <v>129336</v>
      </c>
    </row>
    <row r="243" spans="1:1">
      <c r="A243">
        <v>109400</v>
      </c>
    </row>
    <row r="244" spans="1:1">
      <c r="A244">
        <v>682086</v>
      </c>
    </row>
    <row r="245" spans="1:1">
      <c r="A245">
        <v>75121</v>
      </c>
    </row>
    <row r="246" spans="1:1">
      <c r="A246">
        <v>205716</v>
      </c>
    </row>
    <row r="247" spans="1:1">
      <c r="A247">
        <v>135001</v>
      </c>
    </row>
    <row r="248" spans="1:1">
      <c r="A248">
        <v>2989</v>
      </c>
    </row>
    <row r="249" spans="1:1">
      <c r="A249">
        <v>41350</v>
      </c>
    </row>
    <row r="250" spans="1:1">
      <c r="A250">
        <v>527033</v>
      </c>
    </row>
    <row r="251" spans="1:1">
      <c r="A251">
        <v>853966</v>
      </c>
    </row>
    <row r="252" spans="1:1">
      <c r="A252">
        <v>572712</v>
      </c>
    </row>
    <row r="253" spans="1:1">
      <c r="A253">
        <v>0</v>
      </c>
    </row>
    <row r="254" spans="1:1">
      <c r="A254">
        <v>34270</v>
      </c>
    </row>
    <row r="255" spans="1:1">
      <c r="A255">
        <v>0</v>
      </c>
    </row>
    <row r="256" spans="1:1">
      <c r="A256">
        <v>-6093</v>
      </c>
    </row>
    <row r="257" spans="1:1">
      <c r="A257">
        <v>-192178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270000</v>
      </c>
    </row>
    <row r="263" spans="1:1">
      <c r="A263">
        <v>1336600</v>
      </c>
    </row>
    <row r="264" spans="1:1">
      <c r="A264">
        <v>0</v>
      </c>
    </row>
    <row r="265" spans="1:1">
      <c r="A265">
        <v>20284</v>
      </c>
    </row>
    <row r="266" spans="1:1">
      <c r="A266">
        <v>109400</v>
      </c>
    </row>
    <row r="267" spans="1:1">
      <c r="A267">
        <v>397349</v>
      </c>
    </row>
    <row r="268" spans="1:1">
      <c r="A268">
        <v>856403</v>
      </c>
    </row>
    <row r="269" spans="1:1">
      <c r="A269">
        <v>1389245</v>
      </c>
    </row>
    <row r="270" spans="1:1">
      <c r="A270">
        <v>1150000</v>
      </c>
    </row>
    <row r="271" spans="1:1">
      <c r="A271">
        <v>0</v>
      </c>
    </row>
    <row r="272" spans="1:1">
      <c r="A272">
        <v>621459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3807822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540</v>
      </c>
    </row>
    <row r="285" spans="1:1">
      <c r="A285">
        <v>125</v>
      </c>
    </row>
    <row r="286" spans="1:1">
      <c r="A286">
        <v>210</v>
      </c>
    </row>
    <row r="287" spans="1:1">
      <c r="A287">
        <v>46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1</v>
      </c>
    </row>
    <row r="294" spans="1:1">
      <c r="A294">
        <v>5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64</v>
      </c>
    </row>
    <row r="303" spans="1:1">
      <c r="A303">
        <v>4152</v>
      </c>
    </row>
    <row r="304" spans="1:1">
      <c r="A304" t="s">
        <v>348</v>
      </c>
    </row>
    <row r="305" spans="1:1">
      <c r="A305">
        <v>12096</v>
      </c>
    </row>
    <row r="306" spans="1:1">
      <c r="A306">
        <v>208</v>
      </c>
    </row>
    <row r="307" spans="1:1">
      <c r="A307">
        <v>9290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5292</v>
      </c>
    </row>
    <row r="316" spans="1:1">
      <c r="A316">
        <v>428</v>
      </c>
    </row>
    <row r="317" spans="1:1">
      <c r="A317">
        <v>0</v>
      </c>
    </row>
    <row r="318" spans="1:1">
      <c r="A318">
        <v>8</v>
      </c>
    </row>
    <row r="319" spans="1:1">
      <c r="A319">
        <v>11638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5</v>
      </c>
    </row>
    <row r="328" spans="1:1">
      <c r="A328">
        <v>8</v>
      </c>
    </row>
    <row r="329" spans="1:1">
      <c r="A329">
        <v>56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351</v>
      </c>
    </row>
    <row r="340" spans="1:1">
      <c r="A340" t="s">
        <v>356</v>
      </c>
    </row>
    <row r="341" spans="1:1">
      <c r="A341">
        <v>2</v>
      </c>
    </row>
    <row r="342" spans="1:1">
      <c r="A342" t="s">
        <v>357</v>
      </c>
    </row>
    <row r="343" spans="1:1">
      <c r="A343" t="s">
        <v>358</v>
      </c>
    </row>
    <row r="344" spans="1:1">
      <c r="A344" t="s">
        <v>359</v>
      </c>
    </row>
    <row r="345" spans="1:1">
      <c r="A345" t="s">
        <v>360</v>
      </c>
    </row>
    <row r="346" spans="1:1">
      <c r="A346" t="s">
        <v>361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350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369</v>
      </c>
    </row>
    <row r="364" spans="1:1">
      <c r="A364" t="s">
        <v>359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359</v>
      </c>
    </row>
    <row r="370" spans="1:1">
      <c r="A370" t="s">
        <v>379</v>
      </c>
    </row>
    <row r="371" spans="1:1">
      <c r="A371">
        <v>5</v>
      </c>
    </row>
    <row r="372" spans="1:1">
      <c r="A372" t="s">
        <v>380</v>
      </c>
    </row>
    <row r="373" spans="1:1">
      <c r="A373" t="s">
        <v>358</v>
      </c>
    </row>
    <row r="374" spans="1:1">
      <c r="A374" t="s">
        <v>381</v>
      </c>
    </row>
    <row r="375" spans="1:1">
      <c r="A375" t="s">
        <v>349</v>
      </c>
    </row>
    <row r="376" spans="1:1">
      <c r="A376" t="s">
        <v>382</v>
      </c>
    </row>
    <row r="377" spans="1:1">
      <c r="A377" t="s">
        <v>380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365</v>
      </c>
    </row>
    <row r="381" spans="1:1">
      <c r="A381">
        <v>6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362</v>
      </c>
    </row>
    <row r="385" spans="1:1">
      <c r="A385" t="s">
        <v>387</v>
      </c>
    </row>
    <row r="386" spans="1:1">
      <c r="A386" t="s">
        <v>388</v>
      </c>
    </row>
    <row r="387" spans="1:1">
      <c r="A387" t="s">
        <v>389</v>
      </c>
    </row>
    <row r="388" spans="1:1">
      <c r="A388" t="s">
        <v>390</v>
      </c>
    </row>
    <row r="389" spans="1:1">
      <c r="A389" t="s">
        <v>359</v>
      </c>
    </row>
    <row r="390" spans="1:1">
      <c r="A390" t="s">
        <v>391</v>
      </c>
    </row>
    <row r="391" spans="1:1">
      <c r="A391">
        <v>7</v>
      </c>
    </row>
    <row r="392" spans="1:1">
      <c r="A392" t="s">
        <v>377</v>
      </c>
    </row>
    <row r="393" spans="1:1">
      <c r="A393" t="s">
        <v>392</v>
      </c>
    </row>
    <row r="394" spans="1:1">
      <c r="A394" t="s">
        <v>359</v>
      </c>
    </row>
    <row r="395" spans="1:1">
      <c r="A395" t="s">
        <v>379</v>
      </c>
    </row>
    <row r="396" spans="1:1">
      <c r="A396" t="s">
        <v>361</v>
      </c>
    </row>
    <row r="397" spans="1:1">
      <c r="A397" t="s">
        <v>393</v>
      </c>
    </row>
    <row r="398" spans="1:1">
      <c r="A398" t="s">
        <v>394</v>
      </c>
    </row>
    <row r="399" spans="1:1">
      <c r="A399" t="s">
        <v>351</v>
      </c>
    </row>
    <row r="400" spans="1:1">
      <c r="A400" t="s">
        <v>395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135000</v>
      </c>
    </row>
    <row r="423" spans="1:1">
      <c r="A423">
        <v>65000</v>
      </c>
    </row>
    <row r="424" spans="1:1">
      <c r="A424" s="134" t="s">
        <v>396</v>
      </c>
    </row>
    <row r="425" spans="1:1">
      <c r="A425" s="134" t="s">
        <v>397</v>
      </c>
    </row>
    <row r="426" spans="1:1">
      <c r="A426" s="134" t="s">
        <v>396</v>
      </c>
    </row>
    <row r="427" spans="1:1">
      <c r="A427" s="134" t="s">
        <v>397</v>
      </c>
    </row>
    <row r="428" spans="1:1">
      <c r="A428">
        <v>2</v>
      </c>
    </row>
    <row r="429" spans="1:1">
      <c r="A429">
        <v>209000</v>
      </c>
    </row>
    <row r="430" spans="1:1">
      <c r="A430">
        <v>65000</v>
      </c>
    </row>
    <row r="431" spans="1:1">
      <c r="A431" s="134" t="s">
        <v>398</v>
      </c>
    </row>
    <row r="432" spans="1:1">
      <c r="A432" s="134" t="s">
        <v>397</v>
      </c>
    </row>
    <row r="433" spans="1:1">
      <c r="A433" s="134" t="s">
        <v>396</v>
      </c>
    </row>
    <row r="434" spans="1:1">
      <c r="A434" s="134" t="s">
        <v>397</v>
      </c>
    </row>
    <row r="435" spans="1:1">
      <c r="A435">
        <v>3</v>
      </c>
    </row>
    <row r="436" spans="1:1">
      <c r="A436">
        <v>341000</v>
      </c>
    </row>
    <row r="437" spans="1:1">
      <c r="A437">
        <v>75000</v>
      </c>
    </row>
    <row r="438" spans="1:1">
      <c r="A438" s="134" t="s">
        <v>397</v>
      </c>
    </row>
    <row r="439" spans="1:1">
      <c r="A439" s="134" t="s">
        <v>397</v>
      </c>
    </row>
    <row r="440" spans="1:1">
      <c r="A440" s="134" t="s">
        <v>396</v>
      </c>
    </row>
    <row r="441" spans="1:1">
      <c r="A441" s="134" t="s">
        <v>397</v>
      </c>
    </row>
    <row r="442" spans="1:1">
      <c r="A442">
        <v>4</v>
      </c>
    </row>
    <row r="443" spans="1:1">
      <c r="A443">
        <v>126000</v>
      </c>
    </row>
    <row r="444" spans="1:1">
      <c r="A444">
        <v>66000</v>
      </c>
    </row>
    <row r="445" spans="1:1">
      <c r="A445" s="134" t="s">
        <v>398</v>
      </c>
    </row>
    <row r="446" spans="1:1">
      <c r="A446" s="134" t="s">
        <v>397</v>
      </c>
    </row>
    <row r="447" spans="1:1">
      <c r="A447" s="134" t="s">
        <v>396</v>
      </c>
    </row>
    <row r="448" spans="1:1">
      <c r="A448" s="134" t="s">
        <v>397</v>
      </c>
    </row>
    <row r="449" spans="1:1">
      <c r="A449">
        <v>5</v>
      </c>
    </row>
    <row r="450" spans="1:1">
      <c r="A450">
        <v>103000</v>
      </c>
    </row>
    <row r="451" spans="1:1">
      <c r="A451">
        <v>55000</v>
      </c>
    </row>
    <row r="452" spans="1:1">
      <c r="A452" s="134" t="s">
        <v>396</v>
      </c>
    </row>
    <row r="453" spans="1:1">
      <c r="A453" s="134" t="s">
        <v>396</v>
      </c>
    </row>
    <row r="454" spans="1:1">
      <c r="A454" s="134" t="s">
        <v>396</v>
      </c>
    </row>
    <row r="455" spans="1:1">
      <c r="A455" s="134" t="s">
        <v>397</v>
      </c>
    </row>
    <row r="456" spans="1:1">
      <c r="A456">
        <v>6</v>
      </c>
    </row>
    <row r="457" spans="1:1">
      <c r="A457">
        <v>117000</v>
      </c>
    </row>
    <row r="458" spans="1:1">
      <c r="A458">
        <v>105000</v>
      </c>
    </row>
    <row r="459" spans="1:1">
      <c r="A459" s="134" t="s">
        <v>397</v>
      </c>
    </row>
    <row r="460" spans="1:1">
      <c r="A460" s="134" t="s">
        <v>397</v>
      </c>
    </row>
    <row r="461" spans="1:1">
      <c r="A461" s="134" t="s">
        <v>396</v>
      </c>
    </row>
    <row r="462" spans="1:1">
      <c r="A462" s="134" t="s">
        <v>397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398</v>
      </c>
    </row>
    <row r="467" spans="1:1">
      <c r="A467" s="134" t="s">
        <v>396</v>
      </c>
    </row>
    <row r="468" spans="1:1">
      <c r="A468" s="134" t="s">
        <v>396</v>
      </c>
    </row>
    <row r="469" spans="1:1">
      <c r="A469" s="134" t="s">
        <v>397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399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9350</v>
      </c>
    </row>
    <row r="523" spans="1:1">
      <c r="A523">
        <v>3740000</v>
      </c>
    </row>
    <row r="524" spans="1:1">
      <c r="A524">
        <v>0</v>
      </c>
    </row>
    <row r="525" spans="1:1">
      <c r="A525">
        <v>3740000</v>
      </c>
    </row>
    <row r="526" spans="1:1">
      <c r="A526">
        <v>335</v>
      </c>
    </row>
    <row r="527" spans="1:1">
      <c r="A527">
        <v>345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560</v>
      </c>
    </row>
    <row r="532" spans="1:1">
      <c r="A532">
        <v>700</v>
      </c>
    </row>
    <row r="533" spans="1:1">
      <c r="A533">
        <v>725</v>
      </c>
    </row>
    <row r="534" spans="1:1">
      <c r="A534">
        <v>835</v>
      </c>
    </row>
    <row r="535" spans="1:1">
      <c r="A535">
        <v>53</v>
      </c>
    </row>
    <row r="536" spans="1:1">
      <c r="A536">
        <v>1225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9344</v>
      </c>
    </row>
    <row r="543" spans="1:1">
      <c r="A543">
        <v>3737600</v>
      </c>
    </row>
    <row r="544" spans="1:1">
      <c r="A544">
        <v>0</v>
      </c>
    </row>
    <row r="545" spans="1:2">
      <c r="A545">
        <v>3737600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9628</v>
      </c>
    </row>
    <row r="563" spans="1:1">
      <c r="A563">
        <v>4236320</v>
      </c>
    </row>
    <row r="564" spans="1:1">
      <c r="A564">
        <v>0</v>
      </c>
    </row>
    <row r="565" spans="1:1">
      <c r="A565">
        <v>3817797</v>
      </c>
    </row>
    <row r="566" spans="1:1">
      <c r="A566">
        <v>330</v>
      </c>
    </row>
    <row r="567" spans="1:1">
      <c r="A567">
        <v>335</v>
      </c>
    </row>
    <row r="568" spans="1:1">
      <c r="A568">
        <v>375</v>
      </c>
    </row>
    <row r="569" spans="1:1">
      <c r="A569">
        <v>530</v>
      </c>
    </row>
    <row r="570" spans="1:1">
      <c r="A570">
        <v>530</v>
      </c>
    </row>
    <row r="571" spans="1:1">
      <c r="A571">
        <v>590</v>
      </c>
    </row>
    <row r="572" spans="1:1">
      <c r="A572">
        <v>860</v>
      </c>
    </row>
    <row r="573" spans="1:1">
      <c r="A573">
        <v>910</v>
      </c>
    </row>
    <row r="574" spans="1:1">
      <c r="A574">
        <v>880</v>
      </c>
    </row>
    <row r="575" spans="1:1">
      <c r="A575">
        <v>69</v>
      </c>
    </row>
    <row r="576" spans="1:1">
      <c r="A576">
        <v>1210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9569</v>
      </c>
    </row>
    <row r="583" spans="1:1">
      <c r="A583">
        <v>3827600</v>
      </c>
    </row>
    <row r="584" spans="1:1">
      <c r="A584">
        <v>0</v>
      </c>
    </row>
    <row r="585" spans="1:1">
      <c r="A585">
        <v>3827600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500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825</v>
      </c>
    </row>
    <row r="595" spans="1:1">
      <c r="A595">
        <v>53</v>
      </c>
    </row>
    <row r="596" spans="1:1">
      <c r="A596">
        <v>1210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8874</v>
      </c>
    </row>
    <row r="603" spans="1:1">
      <c r="A603">
        <v>3904560</v>
      </c>
    </row>
    <row r="604" spans="1:1">
      <c r="A604">
        <v>0</v>
      </c>
    </row>
    <row r="605" spans="1:1">
      <c r="A605">
        <v>3486037</v>
      </c>
    </row>
    <row r="606" spans="1:1">
      <c r="A606">
        <v>364</v>
      </c>
    </row>
    <row r="607" spans="1:1">
      <c r="A607">
        <v>368</v>
      </c>
    </row>
    <row r="608" spans="1:1">
      <c r="A608">
        <v>399</v>
      </c>
    </row>
    <row r="609" spans="1:1">
      <c r="A609">
        <v>549</v>
      </c>
    </row>
    <row r="610" spans="1:1">
      <c r="A610">
        <v>539</v>
      </c>
    </row>
    <row r="611" spans="1:1">
      <c r="A611">
        <v>609</v>
      </c>
    </row>
    <row r="612" spans="1:1">
      <c r="A612">
        <v>784</v>
      </c>
    </row>
    <row r="613" spans="1:1">
      <c r="A613">
        <v>797</v>
      </c>
    </row>
    <row r="614" spans="1:1">
      <c r="A614">
        <v>850</v>
      </c>
    </row>
    <row r="615" spans="1:1">
      <c r="A615">
        <v>53</v>
      </c>
    </row>
    <row r="616" spans="1:1">
      <c r="A616">
        <v>1202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9325</v>
      </c>
    </row>
    <row r="623" spans="1:1">
      <c r="A623">
        <v>4103000</v>
      </c>
    </row>
    <row r="624" spans="1:1">
      <c r="A624">
        <v>0</v>
      </c>
    </row>
    <row r="625" spans="1:1">
      <c r="A625">
        <v>3684477</v>
      </c>
    </row>
    <row r="626" spans="1:1">
      <c r="A626">
        <v>332</v>
      </c>
    </row>
    <row r="627" spans="1:1">
      <c r="A627">
        <v>342</v>
      </c>
    </row>
    <row r="628" spans="1:1">
      <c r="A628">
        <v>386</v>
      </c>
    </row>
    <row r="629" spans="1:1">
      <c r="A629">
        <v>491</v>
      </c>
    </row>
    <row r="630" spans="1:1">
      <c r="A630">
        <v>491</v>
      </c>
    </row>
    <row r="631" spans="1:1">
      <c r="A631">
        <v>601</v>
      </c>
    </row>
    <row r="632" spans="1:1">
      <c r="A632">
        <v>707</v>
      </c>
    </row>
    <row r="633" spans="1:1">
      <c r="A633">
        <v>732</v>
      </c>
    </row>
    <row r="634" spans="1:1">
      <c r="A634">
        <v>861</v>
      </c>
    </row>
    <row r="635" spans="1:1">
      <c r="A635">
        <v>53</v>
      </c>
    </row>
    <row r="636" spans="1:1">
      <c r="A636">
        <v>1203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9404</v>
      </c>
    </row>
    <row r="643" spans="1:1">
      <c r="A643">
        <v>3761600</v>
      </c>
    </row>
    <row r="644" spans="1:1">
      <c r="A644">
        <v>0</v>
      </c>
    </row>
    <row r="645" spans="1:1">
      <c r="A645">
        <v>3761600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400</v>
      </c>
    </row>
    <row r="682" spans="1:1">
      <c r="A682" t="s">
        <v>401</v>
      </c>
    </row>
    <row r="683" spans="1:1">
      <c r="A683" t="s">
        <v>402</v>
      </c>
    </row>
    <row r="684" spans="1:1">
      <c r="A684" t="s">
        <v>403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404</v>
      </c>
    </row>
    <row r="700" spans="1:1">
      <c r="A700" t="s">
        <v>405</v>
      </c>
    </row>
    <row r="701" spans="1:1">
      <c r="A701">
        <v>1</v>
      </c>
    </row>
    <row r="702" spans="1:1">
      <c r="A702">
        <v>1686600</v>
      </c>
    </row>
    <row r="703" spans="1:1">
      <c r="A703">
        <v>744102</v>
      </c>
    </row>
    <row r="704" spans="1:1">
      <c r="A704">
        <v>800018</v>
      </c>
    </row>
    <row r="705" spans="1:1">
      <c r="A705">
        <v>1275026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769232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-263486</v>
      </c>
    </row>
    <row r="717" spans="1:1">
      <c r="A717">
        <v>3736514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1414100</v>
      </c>
    </row>
    <row r="723" spans="1:1">
      <c r="A723">
        <v>1029215</v>
      </c>
    </row>
    <row r="724" spans="1:1">
      <c r="A724">
        <v>843878</v>
      </c>
    </row>
    <row r="725" spans="1:1">
      <c r="A725">
        <v>1351258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955323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-316872</v>
      </c>
    </row>
    <row r="737" spans="1:1">
      <c r="A737">
        <v>3683128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1469100</v>
      </c>
    </row>
    <row r="743" spans="1:1">
      <c r="A743">
        <v>1233803</v>
      </c>
    </row>
    <row r="744" spans="1:1">
      <c r="A744">
        <v>939695</v>
      </c>
    </row>
    <row r="745" spans="1:1">
      <c r="A745">
        <v>1601165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1251639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-425356</v>
      </c>
    </row>
    <row r="757" spans="1:1">
      <c r="A757">
        <v>3992124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1656600</v>
      </c>
    </row>
    <row r="763" spans="1:1">
      <c r="A763">
        <v>527033</v>
      </c>
    </row>
    <row r="764" spans="1:1">
      <c r="A764">
        <v>856403</v>
      </c>
    </row>
    <row r="765" spans="1:1">
      <c r="A765">
        <v>1389245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621459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-192178</v>
      </c>
    </row>
    <row r="777" spans="1:1">
      <c r="A777">
        <v>3807822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1646600</v>
      </c>
    </row>
    <row r="783" spans="1:1">
      <c r="A783">
        <v>1080708</v>
      </c>
    </row>
    <row r="784" spans="1:1">
      <c r="A784">
        <v>729032</v>
      </c>
    </row>
    <row r="785" spans="1:1">
      <c r="A785">
        <v>1496385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825657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-290412</v>
      </c>
    </row>
    <row r="797" spans="1:1">
      <c r="A797">
        <v>4127068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1736600</v>
      </c>
    </row>
    <row r="803" spans="1:1">
      <c r="A803">
        <v>1155627</v>
      </c>
    </row>
    <row r="804" spans="1:1">
      <c r="A804">
        <v>828567</v>
      </c>
    </row>
    <row r="805" spans="1:1">
      <c r="A805">
        <v>1319377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959957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-337266</v>
      </c>
    </row>
    <row r="817" spans="1:1">
      <c r="A817">
        <v>4080214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63675</v>
      </c>
    </row>
    <row r="824" spans="1:1">
      <c r="A824">
        <v>756983</v>
      </c>
    </row>
    <row r="825" spans="1:1">
      <c r="A825">
        <v>1997780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269453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-106915</v>
      </c>
    </row>
    <row r="837" spans="1:1">
      <c r="A837">
        <v>3893085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406</v>
      </c>
    </row>
    <row r="862" spans="1:1">
      <c r="A862" t="s">
        <v>407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'W'!W064173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2020-03-21T16:05:51Z</dcterms:modified>
</cp:coreProperties>
</file>