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ze wschodu\"/>
    </mc:Choice>
  </mc:AlternateContent>
  <xr:revisionPtr revIDLastSave="0" documentId="13_ncr:40009_{2BBFE299-C243-44D4-8642-11AC98A99F4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46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H83" i="4" s="1"/>
  <c r="G81" i="4"/>
  <c r="F81" i="4"/>
  <c r="M80" i="4"/>
  <c r="M83" i="4" s="1"/>
  <c r="L80" i="4"/>
  <c r="K80" i="4"/>
  <c r="J80" i="4"/>
  <c r="J83" i="4" s="1"/>
  <c r="I80" i="4"/>
  <c r="I83" i="4" s="1"/>
  <c r="H80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F33" i="3"/>
  <c r="X32" i="3"/>
  <c r="L32" i="3"/>
  <c r="X30" i="3"/>
  <c r="X29" i="3"/>
  <c r="L29" i="3"/>
  <c r="L30" i="3" s="1"/>
  <c r="F29" i="3"/>
  <c r="R28" i="3"/>
  <c r="L28" i="3"/>
  <c r="F28" i="3"/>
  <c r="X26" i="3"/>
  <c r="R26" i="3"/>
  <c r="R27" i="3" s="1"/>
  <c r="L26" i="3"/>
  <c r="X25" i="3"/>
  <c r="R25" i="3"/>
  <c r="L25" i="3"/>
  <c r="X24" i="3"/>
  <c r="R24" i="3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8" i="2" s="1"/>
  <c r="N30" i="2"/>
  <c r="M30" i="2"/>
  <c r="M29" i="2"/>
  <c r="G30" i="2"/>
  <c r="Y28" i="2"/>
  <c r="W28" i="2"/>
  <c r="U28" i="2"/>
  <c r="Y27" i="2"/>
  <c r="W27" i="2"/>
  <c r="U27" i="2"/>
  <c r="N27" i="2"/>
  <c r="N28" i="2" s="1"/>
  <c r="M27" i="2"/>
  <c r="G27" i="2"/>
  <c r="O26" i="2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L83" i="4"/>
  <c r="N43" i="2"/>
  <c r="X27" i="3"/>
  <c r="G16" i="4"/>
  <c r="R35" i="3"/>
  <c r="N44" i="2"/>
  <c r="G26" i="2"/>
  <c r="M28" i="2"/>
  <c r="F83" i="4"/>
  <c r="G9" i="2"/>
  <c r="N45" i="2"/>
  <c r="G8" i="2"/>
  <c r="H16" i="4"/>
  <c r="G17" i="4"/>
  <c r="H17" i="4"/>
  <c r="R21" i="3" l="1"/>
  <c r="R30" i="3" s="1"/>
  <c r="N29" i="2"/>
  <c r="L33" i="3"/>
  <c r="L35" i="3" s="1"/>
  <c r="I17" i="4"/>
  <c r="O29" i="2"/>
</calcChain>
</file>

<file path=xl/connections.xml><?xml version="1.0" encoding="utf-8"?>
<connections xmlns="http://schemas.openxmlformats.org/spreadsheetml/2006/main">
  <connection id="1" name="W046154" type="6" refreshedVersion="3" background="1" saveData="1">
    <textPr prompt="0" codePage="850" sourceFile="C:\GMC\IFSF_15C1\RUN_15C1\Wfiles\154\W046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<sst xmlns="http://schemas.openxmlformats.org/spreadsheetml/2006/main" count="577" uniqueCount="405">
  <si>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</si>
  <si>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</si>
  <si>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</si>
  <si>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</si>
  <si>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</si>
  <si>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</si>
  <si>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</si>
  <si>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</si>
  <si>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</si>
  <si>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</si>
  <si>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</si>
  <si>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</si>
  <si>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</si>
  <si>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</si>
  <si>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</si>
  <si>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</si>
  <si>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</si>
  <si>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</si>
  <si>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</si>
  <si>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</si>
  <si>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</si>
  <si>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</si>
  <si>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</si>
  <si>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</si>
  <si>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</si>
  <si>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</si>
  <si>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</si>
  <si>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</si>
  <si>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</si>
  <si>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</si>
  <si>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</si>
  <si>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</si>
  <si>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</si>
  <si>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</si>
  <si>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</si>
  <si>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</si>
  <si>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</si>
  <si>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</si>
  <si>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</si>
  <si>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</si>
  <si>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</si>
  <si>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</si>
  <si>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</si>
  <si>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</si>
  <si>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</si>
  <si>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</si>
  <si>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</si>
  <si>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</si>
  <si>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</si>
  <si>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</si>
  <si>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</si>
  <si>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</si>
  <si>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</si>
  <si>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</si>
  <si>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</si>
  <si>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</si>
  <si>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</si>
  <si>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</si>
  <si>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</si>
  <si>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</si>
  <si>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</si>
  <si>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</si>
  <si>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</si>
  <si>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</si>
  <si>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</si>
  <si>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</si>
  <si>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</si>
  <si>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</si>
  <si>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</si>
  <si>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</si>
  <si>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</si>
  <si>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</si>
  <si>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</si>
  <si>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</si>
  <si>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</si>
  <si>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</si>
  <si>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</si>
  <si>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</si>
  <si>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</si>
  <si>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</si>
  <si>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</si>
  <si>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</si>
  <si>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</si>
  <si>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Udziały rynkowe (% od wolumentu sprzedaży) 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</si>
  <si>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</si>
  <si>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</si>
  <si>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</si>
  <si>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</si>
  <si>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</si>
  <si>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</si>
  <si>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</si>
  <si>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</si>
  <si>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</si>
  <si>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</si>
  <si>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</si>
  <si>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</si>
  <si>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</si>
  <si>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</si>
  <si>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</si>
  <si>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</si>
  <si>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</si>
  <si>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</si>
  <si>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</si>
  <si>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</si>
  <si>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</si>
  <si>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</si>
  <si>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</si>
  <si>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</si>
  <si>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</si>
  <si>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</si>
  <si>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</si>
  <si>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</si>
  <si>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</si>
  <si>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</si>
  <si>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</si>
  <si>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</si>
  <si>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</si>
  <si>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</si>
  <si>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</si>
  <si>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</si>
  <si>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</si>
  <si>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</si>
  <si>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</si>
  <si>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</si>
  <si>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</si>
  <si>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</si>
  <si>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</si>
  <si>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</si>
  <si>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</si>
  <si>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</si>
  <si>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</si>
  <si>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</si>
  <si>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</si>
  <si>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</si>
  <si>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</si>
  <si>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</si>
  <si>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</si>
  <si>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</si>
  <si>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</si>
  <si>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</si>
  <si>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</si>
  <si>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</si>
  <si>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</si>
  <si>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</si>
  <si>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</si>
  <si>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</si>
  <si>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</si>
  <si>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</si>
  <si>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</si>
  <si>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</si>
  <si>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</si>
  <si>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</si>
  <si>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</si>
  <si>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</si>
  <si>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</si>
  <si>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</si>
  <si>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</si>
  <si>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</si>
  <si>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</si>
  <si>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</si>
  <si>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</si>
  <si>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</si>
  <si>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</si>
  <si>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</si>
  <si>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</si>
  <si>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</si>
  <si>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</si>
  <si>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</si>
  <si>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</si>
  <si>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</si>
  <si>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</si>
  <si>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</si>
  <si>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</si>
  <si>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</si>
  <si>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</si>
  <si>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</si>
  <si>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</si>
  <si>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</si>
  <si>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</si>
  <si>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</si>
  <si>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</si>
  <si>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</si>
  <si>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</si>
  <si>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</si>
  <si>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</si>
  <si>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</si>
  <si>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</si>
  <si>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</si>
  <si>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</si>
  <si>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</si>
  <si>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</si>
  <si>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</si>
  <si>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</si>
  <si>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</si>
  <si>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</si>
  <si>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</si>
  <si>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</si>
  <si>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</si>
  <si>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</si>
  <si>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</si>
  <si>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</si>
  <si>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</si>
  <si>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</si>
  <si>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</si>
  <si>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</si>
  <si>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</si>
  <si>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</si>
  <si>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</si>
  <si>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</si>
  <si>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</si>
  <si>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</si>
  <si>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</si>
  <si>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</si>
  <si>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</si>
  <si>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</si>
  <si>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</si>
  <si>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</si>
  <si>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</si>
  <si>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</si>
  <si>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</si>
  <si>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</si>
  <si>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</si>
  <si>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</si>
  <si>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</si>
  <si>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</si>
  <si>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</si>
  <si>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</si>
  <si>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</si>
  <si>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</si>
  <si>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</si>
  <si>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</si>
  <si>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</si>
  <si>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</si>
  <si>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</si>
  <si>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</si>
  <si>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</si>
  <si>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</si>
  <si>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</si>
  <si>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</si>
  <si>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</si>
  <si>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</si>
  <si>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</si>
  <si>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</si>
  <si>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</si>
  <si>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</si>
  <si>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</si>
  <si>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</si>
  <si>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</si>
  <si>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</si>
  <si>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</si>
  <si>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</si>
  <si>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</si>
  <si>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</si>
  <si>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</si>
  <si>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</si>
  <si>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</si>
  <si>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</si>
  <si>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</si>
  <si>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</si>
  <si>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</si>
  <si>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</si>
  <si>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</si>
  <si>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</si>
  <si>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</si>
  <si>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</si>
  <si>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</si>
  <si>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</si>
  <si>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</si>
  <si>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</si>
  <si>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</si>
  <si>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</si>
  <si>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</si>
  <si>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</si>
  <si>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</si>
  <si>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</si>
  <si>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</si>
  <si>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</si>
  <si>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</si>
  <si>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</si>
  <si>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</si>
  <si>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</si>
  <si>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</si>
  <si>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</si>
  <si>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</si>
  <si>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</si>
  <si>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</si>
  <si>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</si>
  <si>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</si>
  <si>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</si>
  <si>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</si>
  <si>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</si>
  <si>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</si>
  <si>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</si>
  <si>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</si>
  <si>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</si>
  <si>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</si>
  <si>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</si>
  <si>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</si>
  <si>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</si>
  <si>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</si>
  <si>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</si>
  <si>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</si>
  <si>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</si>
  <si>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</si>
  <si>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</si>
  <si>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</si>
  <si>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</si>
  <si>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</si>
  <si>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</si>
  <si>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</si>
  <si>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</si>
  <si>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</si>
  <si>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</si>
  <si>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</si>
  <si>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</si>
  <si>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</si>
  <si>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</si>
  <si>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</si>
  <si>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</si>
  <si>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</si>
  <si>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</si>
  <si>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</si>
  <si>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</si>
  <si>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</si>
  <si>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</si>
  <si>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</si>
  <si>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</si>
  <si>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</si>
  <si>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</si>
  <si>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</si>
  <si>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</si>
  <si>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</si>
  <si>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</si>
  <si>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</si>
  <si>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</si>
  <si>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</si>
  <si>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</si>
  <si>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</si>
  <si>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</si>
  <si>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</si>
  <si>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</si>
  <si>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</si>
  <si>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  15C1</t>
  </si>
  <si>
    <t>*</t>
  </si>
  <si>
    <t xml:space="preserve">   3.87</t>
  </si>
  <si>
    <t xml:space="preserve">   3.57</t>
  </si>
  <si>
    <t xml:space="preserve">   2.77</t>
  </si>
  <si>
    <t>!</t>
  </si>
  <si>
    <t>Major</t>
  </si>
  <si>
    <t>Minor</t>
  </si>
  <si>
    <t xml:space="preserve"> 94.3</t>
  </si>
  <si>
    <t xml:space="preserve"> 10.2</t>
  </si>
  <si>
    <t xml:space="preserve"> 12.5</t>
  </si>
  <si>
    <t xml:space="preserve"> 15.0</t>
  </si>
  <si>
    <t xml:space="preserve">  8.6</t>
  </si>
  <si>
    <t xml:space="preserve">  9.4</t>
  </si>
  <si>
    <t xml:space="preserve"> 11.1</t>
  </si>
  <si>
    <t xml:space="preserve">  9.9</t>
  </si>
  <si>
    <t xml:space="preserve"> 10.1</t>
  </si>
  <si>
    <t xml:space="preserve"> 12.2</t>
  </si>
  <si>
    <t xml:space="preserve"> 12.1</t>
  </si>
  <si>
    <t xml:space="preserve"> 18.5</t>
  </si>
  <si>
    <t xml:space="preserve">  9.5</t>
  </si>
  <si>
    <t xml:space="preserve">  9.2</t>
  </si>
  <si>
    <t xml:space="preserve"> 11.6</t>
  </si>
  <si>
    <t xml:space="preserve"> 12.7</t>
  </si>
  <si>
    <t xml:space="preserve"> 17.2</t>
  </si>
  <si>
    <t xml:space="preserve"> 13.9</t>
  </si>
  <si>
    <t xml:space="preserve"> 13.3</t>
  </si>
  <si>
    <t xml:space="preserve"> 15.5</t>
  </si>
  <si>
    <t xml:space="preserve"> 14.8</t>
  </si>
  <si>
    <t xml:space="preserve">  9.7</t>
  </si>
  <si>
    <t xml:space="preserve"> 10.8</t>
  </si>
  <si>
    <t xml:space="preserve">  9.1</t>
  </si>
  <si>
    <t xml:space="preserve"> 10.5</t>
  </si>
  <si>
    <t xml:space="preserve"> 10.3</t>
  </si>
  <si>
    <t xml:space="preserve">  8.5</t>
  </si>
  <si>
    <t xml:space="preserve"> 11.2</t>
  </si>
  <si>
    <t xml:space="preserve"> 11.5</t>
  </si>
  <si>
    <t xml:space="preserve"> 11.7</t>
  </si>
  <si>
    <t xml:space="preserve"> 12.6</t>
  </si>
  <si>
    <t xml:space="preserve">  6.2</t>
  </si>
  <si>
    <t xml:space="preserve">  3.2</t>
  </si>
  <si>
    <t xml:space="preserve">  3.3</t>
  </si>
  <si>
    <t xml:space="preserve">  6.5</t>
  </si>
  <si>
    <t xml:space="preserve">  4.6</t>
  </si>
  <si>
    <t xml:space="preserve">  3.9</t>
  </si>
  <si>
    <t xml:space="preserve">  7.4</t>
  </si>
  <si>
    <t xml:space="preserve">  7.0</t>
  </si>
  <si>
    <t xml:space="preserve">  6.1</t>
  </si>
  <si>
    <t xml:space="preserve"> 13.1</t>
  </si>
  <si>
    <t xml:space="preserve">  6.3</t>
  </si>
  <si>
    <t xml:space="preserve"> 15.7</t>
  </si>
  <si>
    <t xml:space="preserve">  8.7</t>
  </si>
  <si>
    <t xml:space="preserve"> ****</t>
  </si>
  <si>
    <t xml:space="preserve">  ***</t>
  </si>
  <si>
    <t xml:space="preserve">   **</t>
  </si>
  <si>
    <t xml:space="preserve"> Free info</t>
  </si>
  <si>
    <t>Exports in the Eurozone are showing signs of improving.</t>
  </si>
  <si>
    <t>This is probably caused by the combination of the weak Euro</t>
  </si>
  <si>
    <t>with cheap oil and quantitative easing.</t>
  </si>
  <si>
    <t xml:space="preserve"> 031 01/09/2015</t>
  </si>
  <si>
    <t xml:space="preserve"> GBR 160419073146</t>
  </si>
  <si>
    <t>-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</si>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</sst>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46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284</v>
      </c>
      <c r="H2" s="140"/>
    </row>
    <row r="3" spans="2:25">
      <c r="B3" t="str">
        <f>W!A861</f>
        <v>-</v>
      </c>
      <c r="V3" s="2" t="s">
        <v>285</v>
      </c>
      <c r="W3" s="3" t="str">
        <f>W!A6</f>
        <v xml:space="preserve">  15C1</v>
      </c>
    </row>
    <row r="4" spans="2:25">
      <c r="B4" t="str">
        <f>W!A862</f>
        <v>POLAND</v>
      </c>
    </row>
    <row r="5" spans="2:25" ht="17.399999999999999">
      <c r="B5">
        <f>W!A863</f>
        <v>0</v>
      </c>
      <c r="H5" s="4" t="s">
        <v>286</v>
      </c>
      <c r="J5" s="5"/>
      <c r="K5" s="5"/>
      <c r="L5" s="144">
        <f>W!$A1</f>
        <v>4</v>
      </c>
      <c r="M5" s="4" t="s">
        <v>287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288</v>
      </c>
      <c r="E9" s="12"/>
      <c r="F9" s="12"/>
      <c r="G9" s="143" t="s">
        <v>5</v>
      </c>
      <c r="H9" s="13" t="s">
        <v>289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290</v>
      </c>
      <c r="F12" s="26" t="s">
        <v>291</v>
      </c>
      <c r="G12" s="27">
        <v>1</v>
      </c>
      <c r="H12" s="26" t="s">
        <v>291</v>
      </c>
      <c r="I12" s="27">
        <v>2</v>
      </c>
      <c r="J12" s="26" t="s">
        <v>291</v>
      </c>
      <c r="K12" s="27">
        <v>3</v>
      </c>
      <c r="L12" s="19"/>
      <c r="M12" s="28"/>
      <c r="N12" s="28"/>
      <c r="O12" s="28"/>
      <c r="P12" s="29" t="s">
        <v>234</v>
      </c>
      <c r="Q12" s="30"/>
      <c r="R12" s="31"/>
      <c r="S12" s="18"/>
      <c r="T12" s="32" t="s">
        <v>292</v>
      </c>
      <c r="U12" s="33"/>
      <c r="V12" s="28"/>
      <c r="W12" s="29" t="s">
        <v>293</v>
      </c>
      <c r="X12" s="30"/>
      <c r="Y12" s="24"/>
    </row>
    <row r="13" spans="2:25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295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70</v>
      </c>
      <c r="F14" s="44">
        <f>W!A11</f>
        <v>20</v>
      </c>
      <c r="G14" s="45"/>
      <c r="H14" s="44">
        <f>W!A14</f>
        <v>15</v>
      </c>
      <c r="I14" s="46"/>
      <c r="J14" s="44">
        <f>W!A17</f>
        <v>7</v>
      </c>
      <c r="K14" s="46"/>
      <c r="L14" s="19"/>
      <c r="M14" s="28"/>
      <c r="N14" s="28" t="s">
        <v>296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10</v>
      </c>
      <c r="G15" s="51"/>
      <c r="H15" s="44">
        <f>W!A15</f>
        <v>7</v>
      </c>
      <c r="I15" s="52"/>
      <c r="J15" s="44">
        <f>W!A18</f>
        <v>4</v>
      </c>
      <c r="K15" s="52"/>
      <c r="L15" s="19"/>
      <c r="M15" s="28"/>
      <c r="N15" s="28" t="s">
        <v>297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5</v>
      </c>
      <c r="U15" s="54">
        <f>W!B65</f>
        <v>0</v>
      </c>
      <c r="V15" s="18"/>
      <c r="W15" s="55">
        <f>W!A66</f>
        <v>10</v>
      </c>
      <c r="X15" s="54"/>
      <c r="Y15" s="24"/>
    </row>
    <row r="16" spans="2:25">
      <c r="B16" s="11"/>
      <c r="C16" s="19"/>
      <c r="D16" s="19" t="s">
        <v>3</v>
      </c>
      <c r="E16" s="56">
        <f>W!A9</f>
        <v>70</v>
      </c>
      <c r="F16" s="57">
        <f>W!A13</f>
        <v>20</v>
      </c>
      <c r="G16" s="58"/>
      <c r="H16" s="57">
        <f>W!A16</f>
        <v>15</v>
      </c>
      <c r="I16" s="38"/>
      <c r="J16" s="57">
        <f>W!A19</f>
        <v>7</v>
      </c>
      <c r="K16" s="38"/>
      <c r="L16" s="19"/>
      <c r="M16" s="28"/>
      <c r="N16" s="28" t="s">
        <v>298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340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296</v>
      </c>
      <c r="G19" s="54">
        <f>W!B21</f>
        <v>0</v>
      </c>
      <c r="H19" s="63">
        <f>W!A24</f>
        <v>468</v>
      </c>
      <c r="I19" s="48">
        <f>W!B24</f>
        <v>0</v>
      </c>
      <c r="J19" s="63">
        <f>W!A27</f>
        <v>893</v>
      </c>
      <c r="K19" s="48">
        <f>W!B27</f>
        <v>0</v>
      </c>
      <c r="L19" s="19"/>
      <c r="M19" s="28" t="s">
        <v>300</v>
      </c>
      <c r="N19" s="28"/>
      <c r="O19" s="35" t="s">
        <v>4</v>
      </c>
      <c r="P19" s="64">
        <f>W!A57</f>
        <v>0</v>
      </c>
      <c r="Q19" s="65"/>
      <c r="R19" s="28"/>
      <c r="S19" s="66" t="s">
        <v>301</v>
      </c>
      <c r="T19" s="67">
        <f>W!A58</f>
        <v>0</v>
      </c>
      <c r="U19" s="65"/>
      <c r="V19" s="68" t="s">
        <v>302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333</v>
      </c>
      <c r="G20" s="54">
        <f>W!B22</f>
        <v>0</v>
      </c>
      <c r="H20" s="44">
        <f>W!A25</f>
        <v>525</v>
      </c>
      <c r="I20" s="54">
        <f>W!B25</f>
        <v>0</v>
      </c>
      <c r="J20" s="44">
        <f>W!A28</f>
        <v>834</v>
      </c>
      <c r="K20" s="54">
        <f>W!B28</f>
        <v>0</v>
      </c>
      <c r="L20" s="19"/>
      <c r="M20" s="70" t="s">
        <v>303</v>
      </c>
      <c r="N20" s="71"/>
      <c r="O20" s="70"/>
      <c r="P20" s="53">
        <f>W!A75</f>
        <v>35</v>
      </c>
      <c r="Q20" s="72"/>
      <c r="R20" s="70"/>
      <c r="S20" s="28" t="s">
        <v>304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264</v>
      </c>
      <c r="G21" s="59">
        <f>W!B23</f>
        <v>0</v>
      </c>
      <c r="H21" s="57">
        <f>W!A26</f>
        <v>440</v>
      </c>
      <c r="I21" s="59">
        <f>W!B26</f>
        <v>0</v>
      </c>
      <c r="J21" s="57">
        <f>W!A29</f>
        <v>842</v>
      </c>
      <c r="K21" s="59">
        <f>W!B29</f>
        <v>0</v>
      </c>
      <c r="L21" s="19"/>
      <c r="M21" s="28" t="s">
        <v>305</v>
      </c>
      <c r="N21" s="18"/>
      <c r="O21" s="28"/>
      <c r="P21" s="41">
        <f>W!A77</f>
        <v>19</v>
      </c>
      <c r="Q21" s="75"/>
      <c r="R21" s="44"/>
      <c r="S21" s="28" t="s">
        <v>306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307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308</v>
      </c>
      <c r="E24" s="19"/>
      <c r="F24" s="47">
        <f>W!A31</f>
        <v>2363</v>
      </c>
      <c r="G24" s="48" t="str">
        <f>W!B31</f>
        <v>*</v>
      </c>
      <c r="H24" s="63">
        <f>W!A34</f>
        <v>1457</v>
      </c>
      <c r="I24" s="48" t="str">
        <f>W!B34</f>
        <v>*</v>
      </c>
      <c r="J24" s="63">
        <f>W!A37</f>
        <v>394</v>
      </c>
      <c r="K24" s="48" t="str">
        <f>W!B37</f>
        <v>*</v>
      </c>
      <c r="L24" s="19"/>
      <c r="M24" s="28" t="s">
        <v>309</v>
      </c>
      <c r="N24" s="28"/>
      <c r="O24" s="28"/>
      <c r="P24" s="47">
        <f>W!A81</f>
        <v>10</v>
      </c>
      <c r="Q24" s="54" t="str">
        <f>W!B81</f>
        <v>*</v>
      </c>
      <c r="R24" s="44"/>
      <c r="S24" s="28" t="s">
        <v>310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311</v>
      </c>
      <c r="D25" s="19" t="s">
        <v>312</v>
      </c>
      <c r="E25" s="19"/>
      <c r="F25" s="53">
        <f>W!A32</f>
        <v>760</v>
      </c>
      <c r="G25" s="54" t="str">
        <f>W!B32</f>
        <v>*</v>
      </c>
      <c r="H25" s="44">
        <f>W!A35</f>
        <v>386</v>
      </c>
      <c r="I25" s="54" t="str">
        <f>W!B35</f>
        <v>*</v>
      </c>
      <c r="J25" s="44">
        <f>W!A38</f>
        <v>242</v>
      </c>
      <c r="K25" s="54" t="str">
        <f>W!B38</f>
        <v>*</v>
      </c>
      <c r="L25" s="19"/>
      <c r="M25" s="28" t="s">
        <v>313</v>
      </c>
      <c r="N25" s="28"/>
      <c r="O25" s="28"/>
      <c r="P25" s="77">
        <f>W!A83/100</f>
        <v>13.2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314</v>
      </c>
      <c r="D26" s="19" t="s">
        <v>315</v>
      </c>
      <c r="E26" s="19"/>
      <c r="F26" s="41">
        <f>W!A33</f>
        <v>1899</v>
      </c>
      <c r="G26" s="59" t="str">
        <f>W!B33</f>
        <v>*</v>
      </c>
      <c r="H26" s="57">
        <f>W!A36</f>
        <v>1234</v>
      </c>
      <c r="I26" s="59" t="str">
        <f>W!B36</f>
        <v>*</v>
      </c>
      <c r="J26" s="41">
        <f>W!A39</f>
        <v>334</v>
      </c>
      <c r="K26" s="59" t="str">
        <f>W!B39</f>
        <v>*</v>
      </c>
      <c r="L26" s="19"/>
      <c r="M26" s="28" t="s">
        <v>316</v>
      </c>
      <c r="N26" s="28"/>
      <c r="O26" s="28"/>
      <c r="P26" s="41">
        <f>W!A85</f>
        <v>195</v>
      </c>
      <c r="Q26" s="59">
        <f>W!B85</f>
        <v>0</v>
      </c>
      <c r="R26" s="78"/>
      <c r="S26" s="28" t="s">
        <v>317</v>
      </c>
      <c r="T26" s="18"/>
      <c r="U26" s="28"/>
      <c r="V26" s="28"/>
      <c r="W26" s="64">
        <f>W!A86</f>
        <v>40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318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320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321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323</v>
      </c>
      <c r="D30" s="19"/>
      <c r="E30" s="44"/>
      <c r="F30" s="53">
        <f>W!A44</f>
        <v>45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325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326</v>
      </c>
      <c r="D31" s="18"/>
      <c r="E31" s="18"/>
      <c r="F31" s="53">
        <f>W!A47</f>
        <v>108</v>
      </c>
      <c r="G31" s="49"/>
      <c r="H31" s="53">
        <f>W!A48</f>
        <v>160</v>
      </c>
      <c r="I31" s="49"/>
      <c r="J31" s="53">
        <f>W!A49</f>
        <v>320</v>
      </c>
      <c r="K31" s="49"/>
      <c r="L31" s="19"/>
      <c r="M31" s="28" t="s">
        <v>327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328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329</v>
      </c>
      <c r="D32" s="19"/>
      <c r="E32" s="44"/>
      <c r="F32" s="41">
        <f>W!A51</f>
        <v>100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330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331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332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333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334</v>
      </c>
      <c r="D35" s="18"/>
      <c r="E35" s="18"/>
      <c r="F35" s="67">
        <f>W!A54</f>
        <v>5500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335</v>
      </c>
      <c r="N35" s="28"/>
      <c r="O35" s="28"/>
      <c r="P35" s="64">
        <f>W!A97</f>
        <v>1</v>
      </c>
      <c r="Q35" s="88"/>
      <c r="R35" s="28"/>
      <c r="S35" s="28" t="s">
        <v>336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4</v>
      </c>
      <c r="F1" s="145" t="s">
        <v>198</v>
      </c>
      <c r="H1" s="15">
        <f>W!A2</f>
        <v>6</v>
      </c>
      <c r="M1" s="146" t="s">
        <v>199</v>
      </c>
      <c r="T1" s="14" t="s">
        <v>62</v>
      </c>
      <c r="U1" s="15">
        <f>W!A4</f>
        <v>2015</v>
      </c>
      <c r="V1" s="7"/>
      <c r="W1" s="141" t="s">
        <v>97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200</v>
      </c>
      <c r="D4" s="19"/>
      <c r="E4" s="19"/>
      <c r="F4" s="19"/>
      <c r="G4" s="19"/>
      <c r="H4" s="24"/>
      <c r="I4" s="19"/>
      <c r="J4" s="129"/>
      <c r="K4" s="22" t="s">
        <v>201</v>
      </c>
      <c r="P4" s="24"/>
      <c r="R4" s="132"/>
      <c r="S4" s="95" t="s">
        <v>202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203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204</v>
      </c>
      <c r="F6" s="19"/>
      <c r="G6" s="98" t="s">
        <v>205</v>
      </c>
      <c r="H6" s="24"/>
      <c r="I6" s="19"/>
      <c r="J6" s="129"/>
      <c r="K6" s="96" t="s">
        <v>206</v>
      </c>
      <c r="L6" s="96"/>
      <c r="M6" s="19"/>
      <c r="N6" s="99" t="s">
        <v>207</v>
      </c>
      <c r="O6" s="99" t="s">
        <v>208</v>
      </c>
      <c r="P6" s="24"/>
      <c r="R6" s="129"/>
      <c r="S6" s="19" t="s">
        <v>209</v>
      </c>
      <c r="T6" s="19"/>
      <c r="U6" s="53">
        <f>W!A108</f>
        <v>4935</v>
      </c>
      <c r="V6" s="188"/>
      <c r="W6" s="44">
        <f>W!A109</f>
        <v>3007</v>
      </c>
      <c r="X6" s="28"/>
      <c r="Y6" s="53">
        <f>W!A110</f>
        <v>965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108</v>
      </c>
      <c r="F7" s="19"/>
      <c r="G7" s="156">
        <f>W!A281</f>
        <v>1000</v>
      </c>
      <c r="H7" s="24"/>
      <c r="I7" s="19"/>
      <c r="J7" s="129"/>
      <c r="K7" s="19" t="s">
        <v>210</v>
      </c>
      <c r="L7" s="19"/>
      <c r="M7" s="19"/>
      <c r="N7" s="189">
        <f>W!A191</f>
        <v>40</v>
      </c>
      <c r="O7" s="189">
        <f>W!A192</f>
        <v>30</v>
      </c>
      <c r="P7" s="24"/>
      <c r="R7" s="129"/>
      <c r="S7" s="19" t="s">
        <v>211</v>
      </c>
      <c r="T7" s="19"/>
      <c r="U7" s="53">
        <f>W!A111</f>
        <v>5121</v>
      </c>
      <c r="V7" s="188"/>
      <c r="W7" s="44">
        <f>W!A112</f>
        <v>3139</v>
      </c>
      <c r="X7" s="28"/>
      <c r="Y7" s="53">
        <f>W!A113</f>
        <v>989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212</v>
      </c>
      <c r="F8" s="19"/>
      <c r="G8" s="156">
        <f>0.2*G7</f>
        <v>200</v>
      </c>
      <c r="H8" s="24"/>
      <c r="I8" s="19"/>
      <c r="J8" s="129"/>
      <c r="K8" s="19" t="s">
        <v>213</v>
      </c>
      <c r="L8" s="19"/>
      <c r="M8" s="19"/>
      <c r="N8" s="189">
        <f>W!A193</f>
        <v>10</v>
      </c>
      <c r="O8" s="189">
        <f>W!A194</f>
        <v>0</v>
      </c>
      <c r="P8" s="24"/>
      <c r="R8" s="129"/>
      <c r="S8" s="19" t="s">
        <v>214</v>
      </c>
      <c r="T8" s="19"/>
      <c r="U8" s="53">
        <f>W!A114</f>
        <v>124</v>
      </c>
      <c r="V8" s="188"/>
      <c r="W8" s="44">
        <f>W!A115</f>
        <v>77</v>
      </c>
      <c r="X8" s="28"/>
      <c r="Y8" s="53">
        <f>W!A116</f>
        <v>24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215</v>
      </c>
      <c r="F9" s="19"/>
      <c r="G9" s="156">
        <f>G7-G8-G10</f>
        <v>0</v>
      </c>
      <c r="H9" s="24"/>
      <c r="I9" s="19"/>
      <c r="J9" s="129"/>
      <c r="K9" s="19" t="s">
        <v>216</v>
      </c>
      <c r="L9" s="19"/>
      <c r="M9" s="19"/>
      <c r="N9" s="189">
        <f>W!A82</f>
        <v>0</v>
      </c>
      <c r="O9" s="189"/>
      <c r="P9" s="24"/>
      <c r="R9" s="129"/>
      <c r="S9" s="19" t="s">
        <v>217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218</v>
      </c>
      <c r="F10" s="19"/>
      <c r="G10" s="156">
        <f>W!A284</f>
        <v>800</v>
      </c>
      <c r="H10" s="24"/>
      <c r="I10" s="19"/>
      <c r="J10" s="129"/>
      <c r="K10" s="28" t="s">
        <v>219</v>
      </c>
      <c r="L10" s="19"/>
      <c r="M10" s="19"/>
      <c r="N10" s="189">
        <f>W!A195</f>
        <v>0</v>
      </c>
      <c r="O10" s="189">
        <f>W!A196</f>
        <v>7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220</v>
      </c>
      <c r="F11" s="19"/>
      <c r="G11" s="156">
        <f>0.25*G10</f>
        <v>200</v>
      </c>
      <c r="H11" s="24"/>
      <c r="I11" s="19"/>
      <c r="J11" s="129"/>
      <c r="K11" s="28" t="s">
        <v>221</v>
      </c>
      <c r="L11" s="19"/>
      <c r="M11" s="19"/>
      <c r="N11" s="189">
        <f>N7+N8+N9-N10-N12</f>
        <v>0</v>
      </c>
      <c r="O11" s="189">
        <f>O7+O8+O9-O10-O12</f>
        <v>2</v>
      </c>
      <c r="P11" s="24"/>
      <c r="R11" s="127"/>
      <c r="S11" s="97" t="s">
        <v>222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223</v>
      </c>
      <c r="F12" s="19" t="s">
        <v>5</v>
      </c>
      <c r="G12" s="156">
        <f>W!A285</f>
        <v>100</v>
      </c>
      <c r="H12" s="24"/>
      <c r="I12" s="19"/>
      <c r="J12" s="129"/>
      <c r="K12" s="19" t="s">
        <v>224</v>
      </c>
      <c r="L12" s="19"/>
      <c r="M12" s="19"/>
      <c r="N12" s="191">
        <f>W!A197</f>
        <v>50</v>
      </c>
      <c r="O12" s="191">
        <f>W!A198</f>
        <v>21</v>
      </c>
      <c r="P12" s="24"/>
      <c r="R12" s="129"/>
      <c r="S12" s="28" t="s">
        <v>225</v>
      </c>
      <c r="T12" s="19"/>
      <c r="U12" s="53">
        <f>W!A121</f>
        <v>2322</v>
      </c>
      <c r="V12" s="188"/>
      <c r="W12" s="53">
        <f>W!A124</f>
        <v>1423</v>
      </c>
      <c r="X12" s="28"/>
      <c r="Y12" s="53">
        <f>W!A127</f>
        <v>391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226</v>
      </c>
      <c r="F13" s="19"/>
      <c r="G13" s="156">
        <f>W!A286</f>
        <v>500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227</v>
      </c>
      <c r="T13" s="19"/>
      <c r="U13" s="53">
        <f>W!A122</f>
        <v>746</v>
      </c>
      <c r="V13" s="188"/>
      <c r="W13" s="53">
        <f>W!A125</f>
        <v>377</v>
      </c>
      <c r="X13" s="28"/>
      <c r="Y13" s="53">
        <f>W!A128</f>
        <v>241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228</v>
      </c>
      <c r="F14" s="19"/>
      <c r="G14" s="192">
        <f>W!A287</f>
        <v>2227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229</v>
      </c>
      <c r="T14" s="19"/>
      <c r="U14" s="53">
        <f>W!A123</f>
        <v>1867</v>
      </c>
      <c r="V14" s="188"/>
      <c r="W14" s="53">
        <f>W!A126</f>
        <v>1207</v>
      </c>
      <c r="X14" s="28"/>
      <c r="Y14" s="53">
        <f>W!A129</f>
        <v>333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230</v>
      </c>
      <c r="D15" s="19"/>
      <c r="E15" s="19"/>
      <c r="F15" s="19"/>
      <c r="G15" s="193">
        <f>G10-SUM(G11:G14)</f>
        <v>-2227</v>
      </c>
      <c r="H15" s="24"/>
      <c r="I15" s="19"/>
      <c r="J15" s="129"/>
      <c r="K15" s="96" t="s">
        <v>337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231</v>
      </c>
      <c r="L16" s="19"/>
      <c r="M16" s="19"/>
      <c r="N16" s="44"/>
      <c r="O16" s="156">
        <f>W!A305</f>
        <v>23040</v>
      </c>
      <c r="P16" s="24"/>
      <c r="R16" s="127"/>
      <c r="S16" s="97" t="s">
        <v>232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233</v>
      </c>
      <c r="D17" s="19"/>
      <c r="E17" s="19"/>
      <c r="F17" s="19"/>
      <c r="G17" s="21" t="s">
        <v>234</v>
      </c>
      <c r="H17" s="24"/>
      <c r="I17" s="19"/>
      <c r="J17" s="129"/>
      <c r="K17" s="19" t="s">
        <v>235</v>
      </c>
      <c r="L17" s="19"/>
      <c r="M17" s="19"/>
      <c r="N17" s="19"/>
      <c r="O17" s="156">
        <f>W!A306</f>
        <v>178</v>
      </c>
      <c r="P17" s="190">
        <f>W!B307</f>
        <v>0</v>
      </c>
      <c r="R17" s="129"/>
      <c r="S17" s="19" t="s">
        <v>236</v>
      </c>
      <c r="T17" s="19"/>
      <c r="U17" s="53">
        <f>W!A131</f>
        <v>2692</v>
      </c>
      <c r="V17" s="188"/>
      <c r="W17" s="53">
        <f>W!A134</f>
        <v>1350</v>
      </c>
      <c r="X17" s="28"/>
      <c r="Y17" s="53">
        <f>W!A137</f>
        <v>369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237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238</v>
      </c>
      <c r="L18" s="19"/>
      <c r="M18" s="19"/>
      <c r="N18" s="19"/>
      <c r="O18" s="156">
        <f>W!A307</f>
        <v>22861</v>
      </c>
      <c r="P18" s="24"/>
      <c r="R18" s="129"/>
      <c r="S18" s="101" t="s">
        <v>239</v>
      </c>
      <c r="T18" s="19"/>
      <c r="U18" s="53">
        <f>W!A132</f>
        <v>1010</v>
      </c>
      <c r="V18" s="188"/>
      <c r="W18" s="53">
        <f>W!A135</f>
        <v>512</v>
      </c>
      <c r="X18" s="28"/>
      <c r="Y18" s="53">
        <f>W!A138</f>
        <v>223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240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2378</v>
      </c>
      <c r="V19" s="188"/>
      <c r="W19" s="53">
        <f>W!A136</f>
        <v>1143</v>
      </c>
      <c r="X19" s="28"/>
      <c r="Y19" s="53">
        <f>W!A139</f>
        <v>335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241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242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243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244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236</v>
      </c>
      <c r="T22" s="19"/>
      <c r="U22" s="53">
        <f>W!A141</f>
        <v>2322</v>
      </c>
      <c r="V22" s="188"/>
      <c r="W22" s="53">
        <f>W!A144</f>
        <v>1350</v>
      </c>
      <c r="X22" s="28"/>
      <c r="Y22" s="53">
        <f>W!A147</f>
        <v>384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245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239</v>
      </c>
      <c r="T23" s="19"/>
      <c r="U23" s="53">
        <f>W!A142</f>
        <v>746</v>
      </c>
      <c r="V23" s="188"/>
      <c r="W23" s="53">
        <f>W!A145</f>
        <v>377</v>
      </c>
      <c r="X23" s="28"/>
      <c r="Y23" s="53">
        <f>W!A148</f>
        <v>223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246</v>
      </c>
      <c r="D24" s="19"/>
      <c r="E24" s="19"/>
      <c r="F24" s="19"/>
      <c r="G24" s="44">
        <f>W!A302</f>
        <v>20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1867</v>
      </c>
      <c r="V24" s="188"/>
      <c r="W24" s="53">
        <f>W!A146</f>
        <v>1143</v>
      </c>
      <c r="X24" s="28"/>
      <c r="Y24" s="53">
        <f>W!A149</f>
        <v>333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238</v>
      </c>
      <c r="G25" s="44">
        <f>W!A303</f>
        <v>2224</v>
      </c>
      <c r="H25" s="24"/>
      <c r="I25" s="19"/>
      <c r="J25" s="129"/>
      <c r="K25" s="34" t="s">
        <v>247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248</v>
      </c>
      <c r="D26" s="19"/>
      <c r="E26" s="19"/>
      <c r="F26" s="19"/>
      <c r="G26" s="44">
        <f>G19*W!A75-G24</f>
        <v>120</v>
      </c>
      <c r="H26" s="24"/>
      <c r="I26" s="19"/>
      <c r="J26" s="129"/>
      <c r="K26" s="28" t="s">
        <v>249</v>
      </c>
      <c r="L26" s="19"/>
      <c r="M26" s="189">
        <f>W!A321</f>
        <v>7</v>
      </c>
      <c r="N26" s="189">
        <f>W!A322</f>
        <v>4</v>
      </c>
      <c r="O26" s="44">
        <f>IF(W!A327&gt;0,1,0)</f>
        <v>1</v>
      </c>
      <c r="P26" s="195"/>
      <c r="R26" s="127"/>
      <c r="S26" s="97" t="s">
        <v>250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251</v>
      </c>
      <c r="D27" s="19"/>
      <c r="E27" s="19"/>
      <c r="F27" s="19"/>
      <c r="G27" s="196" t="str">
        <f>W!A304</f>
        <v xml:space="preserve"> 94.3</v>
      </c>
      <c r="H27" s="24"/>
      <c r="I27" s="19"/>
      <c r="J27" s="129"/>
      <c r="K27" s="28" t="s">
        <v>252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236</v>
      </c>
      <c r="T27" s="19"/>
      <c r="U27" s="53">
        <f>W!A151</f>
        <v>185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253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239</v>
      </c>
      <c r="T28" s="19"/>
      <c r="U28" s="53">
        <f>W!A152</f>
        <v>144</v>
      </c>
      <c r="V28" s="188"/>
      <c r="W28" s="53">
        <f>W!A155</f>
        <v>67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254</v>
      </c>
      <c r="D29" s="96"/>
      <c r="E29" s="96"/>
      <c r="F29" s="19"/>
      <c r="G29" s="19"/>
      <c r="H29" s="24"/>
      <c r="I29" s="19"/>
      <c r="J29" s="129"/>
      <c r="K29" s="28" t="s">
        <v>255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111</v>
      </c>
      <c r="D30" s="19"/>
      <c r="E30" s="19"/>
      <c r="F30" s="44"/>
      <c r="G30" s="44">
        <f>W!A311</f>
        <v>14430</v>
      </c>
      <c r="H30" s="24"/>
      <c r="I30" s="19"/>
      <c r="J30" s="129"/>
      <c r="K30" s="28" t="s">
        <v>256</v>
      </c>
      <c r="L30" s="19"/>
      <c r="M30" s="191">
        <f>W!A325</f>
        <v>7</v>
      </c>
      <c r="N30" s="191">
        <f>W!A326</f>
        <v>4</v>
      </c>
      <c r="O30" s="41">
        <f>IF(W!A328&gt;0,1,0)</f>
        <v>1</v>
      </c>
      <c r="P30" s="195"/>
      <c r="R30" s="129"/>
      <c r="S30" s="96" t="s">
        <v>257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258</v>
      </c>
      <c r="D31" s="19"/>
      <c r="E31" s="19"/>
      <c r="F31" s="44"/>
      <c r="G31" s="44">
        <f>1000*W!A57+W!A312</f>
        <v>121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236</v>
      </c>
      <c r="T31" s="19"/>
      <c r="U31" s="53">
        <f>W!A161</f>
        <v>0</v>
      </c>
      <c r="V31" s="188"/>
      <c r="W31" s="53">
        <f>W!A164</f>
        <v>73</v>
      </c>
      <c r="X31" s="28"/>
      <c r="Y31" s="53">
        <f>W!A167</f>
        <v>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338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239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18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259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64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260</v>
      </c>
      <c r="D34" s="19"/>
      <c r="E34" s="19"/>
      <c r="F34" s="19"/>
      <c r="G34" s="44">
        <f>W!A315</f>
        <v>3088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261</v>
      </c>
      <c r="D35" s="19"/>
      <c r="E35" s="19"/>
      <c r="F35" s="19"/>
      <c r="G35" s="44">
        <f>W!A316</f>
        <v>11463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262</v>
      </c>
      <c r="D36" s="19"/>
      <c r="E36" s="19"/>
      <c r="F36" s="19"/>
      <c r="G36" s="44"/>
      <c r="H36" s="24"/>
      <c r="I36" s="19"/>
      <c r="J36" s="129"/>
      <c r="K36" s="18" t="s">
        <v>263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264</v>
      </c>
      <c r="T36" s="104"/>
      <c r="U36" s="44">
        <f>W!A171</f>
        <v>80</v>
      </c>
      <c r="V36" s="190">
        <f>W!B171</f>
        <v>0</v>
      </c>
      <c r="W36" s="44">
        <f>W!A172</f>
        <v>46</v>
      </c>
      <c r="X36" s="190">
        <f>W!B172</f>
        <v>0</v>
      </c>
      <c r="Y36" s="44">
        <f>W!A173</f>
        <v>12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265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266</v>
      </c>
      <c r="L37" s="19"/>
      <c r="M37" s="191">
        <f>W!A296</f>
        <v>14</v>
      </c>
      <c r="N37" s="191">
        <f>W!A298</f>
        <v>5</v>
      </c>
      <c r="O37" s="191">
        <f>W!A300</f>
        <v>12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267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268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269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270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271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272</v>
      </c>
      <c r="D42" s="19"/>
      <c r="E42" s="19"/>
      <c r="F42" s="19"/>
      <c r="G42" s="44">
        <f>W!A318</f>
        <v>19</v>
      </c>
      <c r="H42" s="24"/>
      <c r="I42" s="19"/>
      <c r="J42" s="129"/>
      <c r="K42" s="22" t="s">
        <v>8</v>
      </c>
      <c r="N42" s="21" t="s">
        <v>273</v>
      </c>
      <c r="P42" s="24"/>
      <c r="R42" s="129"/>
      <c r="S42" s="85" t="s">
        <v>274</v>
      </c>
      <c r="T42" s="19"/>
      <c r="U42" s="53">
        <f>W!A181</f>
        <v>5000</v>
      </c>
      <c r="V42" s="188"/>
      <c r="W42" s="44">
        <f>W!A182</f>
        <v>3139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275</v>
      </c>
      <c r="D43" s="19"/>
      <c r="E43" s="19"/>
      <c r="F43" s="19"/>
      <c r="G43" s="200">
        <f>W!A319</f>
        <v>91793</v>
      </c>
      <c r="H43" s="24"/>
      <c r="I43" s="19"/>
      <c r="J43" s="129"/>
      <c r="K43" s="18" t="s">
        <v>276</v>
      </c>
      <c r="N43" s="201">
        <f>0.00019*50*G10</f>
        <v>7.6</v>
      </c>
      <c r="P43" s="24"/>
      <c r="R43" s="129"/>
      <c r="S43" s="85" t="s">
        <v>277</v>
      </c>
      <c r="T43" s="19"/>
      <c r="U43" s="53">
        <f>W!A54</f>
        <v>5500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278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279</v>
      </c>
      <c r="N44" s="202">
        <f>0.00052*(6*G25+O18)</f>
        <v>18.826599999999999</v>
      </c>
      <c r="P44" s="24"/>
      <c r="R44" s="129"/>
      <c r="S44" s="85" t="s">
        <v>280</v>
      </c>
      <c r="T44" s="19"/>
      <c r="U44" s="53">
        <f>W!A184</f>
        <v>0</v>
      </c>
      <c r="V44" s="188"/>
      <c r="W44" s="44">
        <f>W!A185</f>
        <v>3883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281</v>
      </c>
      <c r="G45" s="18">
        <f>W!A329</f>
        <v>233</v>
      </c>
      <c r="H45" s="24"/>
      <c r="I45" s="19"/>
      <c r="J45" s="129"/>
      <c r="K45" s="18" t="s">
        <v>282</v>
      </c>
      <c r="N45" s="201">
        <f>N43+N44</f>
        <v>26.426600000000001</v>
      </c>
      <c r="P45" s="24"/>
      <c r="R45" s="129"/>
      <c r="S45" s="85" t="s">
        <v>283</v>
      </c>
      <c r="T45" s="19"/>
      <c r="U45" s="53">
        <f>W!A187</f>
        <v>5500</v>
      </c>
      <c r="V45" s="188"/>
      <c r="W45" s="44">
        <f>W!A188</f>
        <v>3883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197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4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96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97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98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99</v>
      </c>
      <c r="D6" s="110"/>
      <c r="E6" s="110"/>
      <c r="F6" s="113" t="s">
        <v>9</v>
      </c>
      <c r="G6" s="111"/>
      <c r="H6" s="110"/>
      <c r="I6" s="112" t="s">
        <v>100</v>
      </c>
      <c r="J6" s="110"/>
      <c r="K6" s="112"/>
      <c r="L6" s="113" t="s">
        <v>9</v>
      </c>
      <c r="M6" s="171"/>
      <c r="N6" s="112"/>
      <c r="O6" s="112" t="s">
        <v>101</v>
      </c>
      <c r="P6" s="110"/>
      <c r="Q6" s="112"/>
      <c r="R6" s="113" t="s">
        <v>9</v>
      </c>
      <c r="S6" s="171"/>
      <c r="T6" s="112"/>
      <c r="U6" s="112" t="s">
        <v>102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103</v>
      </c>
      <c r="D8" s="112"/>
      <c r="E8" s="112"/>
      <c r="F8" s="173">
        <f>W!A201</f>
        <v>270000</v>
      </c>
      <c r="G8" s="171"/>
      <c r="H8" s="112"/>
      <c r="I8" s="112" t="s">
        <v>104</v>
      </c>
      <c r="J8" s="112"/>
      <c r="K8" s="112"/>
      <c r="L8" s="173">
        <f>W!A241</f>
        <v>3705760</v>
      </c>
      <c r="M8" s="171"/>
      <c r="N8" s="112"/>
      <c r="O8" s="110" t="s">
        <v>105</v>
      </c>
      <c r="P8" s="110"/>
      <c r="Q8" s="112"/>
      <c r="R8" s="112"/>
      <c r="S8" s="171"/>
      <c r="T8" s="112"/>
      <c r="U8" s="114" t="s">
        <v>106</v>
      </c>
      <c r="Y8" s="171"/>
    </row>
    <row r="9" spans="2:26">
      <c r="B9" s="170"/>
      <c r="C9" s="115" t="s">
        <v>107</v>
      </c>
      <c r="D9" s="112"/>
      <c r="E9" s="112"/>
      <c r="F9" s="173">
        <f>W!A202</f>
        <v>83809</v>
      </c>
      <c r="G9" s="171"/>
      <c r="H9" s="112"/>
      <c r="I9" s="112"/>
      <c r="J9" s="112"/>
      <c r="K9" s="112"/>
      <c r="L9" s="173"/>
      <c r="M9" s="171"/>
      <c r="N9" s="112"/>
      <c r="O9" s="91" t="s">
        <v>108</v>
      </c>
      <c r="Q9" s="174"/>
      <c r="R9" s="174">
        <f>W!A261</f>
        <v>50000</v>
      </c>
      <c r="S9" s="171"/>
      <c r="T9" s="112"/>
      <c r="U9" s="112" t="s">
        <v>109</v>
      </c>
      <c r="V9" s="112"/>
      <c r="W9" s="112"/>
      <c r="X9" s="173">
        <f>W!A221</f>
        <v>3396800</v>
      </c>
      <c r="Y9" s="171"/>
    </row>
    <row r="10" spans="2:26">
      <c r="B10" s="170"/>
      <c r="C10" s="112" t="s">
        <v>110</v>
      </c>
      <c r="D10" s="112"/>
      <c r="E10" s="112"/>
      <c r="F10" s="173">
        <f>W!A203</f>
        <v>55284</v>
      </c>
      <c r="G10" s="171"/>
      <c r="H10" s="112"/>
      <c r="I10" s="112" t="s">
        <v>111</v>
      </c>
      <c r="J10" s="112"/>
      <c r="K10" s="112"/>
      <c r="L10" s="173">
        <f>W!A242</f>
        <v>2527643</v>
      </c>
      <c r="M10" s="171"/>
      <c r="N10" s="112"/>
      <c r="O10" s="112" t="s">
        <v>112</v>
      </c>
      <c r="P10" s="112"/>
      <c r="Q10" s="174"/>
      <c r="R10" s="174">
        <f>W!A262</f>
        <v>400000</v>
      </c>
      <c r="S10" s="171"/>
      <c r="T10" s="112"/>
      <c r="U10" s="112" t="s">
        <v>113</v>
      </c>
      <c r="V10" s="112"/>
      <c r="W10" s="112"/>
      <c r="X10" s="173">
        <f>W!A222</f>
        <v>31245</v>
      </c>
      <c r="Y10" s="171"/>
    </row>
    <row r="11" spans="2:26">
      <c r="B11" s="170"/>
      <c r="C11" s="112" t="s">
        <v>114</v>
      </c>
      <c r="D11" s="112"/>
      <c r="E11" s="112"/>
      <c r="F11" s="173">
        <f>W!A204</f>
        <v>425452</v>
      </c>
      <c r="G11" s="171"/>
      <c r="H11" s="112"/>
      <c r="I11" s="175" t="s">
        <v>115</v>
      </c>
      <c r="L11" s="173">
        <f>W!A243</f>
        <v>753500</v>
      </c>
      <c r="M11" s="171"/>
      <c r="N11" s="112"/>
      <c r="O11" s="112" t="s">
        <v>116</v>
      </c>
      <c r="P11" s="112"/>
      <c r="Q11" s="112"/>
      <c r="R11" s="176">
        <f>W!A263</f>
        <v>992548</v>
      </c>
      <c r="S11" s="171"/>
      <c r="T11" s="112"/>
      <c r="U11" s="112" t="s">
        <v>117</v>
      </c>
      <c r="V11" s="112"/>
      <c r="W11" s="112"/>
      <c r="X11" s="173">
        <f>W!A223</f>
        <v>2838109</v>
      </c>
      <c r="Y11" s="171"/>
    </row>
    <row r="12" spans="2:26">
      <c r="B12" s="170"/>
      <c r="C12" s="112" t="s">
        <v>118</v>
      </c>
      <c r="D12" s="112"/>
      <c r="E12" s="112"/>
      <c r="F12" s="173">
        <f>W!A205</f>
        <v>39620</v>
      </c>
      <c r="G12" s="171"/>
      <c r="H12" s="112"/>
      <c r="I12" s="112" t="s">
        <v>119</v>
      </c>
      <c r="J12" s="112"/>
      <c r="K12" s="112"/>
      <c r="L12" s="173">
        <f>W!A244</f>
        <v>9423</v>
      </c>
      <c r="M12" s="171"/>
      <c r="N12" s="112"/>
      <c r="O12" s="112" t="s">
        <v>120</v>
      </c>
      <c r="P12" s="112"/>
      <c r="Q12" s="112"/>
      <c r="R12" s="173">
        <f>SUM(R9:R11)</f>
        <v>1442548</v>
      </c>
      <c r="S12" s="171"/>
      <c r="T12" s="112"/>
      <c r="U12" s="112" t="s">
        <v>121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122</v>
      </c>
      <c r="D13" s="112"/>
      <c r="E13" s="112"/>
      <c r="F13" s="173">
        <f>W!A206</f>
        <v>14700</v>
      </c>
      <c r="G13" s="171"/>
      <c r="H13" s="112"/>
      <c r="I13" s="112" t="s">
        <v>123</v>
      </c>
      <c r="J13" s="112"/>
      <c r="K13" s="112"/>
      <c r="L13" s="173">
        <f>W!A245</f>
        <v>53361</v>
      </c>
      <c r="M13" s="171"/>
      <c r="N13" s="112"/>
      <c r="S13" s="171"/>
      <c r="T13" s="112"/>
      <c r="U13" s="175" t="s">
        <v>124</v>
      </c>
      <c r="X13" s="174">
        <f>X9+X10-X11-X12</f>
        <v>589936</v>
      </c>
      <c r="Y13" s="171"/>
    </row>
    <row r="14" spans="2:26">
      <c r="B14" s="170"/>
      <c r="C14" s="112" t="s">
        <v>125</v>
      </c>
      <c r="D14" s="112"/>
      <c r="E14" s="112"/>
      <c r="F14" s="173">
        <f>W!A207</f>
        <v>95000</v>
      </c>
      <c r="G14" s="171"/>
      <c r="H14" s="112"/>
      <c r="I14" s="112" t="s">
        <v>126</v>
      </c>
      <c r="J14" s="112"/>
      <c r="K14" s="112"/>
      <c r="L14" s="173">
        <f>W!A246</f>
        <v>130249</v>
      </c>
      <c r="M14" s="171"/>
      <c r="N14" s="112"/>
      <c r="O14" s="114" t="s">
        <v>127</v>
      </c>
      <c r="S14" s="171"/>
      <c r="T14" s="112"/>
      <c r="Y14" s="171"/>
    </row>
    <row r="15" spans="2:26">
      <c r="B15" s="170"/>
      <c r="C15" s="178" t="s">
        <v>128</v>
      </c>
      <c r="D15" s="112"/>
      <c r="E15" s="112"/>
      <c r="F15" s="173">
        <f>W!A208</f>
        <v>20000</v>
      </c>
      <c r="G15" s="171"/>
      <c r="H15" s="112"/>
      <c r="I15" s="112" t="s">
        <v>129</v>
      </c>
      <c r="J15" s="112"/>
      <c r="K15" s="112"/>
      <c r="L15" s="173">
        <f>W!A247</f>
        <v>359594</v>
      </c>
      <c r="M15" s="171"/>
      <c r="N15" s="112"/>
      <c r="O15" s="112" t="s">
        <v>130</v>
      </c>
      <c r="P15" s="112"/>
      <c r="Q15" s="112"/>
      <c r="R15" s="173">
        <f>W!A265</f>
        <v>33431</v>
      </c>
      <c r="S15" s="171"/>
      <c r="T15" s="112"/>
      <c r="U15" s="114" t="s">
        <v>131</v>
      </c>
      <c r="Y15" s="171"/>
    </row>
    <row r="16" spans="2:26">
      <c r="B16" s="170"/>
      <c r="C16" s="112" t="s">
        <v>132</v>
      </c>
      <c r="D16" s="112"/>
      <c r="E16" s="112"/>
      <c r="F16" s="173">
        <f>W!A209</f>
        <v>74000</v>
      </c>
      <c r="G16" s="171"/>
      <c r="H16" s="112"/>
      <c r="I16" s="112" t="s">
        <v>133</v>
      </c>
      <c r="J16" s="112"/>
      <c r="K16" s="112"/>
      <c r="L16" s="173">
        <f>W!A248</f>
        <v>9249</v>
      </c>
      <c r="M16" s="171"/>
      <c r="N16" s="112"/>
      <c r="O16" s="175" t="s">
        <v>134</v>
      </c>
      <c r="R16" s="173">
        <f>W!A266</f>
        <v>1378663</v>
      </c>
      <c r="S16" s="171"/>
      <c r="T16" s="112"/>
      <c r="U16" s="112" t="s">
        <v>135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136</v>
      </c>
      <c r="D17" s="112"/>
      <c r="E17" s="112"/>
      <c r="F17" s="173">
        <f>W!A210</f>
        <v>11900</v>
      </c>
      <c r="G17" s="171"/>
      <c r="H17" s="112"/>
      <c r="I17" s="112" t="s">
        <v>137</v>
      </c>
      <c r="L17" s="173">
        <f>W!A249</f>
        <v>90700</v>
      </c>
      <c r="M17" s="171"/>
      <c r="N17" s="112"/>
      <c r="O17" s="112" t="s">
        <v>138</v>
      </c>
      <c r="P17" s="112"/>
      <c r="Q17" s="112"/>
      <c r="R17" s="173">
        <f>W!A267</f>
        <v>480791</v>
      </c>
      <c r="S17" s="171"/>
      <c r="T17" s="112"/>
      <c r="U17" s="112" t="s">
        <v>139</v>
      </c>
      <c r="X17" s="173">
        <f>W!A226</f>
        <v>0</v>
      </c>
      <c r="Y17" s="171"/>
    </row>
    <row r="18" spans="2:25">
      <c r="B18" s="170"/>
      <c r="C18" s="112" t="s">
        <v>140</v>
      </c>
      <c r="D18" s="112"/>
      <c r="E18" s="112"/>
      <c r="F18" s="173">
        <f>W!A211</f>
        <v>37483</v>
      </c>
      <c r="G18" s="171"/>
      <c r="H18" s="112"/>
      <c r="I18" s="118" t="s">
        <v>141</v>
      </c>
      <c r="J18" s="112"/>
      <c r="K18" s="112"/>
      <c r="L18" s="177">
        <f>W!A250</f>
        <v>1892885</v>
      </c>
      <c r="M18" s="171"/>
      <c r="N18" s="112"/>
      <c r="O18" s="112" t="s">
        <v>142</v>
      </c>
      <c r="P18" s="112"/>
      <c r="Q18" s="112"/>
      <c r="R18" s="173">
        <f>W!A268</f>
        <v>1809887</v>
      </c>
      <c r="S18" s="171"/>
      <c r="T18" s="112"/>
      <c r="U18" s="112" t="s">
        <v>143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144</v>
      </c>
      <c r="D19" s="112"/>
      <c r="E19" s="112"/>
      <c r="F19" s="173">
        <f>W!A212</f>
        <v>12500</v>
      </c>
      <c r="G19" s="171"/>
      <c r="H19" s="112"/>
      <c r="I19" s="112" t="s">
        <v>145</v>
      </c>
      <c r="J19" s="112"/>
      <c r="K19" s="112"/>
      <c r="L19" s="179">
        <f>W!A251</f>
        <v>2040834</v>
      </c>
      <c r="M19" s="171"/>
      <c r="N19" s="112"/>
      <c r="O19" s="112" t="s">
        <v>146</v>
      </c>
      <c r="P19" s="112"/>
      <c r="Q19" s="112"/>
      <c r="R19" s="177">
        <f>W!A269</f>
        <v>0</v>
      </c>
      <c r="S19" s="171"/>
      <c r="T19" s="112"/>
      <c r="U19" s="175" t="s">
        <v>147</v>
      </c>
      <c r="X19" s="174">
        <f>X16+X17-X18</f>
        <v>0</v>
      </c>
      <c r="Y19" s="171"/>
    </row>
    <row r="20" spans="2:25">
      <c r="B20" s="170"/>
      <c r="C20" s="112" t="s">
        <v>148</v>
      </c>
      <c r="D20" s="112"/>
      <c r="E20" s="112"/>
      <c r="F20" s="173">
        <f>W!A213</f>
        <v>8745</v>
      </c>
      <c r="G20" s="171"/>
      <c r="H20" s="112"/>
      <c r="I20" s="112" t="s">
        <v>149</v>
      </c>
      <c r="J20" s="112"/>
      <c r="K20" s="112"/>
      <c r="L20" s="173">
        <f>W!A252</f>
        <v>1664926</v>
      </c>
      <c r="M20" s="171"/>
      <c r="N20" s="112"/>
      <c r="O20" s="175" t="s">
        <v>150</v>
      </c>
      <c r="R20" s="180">
        <f>SUM(R15:R19)</f>
        <v>3702772</v>
      </c>
      <c r="S20" s="171"/>
      <c r="T20" s="112"/>
      <c r="Y20" s="171"/>
    </row>
    <row r="21" spans="2:25">
      <c r="B21" s="170"/>
      <c r="C21" s="112" t="s">
        <v>151</v>
      </c>
      <c r="D21" s="112"/>
      <c r="E21" s="112"/>
      <c r="F21" s="173">
        <f>W!A214</f>
        <v>3995</v>
      </c>
      <c r="G21" s="171"/>
      <c r="H21" s="112"/>
      <c r="I21" s="112" t="s">
        <v>152</v>
      </c>
      <c r="J21" s="112"/>
      <c r="K21" s="112"/>
      <c r="L21" s="173">
        <f>W!A217</f>
        <v>1364545</v>
      </c>
      <c r="M21" s="171"/>
      <c r="N21" s="112"/>
      <c r="O21" s="112" t="s">
        <v>153</v>
      </c>
      <c r="P21" s="112"/>
      <c r="Q21" s="112"/>
      <c r="R21" s="173">
        <f>R12+R20</f>
        <v>5145320</v>
      </c>
      <c r="S21" s="171"/>
      <c r="T21" s="112"/>
      <c r="U21" s="114" t="s">
        <v>154</v>
      </c>
      <c r="Y21" s="171"/>
    </row>
    <row r="22" spans="2:25">
      <c r="B22" s="170"/>
      <c r="C22" s="112" t="s">
        <v>155</v>
      </c>
      <c r="D22" s="112"/>
      <c r="E22" s="112"/>
      <c r="F22" s="173">
        <f>W!A215</f>
        <v>195000</v>
      </c>
      <c r="G22" s="171"/>
      <c r="H22" s="112"/>
      <c r="I22" s="112" t="s">
        <v>113</v>
      </c>
      <c r="J22" s="112"/>
      <c r="K22" s="112"/>
      <c r="L22" s="173">
        <f>W!A222</f>
        <v>31245</v>
      </c>
      <c r="M22" s="171"/>
      <c r="N22" s="112"/>
      <c r="S22" s="171"/>
      <c r="T22" s="112"/>
      <c r="U22" s="91" t="s">
        <v>156</v>
      </c>
      <c r="X22" s="173">
        <f>W!A228</f>
        <v>0</v>
      </c>
      <c r="Y22" s="171"/>
    </row>
    <row r="23" spans="2:25">
      <c r="B23" s="170"/>
      <c r="C23" s="112" t="s">
        <v>157</v>
      </c>
      <c r="D23" s="112"/>
      <c r="E23" s="112"/>
      <c r="F23" s="177">
        <f>W!A216</f>
        <v>17057</v>
      </c>
      <c r="G23" s="171"/>
      <c r="H23" s="112"/>
      <c r="I23" s="112" t="s">
        <v>158</v>
      </c>
      <c r="J23" s="112"/>
      <c r="K23" s="112"/>
      <c r="L23" s="176">
        <f>W!A254</f>
        <v>25450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159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160</v>
      </c>
      <c r="D24" s="110"/>
      <c r="E24" s="112"/>
      <c r="F24" s="177">
        <f>W!A217</f>
        <v>1364545</v>
      </c>
      <c r="G24" s="171"/>
      <c r="H24" s="112"/>
      <c r="I24" s="175" t="s">
        <v>161</v>
      </c>
      <c r="L24" s="173">
        <f>L20-L21+L22-L23</f>
        <v>306176</v>
      </c>
      <c r="M24" s="171"/>
      <c r="N24" s="112"/>
      <c r="O24" s="112" t="s">
        <v>162</v>
      </c>
      <c r="P24" s="112"/>
      <c r="Q24" s="112"/>
      <c r="R24" s="173">
        <f>W!A271</f>
        <v>88686</v>
      </c>
      <c r="S24" s="171"/>
      <c r="T24" s="112"/>
      <c r="U24" s="112" t="s">
        <v>163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164</v>
      </c>
      <c r="J25" s="112"/>
      <c r="K25" s="112"/>
      <c r="L25" s="173">
        <f>W!A225</f>
        <v>0</v>
      </c>
      <c r="M25" s="171"/>
      <c r="N25" s="112"/>
      <c r="O25" s="178" t="s">
        <v>165</v>
      </c>
      <c r="P25" s="112"/>
      <c r="Q25" s="112"/>
      <c r="R25" s="173">
        <f>W!A272</f>
        <v>831244</v>
      </c>
      <c r="S25" s="171"/>
      <c r="T25" s="112"/>
      <c r="U25" s="112" t="s">
        <v>166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339</v>
      </c>
      <c r="D26" s="112"/>
      <c r="E26" s="112"/>
      <c r="F26" s="173"/>
      <c r="G26" s="171"/>
      <c r="H26" s="112"/>
      <c r="I26" s="112" t="s">
        <v>167</v>
      </c>
      <c r="J26" s="112"/>
      <c r="K26" s="112"/>
      <c r="L26" s="177">
        <f>W!A232</f>
        <v>15483</v>
      </c>
      <c r="M26" s="171"/>
      <c r="N26" s="112"/>
      <c r="O26" s="112" t="s">
        <v>168</v>
      </c>
      <c r="P26" s="112"/>
      <c r="Q26" s="112"/>
      <c r="R26" s="177">
        <f>W!A273</f>
        <v>714494</v>
      </c>
      <c r="S26" s="171"/>
      <c r="T26" s="112"/>
      <c r="U26" s="112" t="s">
        <v>169</v>
      </c>
      <c r="V26" s="112"/>
      <c r="W26" s="112"/>
      <c r="X26" s="177">
        <f>W!A232</f>
        <v>15483</v>
      </c>
      <c r="Y26" s="171"/>
    </row>
    <row r="27" spans="2:25">
      <c r="B27" s="170"/>
      <c r="C27" s="175" t="s">
        <v>170</v>
      </c>
      <c r="D27" s="112"/>
      <c r="E27" s="112"/>
      <c r="F27" s="174">
        <f>L27</f>
        <v>290693</v>
      </c>
      <c r="G27" s="171"/>
      <c r="H27" s="112"/>
      <c r="I27" s="175" t="s">
        <v>171</v>
      </c>
      <c r="J27" s="112"/>
      <c r="K27" s="112"/>
      <c r="L27" s="174">
        <f>L24+L25-L26</f>
        <v>290693</v>
      </c>
      <c r="M27" s="171"/>
      <c r="N27" s="112"/>
      <c r="O27" s="118" t="s">
        <v>172</v>
      </c>
      <c r="P27" s="112"/>
      <c r="Q27" s="112"/>
      <c r="R27" s="173">
        <f>SUM(R24:R26)</f>
        <v>1634424</v>
      </c>
      <c r="S27" s="171"/>
      <c r="T27" s="112"/>
      <c r="U27" s="175" t="s">
        <v>173</v>
      </c>
      <c r="X27" s="174">
        <f>X22-X23-X24+X25-X26</f>
        <v>-15483</v>
      </c>
      <c r="Y27" s="171"/>
    </row>
    <row r="28" spans="2:25">
      <c r="B28" s="170"/>
      <c r="C28" s="175" t="s">
        <v>174</v>
      </c>
      <c r="D28" s="112"/>
      <c r="E28" s="112"/>
      <c r="F28" s="177">
        <f>W!A240</f>
        <v>4930</v>
      </c>
      <c r="G28" s="171"/>
      <c r="H28" s="112"/>
      <c r="I28" s="112" t="s">
        <v>175</v>
      </c>
      <c r="J28" s="112"/>
      <c r="K28" s="112"/>
      <c r="L28" s="177">
        <f>W!A255</f>
        <v>88686</v>
      </c>
      <c r="M28" s="171"/>
      <c r="N28" s="112"/>
      <c r="O28" s="112" t="s">
        <v>176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177</v>
      </c>
      <c r="F29" s="174">
        <f>W!A257</f>
        <v>295623</v>
      </c>
      <c r="G29" s="171"/>
      <c r="H29" s="112"/>
      <c r="I29" s="112" t="s">
        <v>178</v>
      </c>
      <c r="J29" s="112"/>
      <c r="K29" s="112"/>
      <c r="L29" s="173">
        <f>W!A256</f>
        <v>202007</v>
      </c>
      <c r="M29" s="171"/>
      <c r="N29" s="112"/>
      <c r="S29" s="171"/>
      <c r="U29" s="181" t="s">
        <v>179</v>
      </c>
      <c r="V29" s="112"/>
      <c r="W29" s="112"/>
      <c r="X29" s="174">
        <f>W!A233</f>
        <v>574453</v>
      </c>
      <c r="Y29" s="171"/>
    </row>
    <row r="30" spans="2:25">
      <c r="B30" s="170"/>
      <c r="C30" s="112"/>
      <c r="G30" s="171"/>
      <c r="H30" s="112"/>
      <c r="I30" s="175" t="s">
        <v>180</v>
      </c>
      <c r="L30" s="182">
        <f>IF(R33&gt;0,100*L29/R33,0)</f>
        <v>6.1214242424242427</v>
      </c>
      <c r="M30" s="171"/>
      <c r="N30" s="112"/>
      <c r="O30" s="112" t="s">
        <v>181</v>
      </c>
      <c r="P30" s="112"/>
      <c r="Q30" s="112"/>
      <c r="R30" s="173">
        <f>R21-R27-R28</f>
        <v>3510896</v>
      </c>
      <c r="S30" s="171"/>
      <c r="U30" s="181" t="s">
        <v>182</v>
      </c>
      <c r="V30" s="112"/>
      <c r="W30" s="112"/>
      <c r="X30" s="176">
        <f>W!A234</f>
        <v>-1288947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183</v>
      </c>
      <c r="X31" s="112">
        <f>R19-R26</f>
        <v>-714494</v>
      </c>
      <c r="Y31" s="171"/>
    </row>
    <row r="32" spans="2:25">
      <c r="B32" s="170"/>
      <c r="G32" s="171"/>
      <c r="H32" s="112"/>
      <c r="I32" s="118" t="s">
        <v>184</v>
      </c>
      <c r="J32" s="112"/>
      <c r="K32" s="112"/>
      <c r="L32" s="177">
        <f>W!A230</f>
        <v>0</v>
      </c>
      <c r="M32" s="171"/>
      <c r="N32" s="112"/>
      <c r="O32" s="114" t="s">
        <v>185</v>
      </c>
      <c r="S32" s="171"/>
      <c r="U32" s="183" t="s">
        <v>186</v>
      </c>
      <c r="X32" s="174">
        <f>W!A270</f>
        <v>0</v>
      </c>
      <c r="Y32" s="184" t="s">
        <v>10</v>
      </c>
    </row>
    <row r="33" spans="1:25">
      <c r="B33" s="170"/>
      <c r="C33" s="112" t="s">
        <v>187</v>
      </c>
      <c r="D33" s="112"/>
      <c r="E33" s="112"/>
      <c r="F33" s="173">
        <f>W!A219</f>
        <v>47227</v>
      </c>
      <c r="G33" s="171"/>
      <c r="H33" s="112"/>
      <c r="I33" s="112" t="s">
        <v>188</v>
      </c>
      <c r="J33" s="112"/>
      <c r="K33" s="112"/>
      <c r="L33" s="173">
        <f>L29-L32</f>
        <v>202007</v>
      </c>
      <c r="M33" s="171"/>
      <c r="O33" s="118" t="s">
        <v>189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190</v>
      </c>
      <c r="D34" s="112"/>
      <c r="E34" s="112"/>
      <c r="F34" s="173">
        <f>W!A220</f>
        <v>15982</v>
      </c>
      <c r="G34" s="171"/>
      <c r="H34" s="112"/>
      <c r="I34" s="91" t="s">
        <v>191</v>
      </c>
      <c r="J34" s="112"/>
      <c r="K34" s="112"/>
      <c r="L34" s="177">
        <f>W!A260</f>
        <v>-25070</v>
      </c>
      <c r="M34" s="171"/>
      <c r="O34" s="91" t="s">
        <v>192</v>
      </c>
      <c r="R34" s="173">
        <f>W!A276</f>
        <v>33959</v>
      </c>
      <c r="S34" s="171"/>
      <c r="U34" s="112" t="s">
        <v>193</v>
      </c>
      <c r="V34" s="112"/>
      <c r="W34" s="112"/>
      <c r="X34" s="174">
        <f>W!A238</f>
        <v>1880000</v>
      </c>
      <c r="Y34" s="171"/>
    </row>
    <row r="35" spans="1:25">
      <c r="B35" s="170"/>
      <c r="C35" s="112"/>
      <c r="G35" s="171"/>
      <c r="I35" s="91" t="s">
        <v>194</v>
      </c>
      <c r="L35" s="174">
        <f>L33+L34</f>
        <v>176937</v>
      </c>
      <c r="M35" s="171"/>
      <c r="O35" s="112" t="s">
        <v>195</v>
      </c>
      <c r="P35" s="112"/>
      <c r="Q35" s="112"/>
      <c r="R35" s="177">
        <f>R36-R33-R34</f>
        <v>176937</v>
      </c>
      <c r="S35" s="171"/>
      <c r="U35" s="112" t="s">
        <v>196</v>
      </c>
      <c r="V35" s="112"/>
      <c r="W35" s="112"/>
      <c r="X35" s="174">
        <f>W!A239</f>
        <v>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3510896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197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0" workbookViewId="0">
      <selection activeCell="H55" sqref="H55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4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6.6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2.2999999999999998</v>
      </c>
      <c r="H10" s="148">
        <f>W!A502/10</f>
        <v>1.5</v>
      </c>
      <c r="I10" s="28" t="s">
        <v>34</v>
      </c>
      <c r="J10" s="28"/>
      <c r="K10" s="44"/>
      <c r="L10" s="150">
        <f>W!A511/100</f>
        <v>0.93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113</v>
      </c>
      <c r="H16" s="151">
        <f>INT(L10*2*G20/1000) + 75</f>
        <v>181</v>
      </c>
      <c r="I16" s="151">
        <f>INT(L10*3*G20/1000) + 120</f>
        <v>279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139</v>
      </c>
      <c r="H17" s="151">
        <f>INT(L10*1.5*2*G20/1000) + 75</f>
        <v>234</v>
      </c>
      <c r="I17" s="151">
        <f>INT(L10*1.5*3*G20/1000) + 120</f>
        <v>359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57188</v>
      </c>
      <c r="H20" s="135">
        <f>W!A516</f>
        <v>51753</v>
      </c>
      <c r="I20" s="135">
        <f>W!A517</f>
        <v>50111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Exports in the Eurozone are showing signs of improving.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This is probably caused by the combination of the weak Euro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with cheap oil and quantitative easing.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125.91</v>
      </c>
      <c r="G35" s="138">
        <f>W!A542/100</f>
        <v>122.67</v>
      </c>
      <c r="H35" s="138">
        <f>W!A562/100</f>
        <v>114.78</v>
      </c>
      <c r="I35" s="138">
        <f>W!A582/100</f>
        <v>117.68</v>
      </c>
      <c r="J35" s="138">
        <f>W!A602/100</f>
        <v>69.010000000000005</v>
      </c>
      <c r="K35" s="138">
        <f>W!A622/100</f>
        <v>114.16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4155030</v>
      </c>
      <c r="G36" s="138">
        <f>W!A543</f>
        <v>4048110</v>
      </c>
      <c r="H36" s="138">
        <f>W!A563</f>
        <v>3787740</v>
      </c>
      <c r="I36" s="138">
        <f>W!A583</f>
        <v>3883440</v>
      </c>
      <c r="J36" s="138">
        <f>W!A603</f>
        <v>2277330</v>
      </c>
      <c r="K36" s="138">
        <f>W!A623</f>
        <v>3767280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3912624</v>
      </c>
      <c r="G39" s="138">
        <f>W!A545</f>
        <v>3739341</v>
      </c>
      <c r="H39" s="138">
        <f>W!A565</f>
        <v>3478971</v>
      </c>
      <c r="I39" s="138">
        <f>W!A585</f>
        <v>3641381</v>
      </c>
      <c r="J39" s="138">
        <f>W!A605</f>
        <v>2067093</v>
      </c>
      <c r="K39" s="138">
        <f>W!A625</f>
        <v>3458511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315</v>
      </c>
      <c r="G43" s="138">
        <f>W!A546</f>
        <v>310</v>
      </c>
      <c r="H43" s="138">
        <f>W!A566</f>
        <v>315</v>
      </c>
      <c r="I43" s="138">
        <f>W!A586</f>
        <v>317</v>
      </c>
      <c r="J43" s="138">
        <f>W!A606</f>
        <v>270</v>
      </c>
      <c r="K43" s="138">
        <f>W!A626</f>
        <v>296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272</v>
      </c>
      <c r="G44" s="138">
        <f>W!A547</f>
        <v>270</v>
      </c>
      <c r="H44" s="138">
        <f>W!A567</f>
        <v>270</v>
      </c>
      <c r="I44" s="138">
        <f>W!A587</f>
        <v>302</v>
      </c>
      <c r="J44" s="138">
        <f>W!A607</f>
        <v>300</v>
      </c>
      <c r="K44" s="138">
        <f>W!A627</f>
        <v>333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254</v>
      </c>
      <c r="G45" s="138">
        <f>W!A548</f>
        <v>260</v>
      </c>
      <c r="H45" s="138">
        <f>W!A568</f>
        <v>314</v>
      </c>
      <c r="I45" s="138">
        <f>W!A588</f>
        <v>332</v>
      </c>
      <c r="J45" s="138">
        <f>W!A608</f>
        <v>330</v>
      </c>
      <c r="K45" s="138">
        <f>W!A628</f>
        <v>264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558</v>
      </c>
      <c r="G46" s="138">
        <f>W!A549</f>
        <v>550</v>
      </c>
      <c r="H46" s="138">
        <f>W!A569</f>
        <v>485</v>
      </c>
      <c r="I46" s="138">
        <f>W!A589</f>
        <v>525</v>
      </c>
      <c r="J46" s="138">
        <f>W!A609</f>
        <v>440</v>
      </c>
      <c r="K46" s="138">
        <f>W!A629</f>
        <v>468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535</v>
      </c>
      <c r="G47" s="138">
        <f>W!A550</f>
        <v>530</v>
      </c>
      <c r="H47" s="138">
        <f>W!A570</f>
        <v>443</v>
      </c>
      <c r="I47" s="138">
        <f>W!A590</f>
        <v>483</v>
      </c>
      <c r="J47" s="138">
        <f>W!A610</f>
        <v>500</v>
      </c>
      <c r="K47" s="138">
        <f>W!A630</f>
        <v>525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538</v>
      </c>
      <c r="G48" s="138">
        <f>W!A551</f>
        <v>550</v>
      </c>
      <c r="H48" s="138">
        <f>W!A571</f>
        <v>495</v>
      </c>
      <c r="I48" s="138">
        <f>W!A591</f>
        <v>525</v>
      </c>
      <c r="J48" s="138">
        <f>W!A611</f>
        <v>530</v>
      </c>
      <c r="K48" s="138">
        <f>W!A631</f>
        <v>440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867</v>
      </c>
      <c r="G49" s="138">
        <f>W!A552</f>
        <v>876</v>
      </c>
      <c r="H49" s="138">
        <f>W!A572</f>
        <v>867</v>
      </c>
      <c r="I49" s="138">
        <f>W!A592</f>
        <v>800</v>
      </c>
      <c r="J49" s="138">
        <f>W!A612</f>
        <v>735</v>
      </c>
      <c r="K49" s="138">
        <f>W!A632</f>
        <v>893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858</v>
      </c>
      <c r="G50" s="138">
        <f>W!A553</f>
        <v>855</v>
      </c>
      <c r="H50" s="138">
        <f>W!A573</f>
        <v>770</v>
      </c>
      <c r="I50" s="138">
        <f>W!A593</f>
        <v>785</v>
      </c>
      <c r="J50" s="138">
        <f>W!A613</f>
        <v>780</v>
      </c>
      <c r="K50" s="138">
        <f>W!A633</f>
        <v>834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875</v>
      </c>
      <c r="G51" s="138">
        <f>W!A554</f>
        <v>868</v>
      </c>
      <c r="H51" s="138">
        <f>W!A574</f>
        <v>920</v>
      </c>
      <c r="I51" s="138">
        <f>W!A594</f>
        <v>845</v>
      </c>
      <c r="J51" s="138">
        <f>W!A614</f>
        <v>890</v>
      </c>
      <c r="K51" s="138">
        <f>W!A634</f>
        <v>842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80</v>
      </c>
      <c r="G53" s="138">
        <f>W!A555</f>
        <v>82</v>
      </c>
      <c r="H53" s="138">
        <f>W!A575</f>
        <v>64</v>
      </c>
      <c r="I53" s="138">
        <f>W!A595</f>
        <v>61</v>
      </c>
      <c r="J53" s="138">
        <f>W!A615</f>
        <v>105</v>
      </c>
      <c r="K53" s="138">
        <f>W!A635</f>
        <v>63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1285</v>
      </c>
      <c r="G54" s="138">
        <f>W!A556</f>
        <v>1285</v>
      </c>
      <c r="H54" s="138">
        <f>W!A576</f>
        <v>1325</v>
      </c>
      <c r="I54" s="138">
        <f>W!A596</f>
        <v>1215</v>
      </c>
      <c r="J54" s="138">
        <f>W!A616</f>
        <v>1290</v>
      </c>
      <c r="K54" s="138">
        <f>W!A636</f>
        <v>1320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12</v>
      </c>
      <c r="H55" s="138">
        <f>W!A577</f>
        <v>12</v>
      </c>
      <c r="I55" s="138">
        <f>W!A597</f>
        <v>12</v>
      </c>
      <c r="J55" s="138">
        <f>W!A617</f>
        <v>9</v>
      </c>
      <c r="K55" s="138">
        <f>W!A637</f>
        <v>11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4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1442548</v>
      </c>
      <c r="G67" s="138">
        <f>W!A722</f>
        <v>1442548</v>
      </c>
      <c r="H67" s="138">
        <f>W!A742</f>
        <v>450000</v>
      </c>
      <c r="I67" s="138">
        <f>W!A762</f>
        <v>1442548</v>
      </c>
      <c r="J67" s="138">
        <f>W!A782</f>
        <v>2298112</v>
      </c>
      <c r="K67" s="138">
        <f>W!A802</f>
        <v>1442548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1949011</v>
      </c>
      <c r="G68" s="138">
        <f>W!A723</f>
        <v>2041741</v>
      </c>
      <c r="H68" s="138">
        <f>W!A743</f>
        <v>2242480</v>
      </c>
      <c r="I68" s="138">
        <f>W!A763</f>
        <v>2372639</v>
      </c>
      <c r="J68" s="138">
        <f>W!A783</f>
        <v>1103140</v>
      </c>
      <c r="K68" s="138">
        <f>W!A803</f>
        <v>1892885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2098948</v>
      </c>
      <c r="G69" s="138">
        <f>W!A724</f>
        <v>2172645</v>
      </c>
      <c r="H69" s="138">
        <f>W!A744</f>
        <v>2481645</v>
      </c>
      <c r="I69" s="138">
        <f>W!A764</f>
        <v>1894462</v>
      </c>
      <c r="J69" s="138">
        <f>W!A784</f>
        <v>1089919</v>
      </c>
      <c r="K69" s="138">
        <f>W!A804</f>
        <v>1809887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0</v>
      </c>
      <c r="I70" s="138">
        <f>W!A765</f>
        <v>0</v>
      </c>
      <c r="J70" s="138">
        <f>W!A785</f>
        <v>0</v>
      </c>
      <c r="K70" s="138">
        <f>W!A805</f>
        <v>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206917</v>
      </c>
      <c r="G73" s="138">
        <f>W!A728</f>
        <v>155313</v>
      </c>
      <c r="H73" s="138">
        <f>W!A748</f>
        <v>6092</v>
      </c>
      <c r="I73" s="138">
        <f>W!A768</f>
        <v>151767</v>
      </c>
      <c r="J73" s="138">
        <f>W!A788</f>
        <v>0</v>
      </c>
      <c r="K73" s="138">
        <f>W!A808</f>
        <v>88686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697658</v>
      </c>
      <c r="G74" s="138">
        <f>W!A729</f>
        <v>905066</v>
      </c>
      <c r="H74" s="138">
        <f>W!A749</f>
        <v>1516415</v>
      </c>
      <c r="I74" s="138">
        <f>W!A769</f>
        <v>763122</v>
      </c>
      <c r="J74" s="138">
        <f>W!A789</f>
        <v>615363</v>
      </c>
      <c r="K74" s="138">
        <f>W!A809</f>
        <v>831244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865166</v>
      </c>
      <c r="G75" s="138">
        <f>W!A730</f>
        <v>930196</v>
      </c>
      <c r="H75" s="138">
        <f>W!A750</f>
        <v>333442</v>
      </c>
      <c r="I75" s="138">
        <f>W!A770</f>
        <v>1202678</v>
      </c>
      <c r="J75" s="138">
        <f>W!A790</f>
        <v>1152565</v>
      </c>
      <c r="K75" s="138">
        <f>W!A810</f>
        <v>714494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3300000</v>
      </c>
      <c r="H80" s="138">
        <f>W!A754</f>
        <v>3300000</v>
      </c>
      <c r="I80" s="138">
        <f>W!A774</f>
        <v>3300000</v>
      </c>
      <c r="J80" s="138">
        <f>W!A794</f>
        <v>3300000</v>
      </c>
      <c r="K80" s="138">
        <f>W!A814</f>
        <v>3300000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33959</v>
      </c>
      <c r="H81" s="138">
        <f>W!A755</f>
        <v>33959</v>
      </c>
      <c r="I81" s="138">
        <f>W!A775</f>
        <v>33959</v>
      </c>
      <c r="J81" s="138">
        <f>W!A795</f>
        <v>12960</v>
      </c>
      <c r="K81" s="138">
        <f>W!A815</f>
        <v>33959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386807</v>
      </c>
      <c r="G82" s="138">
        <f>W!A736</f>
        <v>332400</v>
      </c>
      <c r="H82" s="138">
        <f>W!A756</f>
        <v>-15783</v>
      </c>
      <c r="I82" s="138">
        <f>W!A776</f>
        <v>258123</v>
      </c>
      <c r="J82" s="138">
        <f>W!A796</f>
        <v>-589717</v>
      </c>
      <c r="K82" s="138">
        <f>W!A816</f>
        <v>176937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3720766</v>
      </c>
      <c r="G83" s="138">
        <f t="shared" si="0"/>
        <v>3666359</v>
      </c>
      <c r="H83" s="138">
        <f t="shared" si="0"/>
        <v>3318176</v>
      </c>
      <c r="I83" s="138">
        <f t="shared" si="0"/>
        <v>3592082</v>
      </c>
      <c r="J83" s="138">
        <f t="shared" si="0"/>
        <v>2723243</v>
      </c>
      <c r="K83" s="138">
        <f t="shared" si="0"/>
        <v>3510896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83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84</v>
      </c>
      <c r="D91" s="19"/>
      <c r="E91" s="19"/>
      <c r="F91" s="61" t="str">
        <f>W!A332</f>
        <v xml:space="preserve"> 10.2</v>
      </c>
      <c r="G91" s="61" t="str">
        <f>W!A342</f>
        <v xml:space="preserve"> 12.5</v>
      </c>
      <c r="H91" s="61" t="str">
        <f>W!A352</f>
        <v xml:space="preserve"> 12.7</v>
      </c>
      <c r="I91" s="61" t="str">
        <f>W!A362</f>
        <v xml:space="preserve">  9.1</v>
      </c>
      <c r="J91" s="61" t="str">
        <f>W!A372</f>
        <v xml:space="preserve">  6.2</v>
      </c>
      <c r="K91" s="61" t="str">
        <f>W!A382</f>
        <v xml:space="preserve"> 11.5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12.5</v>
      </c>
      <c r="G92" s="61" t="str">
        <f>W!A343</f>
        <v xml:space="preserve"> 12.1</v>
      </c>
      <c r="H92" s="61" t="str">
        <f>W!A353</f>
        <v xml:space="preserve"> 17.2</v>
      </c>
      <c r="I92" s="61" t="str">
        <f>W!A363</f>
        <v xml:space="preserve"> 10.5</v>
      </c>
      <c r="J92" s="61" t="str">
        <f>W!A373</f>
        <v xml:space="preserve">  3.2</v>
      </c>
      <c r="K92" s="61" t="str">
        <f>W!A383</f>
        <v xml:space="preserve">  6.1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15.0</v>
      </c>
      <c r="G93" s="61" t="str">
        <f>W!A344</f>
        <v xml:space="preserve"> 18.5</v>
      </c>
      <c r="H93" s="61" t="str">
        <f>W!A354</f>
        <v xml:space="preserve"> 13.9</v>
      </c>
      <c r="I93" s="61" t="str">
        <f>W!A364</f>
        <v xml:space="preserve"> 10.3</v>
      </c>
      <c r="J93" s="61" t="str">
        <f>W!A374</f>
        <v xml:space="preserve">  3.3</v>
      </c>
      <c r="K93" s="61" t="str">
        <f>W!A384</f>
        <v xml:space="preserve"> 12.2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85</v>
      </c>
      <c r="D94" s="19"/>
      <c r="E94" s="19"/>
      <c r="F94" s="61" t="str">
        <f>W!A335</f>
        <v xml:space="preserve">  8.6</v>
      </c>
      <c r="G94" s="61" t="str">
        <f>W!A345</f>
        <v xml:space="preserve"> 10.2</v>
      </c>
      <c r="H94" s="61" t="str">
        <f>W!A355</f>
        <v xml:space="preserve"> 13.3</v>
      </c>
      <c r="I94" s="61" t="str">
        <f>W!A365</f>
        <v xml:space="preserve">  8.5</v>
      </c>
      <c r="J94" s="61" t="str">
        <f>W!A375</f>
        <v xml:space="preserve">  6.5</v>
      </c>
      <c r="K94" s="61" t="str">
        <f>W!A385</f>
        <v xml:space="preserve"> 13.1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9.4</v>
      </c>
      <c r="G95" s="61" t="str">
        <f>W!A346</f>
        <v xml:space="preserve">  9.5</v>
      </c>
      <c r="H95" s="61" t="str">
        <f>W!A356</f>
        <v xml:space="preserve"> 15.5</v>
      </c>
      <c r="I95" s="61" t="str">
        <f>W!A366</f>
        <v xml:space="preserve"> 11.2</v>
      </c>
      <c r="J95" s="61" t="str">
        <f>W!A376</f>
        <v xml:space="preserve">  4.6</v>
      </c>
      <c r="K95" s="61" t="str">
        <f>W!A386</f>
        <v xml:space="preserve">  6.3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11.1</v>
      </c>
      <c r="G96" s="61" t="str">
        <f>W!A347</f>
        <v xml:space="preserve"> 12.2</v>
      </c>
      <c r="H96" s="61" t="str">
        <f>W!A357</f>
        <v xml:space="preserve"> 14.8</v>
      </c>
      <c r="I96" s="61" t="str">
        <f>W!A367</f>
        <v xml:space="preserve"> 11.5</v>
      </c>
      <c r="J96" s="61" t="str">
        <f>W!A377</f>
        <v xml:space="preserve">  3.9</v>
      </c>
      <c r="K96" s="61" t="str">
        <f>W!A387</f>
        <v xml:space="preserve"> 15.7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86</v>
      </c>
      <c r="D97" s="19"/>
      <c r="E97" s="19"/>
      <c r="F97" s="61" t="str">
        <f>W!A338</f>
        <v xml:space="preserve">  9.9</v>
      </c>
      <c r="G97" s="61" t="str">
        <f>W!A348</f>
        <v xml:space="preserve">  9.2</v>
      </c>
      <c r="H97" s="61" t="str">
        <f>W!A358</f>
        <v xml:space="preserve">  9.7</v>
      </c>
      <c r="I97" s="61" t="str">
        <f>W!A368</f>
        <v xml:space="preserve"> 10.1</v>
      </c>
      <c r="J97" s="61" t="str">
        <f>W!A378</f>
        <v xml:space="preserve">  9.9</v>
      </c>
      <c r="K97" s="61" t="str">
        <f>W!A388</f>
        <v xml:space="preserve">  8.7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10.1</v>
      </c>
      <c r="G98" s="61" t="str">
        <f>W!A349</f>
        <v xml:space="preserve">  9.2</v>
      </c>
      <c r="H98" s="61" t="str">
        <f>W!A359</f>
        <v xml:space="preserve">  9.5</v>
      </c>
      <c r="I98" s="61" t="str">
        <f>W!A369</f>
        <v xml:space="preserve"> 11.7</v>
      </c>
      <c r="J98" s="61" t="str">
        <f>W!A379</f>
        <v xml:space="preserve">  7.4</v>
      </c>
      <c r="K98" s="61" t="str">
        <f>W!A389</f>
        <v xml:space="preserve">  8.6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12.2</v>
      </c>
      <c r="G99" s="61" t="str">
        <f>W!A350</f>
        <v xml:space="preserve"> 11.6</v>
      </c>
      <c r="H99" s="61" t="str">
        <f>W!A360</f>
        <v xml:space="preserve"> 10.8</v>
      </c>
      <c r="I99" s="61" t="str">
        <f>W!A370</f>
        <v xml:space="preserve"> 12.6</v>
      </c>
      <c r="J99" s="61" t="str">
        <f>W!A380</f>
        <v xml:space="preserve">  7.0</v>
      </c>
      <c r="K99" s="61" t="str">
        <f>W!A390</f>
        <v xml:space="preserve"> 12.1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87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88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89</v>
      </c>
      <c r="D104" s="19"/>
      <c r="E104" s="19"/>
      <c r="F104" s="138">
        <f>W!A422</f>
        <v>311000</v>
      </c>
      <c r="G104" s="138">
        <f>W!A429</f>
        <v>501000</v>
      </c>
      <c r="H104" s="138">
        <f>W!A436</f>
        <v>640000</v>
      </c>
      <c r="I104" s="138">
        <f>W!A443</f>
        <v>311000</v>
      </c>
      <c r="J104" s="138">
        <f>W!A450</f>
        <v>240000</v>
      </c>
      <c r="K104" s="138">
        <f>W!A457</f>
        <v>270000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90</v>
      </c>
      <c r="D105" s="19"/>
      <c r="E105" s="19"/>
      <c r="F105" s="138">
        <f>W!A423</f>
        <v>105000</v>
      </c>
      <c r="G105" s="138">
        <f>W!A430</f>
        <v>105000</v>
      </c>
      <c r="H105" s="138">
        <f>W!A437</f>
        <v>112000</v>
      </c>
      <c r="I105" s="138">
        <f>W!A444</f>
        <v>110000</v>
      </c>
      <c r="J105" s="138">
        <f>W!A451</f>
        <v>81000</v>
      </c>
      <c r="K105" s="138">
        <f>W!A458</f>
        <v>95000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91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92</v>
      </c>
      <c r="D107" s="19"/>
      <c r="E107" s="19"/>
      <c r="F107" s="125" t="str">
        <f>W!A424</f>
        <v xml:space="preserve"> ****</v>
      </c>
      <c r="G107" s="125" t="str">
        <f>W!A431</f>
        <v xml:space="preserve"> ****</v>
      </c>
      <c r="H107" s="125" t="str">
        <f>W!A438</f>
        <v xml:space="preserve"> ****</v>
      </c>
      <c r="I107" s="125" t="str">
        <f>W!A445</f>
        <v xml:space="preserve"> ****</v>
      </c>
      <c r="J107" s="125" t="str">
        <f>W!A452</f>
        <v xml:space="preserve">  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93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 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94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***</v>
      </c>
      <c r="I109" s="125" t="str">
        <f>W!A447</f>
        <v xml:space="preserve">  ***</v>
      </c>
      <c r="J109" s="125" t="str">
        <f>W!A454</f>
        <v xml:space="preserve">  ***</v>
      </c>
      <c r="K109" s="125" t="str">
        <f>W!A461</f>
        <v xml:space="preserve">  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95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6640625" bestFit="1" customWidth="1"/>
    <col min="2" max="2" width="1.6640625" style="133" bestFit="1" customWidth="1"/>
  </cols>
  <sheetData>
    <row r="1" spans="1:1">
      <c r="A1">
        <v>4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70</v>
      </c>
    </row>
    <row r="8" spans="1:1">
      <c r="A8">
        <v>25</v>
      </c>
    </row>
    <row r="9" spans="1:1">
      <c r="A9">
        <v>70</v>
      </c>
    </row>
    <row r="10" spans="1:1">
      <c r="A10">
        <v>0</v>
      </c>
    </row>
    <row r="11" spans="1:1">
      <c r="A11">
        <v>20</v>
      </c>
    </row>
    <row r="12" spans="1:1">
      <c r="A12">
        <v>10</v>
      </c>
    </row>
    <row r="13" spans="1:1">
      <c r="A13">
        <v>20</v>
      </c>
    </row>
    <row r="14" spans="1:1">
      <c r="A14">
        <v>15</v>
      </c>
    </row>
    <row r="15" spans="1:1">
      <c r="A15">
        <v>7</v>
      </c>
    </row>
    <row r="16" spans="1:1">
      <c r="A16">
        <v>15</v>
      </c>
    </row>
    <row r="17" spans="1:2">
      <c r="A17">
        <v>7</v>
      </c>
    </row>
    <row r="18" spans="1:2">
      <c r="A18">
        <v>4</v>
      </c>
    </row>
    <row r="19" spans="1:2">
      <c r="A19">
        <v>7</v>
      </c>
    </row>
    <row r="20" spans="1:2">
      <c r="A20">
        <v>0</v>
      </c>
    </row>
    <row r="21" spans="1:2">
      <c r="A21">
        <v>296</v>
      </c>
    </row>
    <row r="22" spans="1:2">
      <c r="A22">
        <v>333</v>
      </c>
    </row>
    <row r="23" spans="1:2">
      <c r="A23">
        <v>264</v>
      </c>
    </row>
    <row r="24" spans="1:2">
      <c r="A24">
        <v>468</v>
      </c>
    </row>
    <row r="25" spans="1:2">
      <c r="A25">
        <v>525</v>
      </c>
    </row>
    <row r="26" spans="1:2">
      <c r="A26">
        <v>440</v>
      </c>
    </row>
    <row r="27" spans="1:2">
      <c r="A27">
        <v>893</v>
      </c>
    </row>
    <row r="28" spans="1:2">
      <c r="A28">
        <v>834</v>
      </c>
    </row>
    <row r="29" spans="1:2">
      <c r="A29">
        <v>842</v>
      </c>
    </row>
    <row r="30" spans="1:2">
      <c r="A30">
        <v>0</v>
      </c>
    </row>
    <row r="31" spans="1:2">
      <c r="A31">
        <v>2363</v>
      </c>
      <c r="B31" s="133" t="s">
        <v>343</v>
      </c>
    </row>
    <row r="32" spans="1:2">
      <c r="A32">
        <v>760</v>
      </c>
      <c r="B32" s="133" t="s">
        <v>343</v>
      </c>
    </row>
    <row r="33" spans="1:2">
      <c r="A33">
        <v>1899</v>
      </c>
      <c r="B33" s="133" t="s">
        <v>343</v>
      </c>
    </row>
    <row r="34" spans="1:2">
      <c r="A34">
        <v>1457</v>
      </c>
      <c r="B34" s="133" t="s">
        <v>343</v>
      </c>
    </row>
    <row r="35" spans="1:2">
      <c r="A35">
        <v>386</v>
      </c>
      <c r="B35" s="133" t="s">
        <v>343</v>
      </c>
    </row>
    <row r="36" spans="1:2">
      <c r="A36">
        <v>1234</v>
      </c>
      <c r="B36" s="133" t="s">
        <v>343</v>
      </c>
    </row>
    <row r="37" spans="1:2">
      <c r="A37">
        <v>394</v>
      </c>
      <c r="B37" s="133" t="s">
        <v>343</v>
      </c>
    </row>
    <row r="38" spans="1:2">
      <c r="A38">
        <v>242</v>
      </c>
      <c r="B38" s="133" t="s">
        <v>343</v>
      </c>
    </row>
    <row r="39" spans="1:2">
      <c r="A39">
        <v>334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25</v>
      </c>
    </row>
    <row r="46" spans="1:2">
      <c r="A46">
        <v>25</v>
      </c>
    </row>
    <row r="47" spans="1:2">
      <c r="A47">
        <v>108</v>
      </c>
    </row>
    <row r="48" spans="1:2">
      <c r="A48">
        <v>160</v>
      </c>
    </row>
    <row r="49" spans="1:2">
      <c r="A49">
        <v>320</v>
      </c>
    </row>
    <row r="50" spans="1:2">
      <c r="A50">
        <v>0</v>
      </c>
    </row>
    <row r="51" spans="1:2">
      <c r="A51">
        <v>100</v>
      </c>
    </row>
    <row r="52" spans="1:2">
      <c r="A52">
        <v>0</v>
      </c>
    </row>
    <row r="53" spans="1:2">
      <c r="A53">
        <v>0</v>
      </c>
    </row>
    <row r="54" spans="1:2">
      <c r="A54">
        <v>5500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15</v>
      </c>
    </row>
    <row r="64" spans="1:2">
      <c r="A64">
        <v>6</v>
      </c>
      <c r="B64" s="133" t="s">
        <v>343</v>
      </c>
    </row>
    <row r="65" spans="1:1">
      <c r="A65">
        <v>5</v>
      </c>
    </row>
    <row r="66" spans="1:1">
      <c r="A66">
        <v>10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1</v>
      </c>
    </row>
    <row r="77" spans="1:1">
      <c r="A77">
        <v>19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10</v>
      </c>
      <c r="B81" s="133" t="s">
        <v>343</v>
      </c>
    </row>
    <row r="82" spans="1:2">
      <c r="A82">
        <v>0</v>
      </c>
    </row>
    <row r="83" spans="1:2">
      <c r="A83">
        <v>1320</v>
      </c>
    </row>
    <row r="84" spans="1:2">
      <c r="A84">
        <v>0</v>
      </c>
    </row>
    <row r="85" spans="1:2">
      <c r="A85">
        <v>195</v>
      </c>
    </row>
    <row r="86" spans="1:2">
      <c r="A86">
        <v>40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134</v>
      </c>
    </row>
    <row r="103" spans="1:1">
      <c r="A103">
        <v>131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4935</v>
      </c>
    </row>
    <row r="109" spans="1:1">
      <c r="A109">
        <v>3007</v>
      </c>
    </row>
    <row r="110" spans="1:1">
      <c r="A110">
        <v>965</v>
      </c>
    </row>
    <row r="111" spans="1:1">
      <c r="A111">
        <v>5121</v>
      </c>
    </row>
    <row r="112" spans="1:1">
      <c r="A112">
        <v>3139</v>
      </c>
    </row>
    <row r="113" spans="1:2">
      <c r="A113">
        <v>989</v>
      </c>
    </row>
    <row r="114" spans="1:2">
      <c r="A114">
        <v>124</v>
      </c>
    </row>
    <row r="115" spans="1:2">
      <c r="A115">
        <v>77</v>
      </c>
    </row>
    <row r="116" spans="1:2">
      <c r="A116">
        <v>24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2322</v>
      </c>
    </row>
    <row r="122" spans="1:2">
      <c r="A122">
        <v>746</v>
      </c>
    </row>
    <row r="123" spans="1:2">
      <c r="A123">
        <v>1867</v>
      </c>
    </row>
    <row r="124" spans="1:2">
      <c r="A124">
        <v>1423</v>
      </c>
    </row>
    <row r="125" spans="1:2">
      <c r="A125">
        <v>377</v>
      </c>
    </row>
    <row r="126" spans="1:2">
      <c r="A126">
        <v>1207</v>
      </c>
    </row>
    <row r="127" spans="1:2">
      <c r="A127">
        <v>391</v>
      </c>
    </row>
    <row r="128" spans="1:2">
      <c r="A128">
        <v>241</v>
      </c>
    </row>
    <row r="129" spans="1:1">
      <c r="A129">
        <v>333</v>
      </c>
    </row>
    <row r="130" spans="1:1">
      <c r="A130">
        <v>999</v>
      </c>
    </row>
    <row r="131" spans="1:1">
      <c r="A131">
        <v>2692</v>
      </c>
    </row>
    <row r="132" spans="1:1">
      <c r="A132">
        <v>1010</v>
      </c>
    </row>
    <row r="133" spans="1:1">
      <c r="A133">
        <v>2378</v>
      </c>
    </row>
    <row r="134" spans="1:1">
      <c r="A134">
        <v>1350</v>
      </c>
    </row>
    <row r="135" spans="1:1">
      <c r="A135">
        <v>512</v>
      </c>
    </row>
    <row r="136" spans="1:1">
      <c r="A136">
        <v>1143</v>
      </c>
    </row>
    <row r="137" spans="1:1">
      <c r="A137">
        <v>369</v>
      </c>
    </row>
    <row r="138" spans="1:1">
      <c r="A138">
        <v>223</v>
      </c>
    </row>
    <row r="139" spans="1:1">
      <c r="A139">
        <v>335</v>
      </c>
    </row>
    <row r="140" spans="1:1">
      <c r="A140">
        <v>999</v>
      </c>
    </row>
    <row r="141" spans="1:1">
      <c r="A141">
        <v>2322</v>
      </c>
    </row>
    <row r="142" spans="1:1">
      <c r="A142">
        <v>746</v>
      </c>
    </row>
    <row r="143" spans="1:1">
      <c r="A143">
        <v>1867</v>
      </c>
    </row>
    <row r="144" spans="1:1">
      <c r="A144">
        <v>1350</v>
      </c>
    </row>
    <row r="145" spans="1:1">
      <c r="A145">
        <v>377</v>
      </c>
    </row>
    <row r="146" spans="1:1">
      <c r="A146">
        <v>1143</v>
      </c>
    </row>
    <row r="147" spans="1:1">
      <c r="A147">
        <v>384</v>
      </c>
    </row>
    <row r="148" spans="1:1">
      <c r="A148">
        <v>223</v>
      </c>
    </row>
    <row r="149" spans="1:1">
      <c r="A149">
        <v>333</v>
      </c>
    </row>
    <row r="150" spans="1:1">
      <c r="A150">
        <v>999</v>
      </c>
    </row>
    <row r="151" spans="1:1">
      <c r="A151">
        <v>185</v>
      </c>
    </row>
    <row r="152" spans="1:1">
      <c r="A152">
        <v>144</v>
      </c>
    </row>
    <row r="153" spans="1:1">
      <c r="A153">
        <v>0</v>
      </c>
    </row>
    <row r="154" spans="1:1">
      <c r="A154">
        <v>0</v>
      </c>
    </row>
    <row r="155" spans="1:1">
      <c r="A155">
        <v>67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73</v>
      </c>
    </row>
    <row r="165" spans="1:1">
      <c r="A165">
        <v>0</v>
      </c>
    </row>
    <row r="166" spans="1:1">
      <c r="A166">
        <v>64</v>
      </c>
    </row>
    <row r="167" spans="1:1">
      <c r="A167">
        <v>7</v>
      </c>
    </row>
    <row r="168" spans="1:1">
      <c r="A168">
        <v>18</v>
      </c>
    </row>
    <row r="169" spans="1:1">
      <c r="A169">
        <v>0</v>
      </c>
    </row>
    <row r="170" spans="1:1">
      <c r="A170">
        <v>999</v>
      </c>
    </row>
    <row r="171" spans="1:1">
      <c r="A171">
        <v>80</v>
      </c>
    </row>
    <row r="172" spans="1:1">
      <c r="A172">
        <v>46</v>
      </c>
    </row>
    <row r="173" spans="1:1">
      <c r="A173">
        <v>12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5000</v>
      </c>
    </row>
    <row r="182" spans="1:1">
      <c r="A182">
        <v>3139</v>
      </c>
    </row>
    <row r="183" spans="1:1">
      <c r="A183">
        <v>0</v>
      </c>
    </row>
    <row r="184" spans="1:1">
      <c r="A184">
        <v>0</v>
      </c>
    </row>
    <row r="185" spans="1:1">
      <c r="A185">
        <v>3883</v>
      </c>
    </row>
    <row r="186" spans="1:1">
      <c r="A186">
        <v>0</v>
      </c>
    </row>
    <row r="187" spans="1:1">
      <c r="A187">
        <v>5500</v>
      </c>
    </row>
    <row r="188" spans="1:1">
      <c r="A188">
        <v>3883</v>
      </c>
    </row>
    <row r="189" spans="1:1">
      <c r="A189">
        <v>0</v>
      </c>
    </row>
    <row r="190" spans="1:1">
      <c r="A190">
        <v>999</v>
      </c>
    </row>
    <row r="191" spans="1:1">
      <c r="A191">
        <v>40</v>
      </c>
    </row>
    <row r="192" spans="1:1">
      <c r="A192">
        <v>30</v>
      </c>
    </row>
    <row r="193" spans="1:1">
      <c r="A193">
        <v>10</v>
      </c>
    </row>
    <row r="194" spans="1:1">
      <c r="A194">
        <v>0</v>
      </c>
    </row>
    <row r="195" spans="1:1">
      <c r="A195">
        <v>0</v>
      </c>
    </row>
    <row r="196" spans="1:1">
      <c r="A196">
        <v>7</v>
      </c>
    </row>
    <row r="197" spans="1:1">
      <c r="A197">
        <v>50</v>
      </c>
    </row>
    <row r="198" spans="1:1">
      <c r="A198">
        <v>21</v>
      </c>
    </row>
    <row r="199" spans="1:1">
      <c r="A199">
        <v>999</v>
      </c>
    </row>
    <row r="200" spans="1:1">
      <c r="A200">
        <v>999</v>
      </c>
    </row>
    <row r="201" spans="1:1">
      <c r="A201">
        <v>270000</v>
      </c>
    </row>
    <row r="202" spans="1:1">
      <c r="A202">
        <v>83809</v>
      </c>
    </row>
    <row r="203" spans="1:1">
      <c r="A203">
        <v>55284</v>
      </c>
    </row>
    <row r="204" spans="1:1">
      <c r="A204">
        <v>425452</v>
      </c>
    </row>
    <row r="205" spans="1:1">
      <c r="A205">
        <v>39620</v>
      </c>
    </row>
    <row r="206" spans="1:1">
      <c r="A206">
        <v>14700</v>
      </c>
    </row>
    <row r="207" spans="1:1">
      <c r="A207">
        <v>95000</v>
      </c>
    </row>
    <row r="208" spans="1:1">
      <c r="A208">
        <v>20000</v>
      </c>
    </row>
    <row r="209" spans="1:1">
      <c r="A209">
        <v>74000</v>
      </c>
    </row>
    <row r="210" spans="1:1">
      <c r="A210">
        <v>11900</v>
      </c>
    </row>
    <row r="211" spans="1:1">
      <c r="A211">
        <v>37483</v>
      </c>
    </row>
    <row r="212" spans="1:1">
      <c r="A212">
        <v>12500</v>
      </c>
    </row>
    <row r="213" spans="1:1">
      <c r="A213">
        <v>8745</v>
      </c>
    </row>
    <row r="214" spans="1:1">
      <c r="A214">
        <v>3995</v>
      </c>
    </row>
    <row r="215" spans="1:1">
      <c r="A215">
        <v>195000</v>
      </c>
    </row>
    <row r="216" spans="1:1">
      <c r="A216">
        <v>17057</v>
      </c>
    </row>
    <row r="217" spans="1:1">
      <c r="A217">
        <v>1364545</v>
      </c>
    </row>
    <row r="218" spans="1:1">
      <c r="A218">
        <v>3396800</v>
      </c>
    </row>
    <row r="219" spans="1:1">
      <c r="A219">
        <v>47227</v>
      </c>
    </row>
    <row r="220" spans="1:1">
      <c r="A220">
        <v>15982</v>
      </c>
    </row>
    <row r="221" spans="1:1">
      <c r="A221">
        <v>3396800</v>
      </c>
    </row>
    <row r="222" spans="1:1">
      <c r="A222">
        <v>31245</v>
      </c>
    </row>
    <row r="223" spans="1:1">
      <c r="A223">
        <v>2838109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15483</v>
      </c>
    </row>
    <row r="233" spans="1:1">
      <c r="A233">
        <v>574453</v>
      </c>
    </row>
    <row r="234" spans="1:1">
      <c r="A234">
        <v>-1288947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1880000</v>
      </c>
    </row>
    <row r="239" spans="1:1">
      <c r="A239">
        <v>4000</v>
      </c>
    </row>
    <row r="240" spans="1:1">
      <c r="A240">
        <v>4930</v>
      </c>
    </row>
    <row r="241" spans="1:1">
      <c r="A241">
        <v>3705760</v>
      </c>
    </row>
    <row r="242" spans="1:1">
      <c r="A242">
        <v>2527643</v>
      </c>
    </row>
    <row r="243" spans="1:1">
      <c r="A243">
        <v>753500</v>
      </c>
    </row>
    <row r="244" spans="1:1">
      <c r="A244">
        <v>9423</v>
      </c>
    </row>
    <row r="245" spans="1:1">
      <c r="A245">
        <v>53361</v>
      </c>
    </row>
    <row r="246" spans="1:1">
      <c r="A246">
        <v>130249</v>
      </c>
    </row>
    <row r="247" spans="1:1">
      <c r="A247">
        <v>359594</v>
      </c>
    </row>
    <row r="248" spans="1:1">
      <c r="A248">
        <v>9249</v>
      </c>
    </row>
    <row r="249" spans="1:1">
      <c r="A249">
        <v>90700</v>
      </c>
    </row>
    <row r="250" spans="1:1">
      <c r="A250">
        <v>1892885</v>
      </c>
    </row>
    <row r="251" spans="1:1">
      <c r="A251">
        <v>2040834</v>
      </c>
    </row>
    <row r="252" spans="1:1">
      <c r="A252">
        <v>1664926</v>
      </c>
    </row>
    <row r="253" spans="1:1">
      <c r="A253">
        <v>0</v>
      </c>
    </row>
    <row r="254" spans="1:1">
      <c r="A254">
        <v>25450</v>
      </c>
    </row>
    <row r="255" spans="1:1">
      <c r="A255">
        <v>88686</v>
      </c>
    </row>
    <row r="256" spans="1:1">
      <c r="A256">
        <v>202007</v>
      </c>
    </row>
    <row r="257" spans="1:1">
      <c r="A257">
        <v>295623</v>
      </c>
    </row>
    <row r="258" spans="1:1">
      <c r="A258">
        <v>999</v>
      </c>
    </row>
    <row r="259" spans="1:1">
      <c r="A259">
        <v>999</v>
      </c>
    </row>
    <row r="260" spans="1:1">
      <c r="A260">
        <v>-25070</v>
      </c>
    </row>
    <row r="261" spans="1:1">
      <c r="A261">
        <v>50000</v>
      </c>
    </row>
    <row r="262" spans="1:1">
      <c r="A262">
        <v>400000</v>
      </c>
    </row>
    <row r="263" spans="1:1">
      <c r="A263">
        <v>992548</v>
      </c>
    </row>
    <row r="264" spans="1:1">
      <c r="A264">
        <v>0</v>
      </c>
    </row>
    <row r="265" spans="1:1">
      <c r="A265">
        <v>33431</v>
      </c>
    </row>
    <row r="266" spans="1:1">
      <c r="A266">
        <v>1378663</v>
      </c>
    </row>
    <row r="267" spans="1:1">
      <c r="A267">
        <v>480791</v>
      </c>
    </row>
    <row r="268" spans="1:1">
      <c r="A268">
        <v>1809887</v>
      </c>
    </row>
    <row r="269" spans="1:1">
      <c r="A269">
        <v>0</v>
      </c>
    </row>
    <row r="270" spans="1:1">
      <c r="A270">
        <v>0</v>
      </c>
    </row>
    <row r="271" spans="1:1">
      <c r="A271">
        <v>88686</v>
      </c>
    </row>
    <row r="272" spans="1:1">
      <c r="A272">
        <v>831244</v>
      </c>
    </row>
    <row r="273" spans="1:1">
      <c r="A273">
        <v>714494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3510896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2227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14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12</v>
      </c>
    </row>
    <row r="301" spans="1:1">
      <c r="A301">
        <v>2304</v>
      </c>
    </row>
    <row r="302" spans="1:1">
      <c r="A302">
        <v>20</v>
      </c>
    </row>
    <row r="303" spans="1:1">
      <c r="A303">
        <v>2224</v>
      </c>
    </row>
    <row r="304" spans="1:1">
      <c r="A304" t="s">
        <v>350</v>
      </c>
    </row>
    <row r="305" spans="1:1">
      <c r="A305">
        <v>23040</v>
      </c>
    </row>
    <row r="306" spans="1:1">
      <c r="A306">
        <v>178</v>
      </c>
    </row>
    <row r="307" spans="1:1">
      <c r="A307">
        <v>22861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14430</v>
      </c>
    </row>
    <row r="312" spans="1:1">
      <c r="A312">
        <v>121</v>
      </c>
    </row>
    <row r="313" spans="1:1">
      <c r="A313">
        <v>0</v>
      </c>
    </row>
    <row r="314" spans="1:1">
      <c r="A314">
        <v>0</v>
      </c>
    </row>
    <row r="315" spans="1:1">
      <c r="A315">
        <v>3088</v>
      </c>
    </row>
    <row r="316" spans="1:1">
      <c r="A316">
        <v>11463</v>
      </c>
    </row>
    <row r="317" spans="1:1">
      <c r="A317">
        <v>0</v>
      </c>
    </row>
    <row r="318" spans="1:1">
      <c r="A318">
        <v>19</v>
      </c>
    </row>
    <row r="319" spans="1:1">
      <c r="A319">
        <v>91793</v>
      </c>
    </row>
    <row r="320" spans="1:1">
      <c r="A320">
        <v>999</v>
      </c>
    </row>
    <row r="321" spans="1:1">
      <c r="A321">
        <v>7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4</v>
      </c>
    </row>
    <row r="327" spans="1:1">
      <c r="A327">
        <v>17</v>
      </c>
    </row>
    <row r="328" spans="1:1">
      <c r="A328">
        <v>19</v>
      </c>
    </row>
    <row r="329" spans="1:1">
      <c r="A329">
        <v>233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352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351</v>
      </c>
    </row>
    <row r="346" spans="1:1">
      <c r="A346" t="s">
        <v>362</v>
      </c>
    </row>
    <row r="347" spans="1:1">
      <c r="A347" t="s">
        <v>359</v>
      </c>
    </row>
    <row r="348" spans="1:1">
      <c r="A348" t="s">
        <v>363</v>
      </c>
    </row>
    <row r="349" spans="1:1">
      <c r="A349" t="s">
        <v>363</v>
      </c>
    </row>
    <row r="350" spans="1:1">
      <c r="A350" t="s">
        <v>364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367</v>
      </c>
    </row>
    <row r="355" spans="1:1">
      <c r="A355" t="s">
        <v>368</v>
      </c>
    </row>
    <row r="356" spans="1:1">
      <c r="A356" t="s">
        <v>369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362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358</v>
      </c>
    </row>
    <row r="369" spans="1:1">
      <c r="A369" t="s">
        <v>379</v>
      </c>
    </row>
    <row r="370" spans="1:1">
      <c r="A370" t="s">
        <v>380</v>
      </c>
    </row>
    <row r="371" spans="1:1">
      <c r="A371">
        <v>5</v>
      </c>
    </row>
    <row r="372" spans="1:1">
      <c r="A372" t="s">
        <v>381</v>
      </c>
    </row>
    <row r="373" spans="1:1">
      <c r="A373" t="s">
        <v>382</v>
      </c>
    </row>
    <row r="374" spans="1:1">
      <c r="A374" t="s">
        <v>383</v>
      </c>
    </row>
    <row r="375" spans="1:1">
      <c r="A375" t="s">
        <v>384</v>
      </c>
    </row>
    <row r="376" spans="1:1">
      <c r="A376" t="s">
        <v>385</v>
      </c>
    </row>
    <row r="377" spans="1:1">
      <c r="A377" t="s">
        <v>386</v>
      </c>
    </row>
    <row r="378" spans="1:1">
      <c r="A378" t="s">
        <v>357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378</v>
      </c>
    </row>
    <row r="383" spans="1:1">
      <c r="A383" t="s">
        <v>389</v>
      </c>
    </row>
    <row r="384" spans="1:1">
      <c r="A384" t="s">
        <v>359</v>
      </c>
    </row>
    <row r="385" spans="1:1">
      <c r="A385" t="s">
        <v>390</v>
      </c>
    </row>
    <row r="386" spans="1:1">
      <c r="A386" t="s">
        <v>391</v>
      </c>
    </row>
    <row r="387" spans="1:1">
      <c r="A387" t="s">
        <v>392</v>
      </c>
    </row>
    <row r="388" spans="1:1">
      <c r="A388" t="s">
        <v>393</v>
      </c>
    </row>
    <row r="389" spans="1:1">
      <c r="A389" t="s">
        <v>354</v>
      </c>
    </row>
    <row r="390" spans="1:1">
      <c r="A390" t="s">
        <v>360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311000</v>
      </c>
    </row>
    <row r="423" spans="1:1">
      <c r="A423">
        <v>105000</v>
      </c>
    </row>
    <row r="424" spans="1:1">
      <c r="A424" s="134" t="s">
        <v>394</v>
      </c>
    </row>
    <row r="425" spans="1:1">
      <c r="A425" s="134" t="s">
        <v>394</v>
      </c>
    </row>
    <row r="426" spans="1:1">
      <c r="A426" s="134" t="s">
        <v>395</v>
      </c>
    </row>
    <row r="427" spans="1:1">
      <c r="A427" s="134" t="s">
        <v>394</v>
      </c>
    </row>
    <row r="428" spans="1:1">
      <c r="A428">
        <v>2</v>
      </c>
    </row>
    <row r="429" spans="1:1">
      <c r="A429">
        <v>501000</v>
      </c>
    </row>
    <row r="430" spans="1:1">
      <c r="A430">
        <v>105000</v>
      </c>
    </row>
    <row r="431" spans="1:1">
      <c r="A431" s="134" t="s">
        <v>394</v>
      </c>
    </row>
    <row r="432" spans="1:1">
      <c r="A432" s="134" t="s">
        <v>394</v>
      </c>
    </row>
    <row r="433" spans="1:1">
      <c r="A433" s="134" t="s">
        <v>396</v>
      </c>
    </row>
    <row r="434" spans="1:1">
      <c r="A434" s="134" t="s">
        <v>394</v>
      </c>
    </row>
    <row r="435" spans="1:1">
      <c r="A435">
        <v>3</v>
      </c>
    </row>
    <row r="436" spans="1:1">
      <c r="A436">
        <v>640000</v>
      </c>
    </row>
    <row r="437" spans="1:1">
      <c r="A437">
        <v>112000</v>
      </c>
    </row>
    <row r="438" spans="1:1">
      <c r="A438" s="134" t="s">
        <v>394</v>
      </c>
    </row>
    <row r="439" spans="1:1">
      <c r="A439" s="134" t="s">
        <v>394</v>
      </c>
    </row>
    <row r="440" spans="1:1">
      <c r="A440" s="134" t="s">
        <v>395</v>
      </c>
    </row>
    <row r="441" spans="1:1">
      <c r="A441" s="134" t="s">
        <v>394</v>
      </c>
    </row>
    <row r="442" spans="1:1">
      <c r="A442">
        <v>4</v>
      </c>
    </row>
    <row r="443" spans="1:1">
      <c r="A443">
        <v>311000</v>
      </c>
    </row>
    <row r="444" spans="1:1">
      <c r="A444">
        <v>110000</v>
      </c>
    </row>
    <row r="445" spans="1:1">
      <c r="A445" s="134" t="s">
        <v>394</v>
      </c>
    </row>
    <row r="446" spans="1:1">
      <c r="A446" s="134" t="s">
        <v>394</v>
      </c>
    </row>
    <row r="447" spans="1:1">
      <c r="A447" s="134" t="s">
        <v>395</v>
      </c>
    </row>
    <row r="448" spans="1:1">
      <c r="A448" s="134" t="s">
        <v>394</v>
      </c>
    </row>
    <row r="449" spans="1:1">
      <c r="A449">
        <v>5</v>
      </c>
    </row>
    <row r="450" spans="1:1">
      <c r="A450">
        <v>240000</v>
      </c>
    </row>
    <row r="451" spans="1:1">
      <c r="A451">
        <v>81000</v>
      </c>
    </row>
    <row r="452" spans="1:1">
      <c r="A452" s="134" t="s">
        <v>395</v>
      </c>
    </row>
    <row r="453" spans="1:1">
      <c r="A453" s="134" t="s">
        <v>395</v>
      </c>
    </row>
    <row r="454" spans="1:1">
      <c r="A454" s="134" t="s">
        <v>395</v>
      </c>
    </row>
    <row r="455" spans="1:1">
      <c r="A455" s="134" t="s">
        <v>394</v>
      </c>
    </row>
    <row r="456" spans="1:1">
      <c r="A456">
        <v>6</v>
      </c>
    </row>
    <row r="457" spans="1:1">
      <c r="A457">
        <v>270000</v>
      </c>
    </row>
    <row r="458" spans="1:1">
      <c r="A458">
        <v>95000</v>
      </c>
    </row>
    <row r="459" spans="1:1">
      <c r="A459" s="134" t="s">
        <v>394</v>
      </c>
    </row>
    <row r="460" spans="1:1">
      <c r="A460" s="134" t="s">
        <v>394</v>
      </c>
    </row>
    <row r="461" spans="1:1">
      <c r="A461" s="134" t="s">
        <v>395</v>
      </c>
    </row>
    <row r="462" spans="1:1">
      <c r="A462" s="134" t="s">
        <v>394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397</v>
      </c>
    </row>
    <row r="501" spans="1:1">
      <c r="A501">
        <v>23</v>
      </c>
    </row>
    <row r="502" spans="1:1">
      <c r="A502">
        <v>15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66</v>
      </c>
    </row>
    <row r="508" spans="1:1">
      <c r="A508">
        <v>50</v>
      </c>
    </row>
    <row r="509" spans="1:1">
      <c r="A509">
        <v>1855</v>
      </c>
    </row>
    <row r="510" spans="1:1">
      <c r="A510">
        <v>-312</v>
      </c>
    </row>
    <row r="511" spans="1:1">
      <c r="A511">
        <v>93</v>
      </c>
    </row>
    <row r="512" spans="1:1">
      <c r="A512">
        <v>999</v>
      </c>
    </row>
    <row r="513" spans="1:1">
      <c r="A513">
        <v>999</v>
      </c>
    </row>
    <row r="514" spans="1:1">
      <c r="A514">
        <v>53184</v>
      </c>
    </row>
    <row r="515" spans="1:1">
      <c r="A515">
        <v>57188</v>
      </c>
    </row>
    <row r="516" spans="1:1">
      <c r="A516">
        <v>51753</v>
      </c>
    </row>
    <row r="517" spans="1:1">
      <c r="A517">
        <v>50111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12591</v>
      </c>
    </row>
    <row r="523" spans="1:1">
      <c r="A523">
        <v>4155030</v>
      </c>
    </row>
    <row r="524" spans="1:1">
      <c r="A524">
        <v>2</v>
      </c>
    </row>
    <row r="525" spans="1:1">
      <c r="A525">
        <v>3912624</v>
      </c>
    </row>
    <row r="526" spans="1:1">
      <c r="A526">
        <v>315</v>
      </c>
    </row>
    <row r="527" spans="1:1">
      <c r="A527">
        <v>272</v>
      </c>
    </row>
    <row r="528" spans="1:1">
      <c r="A528">
        <v>254</v>
      </c>
    </row>
    <row r="529" spans="1:1">
      <c r="A529">
        <v>558</v>
      </c>
    </row>
    <row r="530" spans="1:1">
      <c r="A530">
        <v>535</v>
      </c>
    </row>
    <row r="531" spans="1:1">
      <c r="A531">
        <v>538</v>
      </c>
    </row>
    <row r="532" spans="1:1">
      <c r="A532">
        <v>867</v>
      </c>
    </row>
    <row r="533" spans="1:1">
      <c r="A533">
        <v>858</v>
      </c>
    </row>
    <row r="534" spans="1:1">
      <c r="A534">
        <v>875</v>
      </c>
    </row>
    <row r="535" spans="1:1">
      <c r="A535">
        <v>80</v>
      </c>
    </row>
    <row r="536" spans="1:1">
      <c r="A536">
        <v>1285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12267</v>
      </c>
    </row>
    <row r="543" spans="1:1">
      <c r="A543">
        <v>4048110</v>
      </c>
    </row>
    <row r="544" spans="1:1">
      <c r="A544">
        <v>0</v>
      </c>
    </row>
    <row r="545" spans="1:2">
      <c r="A545">
        <v>3739341</v>
      </c>
    </row>
    <row r="546" spans="1:2">
      <c r="A546">
        <v>310</v>
      </c>
    </row>
    <row r="547" spans="1:2">
      <c r="A547">
        <v>270</v>
      </c>
    </row>
    <row r="548" spans="1:2">
      <c r="A548">
        <v>260</v>
      </c>
    </row>
    <row r="549" spans="1:2">
      <c r="A549">
        <v>550</v>
      </c>
    </row>
    <row r="550" spans="1:2">
      <c r="A550">
        <v>530</v>
      </c>
    </row>
    <row r="551" spans="1:2">
      <c r="A551">
        <v>550</v>
      </c>
    </row>
    <row r="552" spans="1:2">
      <c r="A552">
        <v>876</v>
      </c>
    </row>
    <row r="553" spans="1:2">
      <c r="A553">
        <v>855</v>
      </c>
      <c r="B553"/>
    </row>
    <row r="554" spans="1:2">
      <c r="A554">
        <v>868</v>
      </c>
      <c r="B554"/>
    </row>
    <row r="555" spans="1:2">
      <c r="A555">
        <v>82</v>
      </c>
      <c r="B555"/>
    </row>
    <row r="556" spans="1:2">
      <c r="A556">
        <v>1285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11478</v>
      </c>
    </row>
    <row r="563" spans="1:1">
      <c r="A563">
        <v>3787740</v>
      </c>
    </row>
    <row r="564" spans="1:1">
      <c r="A564">
        <v>0</v>
      </c>
    </row>
    <row r="565" spans="1:1">
      <c r="A565">
        <v>3478971</v>
      </c>
    </row>
    <row r="566" spans="1:1">
      <c r="A566">
        <v>315</v>
      </c>
    </row>
    <row r="567" spans="1:1">
      <c r="A567">
        <v>270</v>
      </c>
    </row>
    <row r="568" spans="1:1">
      <c r="A568">
        <v>314</v>
      </c>
    </row>
    <row r="569" spans="1:1">
      <c r="A569">
        <v>485</v>
      </c>
    </row>
    <row r="570" spans="1:1">
      <c r="A570">
        <v>443</v>
      </c>
    </row>
    <row r="571" spans="1:1">
      <c r="A571">
        <v>495</v>
      </c>
    </row>
    <row r="572" spans="1:1">
      <c r="A572">
        <v>867</v>
      </c>
    </row>
    <row r="573" spans="1:1">
      <c r="A573">
        <v>770</v>
      </c>
    </row>
    <row r="574" spans="1:1">
      <c r="A574">
        <v>920</v>
      </c>
    </row>
    <row r="575" spans="1:1">
      <c r="A575">
        <v>64</v>
      </c>
    </row>
    <row r="576" spans="1:1">
      <c r="A576">
        <v>1325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11768</v>
      </c>
    </row>
    <row r="583" spans="1:1">
      <c r="A583">
        <v>3883440</v>
      </c>
    </row>
    <row r="584" spans="1:1">
      <c r="A584">
        <v>0</v>
      </c>
    </row>
    <row r="585" spans="1:1">
      <c r="A585">
        <v>3641381</v>
      </c>
    </row>
    <row r="586" spans="1:1">
      <c r="A586">
        <v>317</v>
      </c>
    </row>
    <row r="587" spans="1:1">
      <c r="A587">
        <v>302</v>
      </c>
    </row>
    <row r="588" spans="1:1">
      <c r="A588">
        <v>332</v>
      </c>
    </row>
    <row r="589" spans="1:1">
      <c r="A589">
        <v>525</v>
      </c>
    </row>
    <row r="590" spans="1:1">
      <c r="A590">
        <v>483</v>
      </c>
    </row>
    <row r="591" spans="1:1">
      <c r="A591">
        <v>525</v>
      </c>
    </row>
    <row r="592" spans="1:1">
      <c r="A592">
        <v>800</v>
      </c>
    </row>
    <row r="593" spans="1:1">
      <c r="A593">
        <v>785</v>
      </c>
    </row>
    <row r="594" spans="1:1">
      <c r="A594">
        <v>845</v>
      </c>
    </row>
    <row r="595" spans="1:1">
      <c r="A595">
        <v>61</v>
      </c>
    </row>
    <row r="596" spans="1:1">
      <c r="A596">
        <v>1215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6901</v>
      </c>
    </row>
    <row r="603" spans="1:1">
      <c r="A603">
        <v>2277330</v>
      </c>
    </row>
    <row r="604" spans="1:1">
      <c r="A604">
        <v>0</v>
      </c>
    </row>
    <row r="605" spans="1:1">
      <c r="A605">
        <v>2067093</v>
      </c>
    </row>
    <row r="606" spans="1:1">
      <c r="A606">
        <v>270</v>
      </c>
    </row>
    <row r="607" spans="1:1">
      <c r="A607">
        <v>300</v>
      </c>
    </row>
    <row r="608" spans="1:1">
      <c r="A608">
        <v>330</v>
      </c>
    </row>
    <row r="609" spans="1:1">
      <c r="A609">
        <v>440</v>
      </c>
    </row>
    <row r="610" spans="1:1">
      <c r="A610">
        <v>500</v>
      </c>
    </row>
    <row r="611" spans="1:1">
      <c r="A611">
        <v>530</v>
      </c>
    </row>
    <row r="612" spans="1:1">
      <c r="A612">
        <v>735</v>
      </c>
    </row>
    <row r="613" spans="1:1">
      <c r="A613">
        <v>780</v>
      </c>
    </row>
    <row r="614" spans="1:1">
      <c r="A614">
        <v>890</v>
      </c>
    </row>
    <row r="615" spans="1:1">
      <c r="A615">
        <v>105</v>
      </c>
    </row>
    <row r="616" spans="1:1">
      <c r="A616">
        <v>1290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11416</v>
      </c>
    </row>
    <row r="623" spans="1:1">
      <c r="A623">
        <v>3767280</v>
      </c>
    </row>
    <row r="624" spans="1:1">
      <c r="A624">
        <v>0</v>
      </c>
    </row>
    <row r="625" spans="1:1">
      <c r="A625">
        <v>3458511</v>
      </c>
    </row>
    <row r="626" spans="1:1">
      <c r="A626">
        <v>296</v>
      </c>
    </row>
    <row r="627" spans="1:1">
      <c r="A627">
        <v>333</v>
      </c>
    </row>
    <row r="628" spans="1:1">
      <c r="A628">
        <v>264</v>
      </c>
    </row>
    <row r="629" spans="1:1">
      <c r="A629">
        <v>468</v>
      </c>
    </row>
    <row r="630" spans="1:1">
      <c r="A630">
        <v>525</v>
      </c>
    </row>
    <row r="631" spans="1:1">
      <c r="A631">
        <v>440</v>
      </c>
    </row>
    <row r="632" spans="1:1">
      <c r="A632">
        <v>893</v>
      </c>
    </row>
    <row r="633" spans="1:1">
      <c r="A633">
        <v>834</v>
      </c>
    </row>
    <row r="634" spans="1:1">
      <c r="A634">
        <v>842</v>
      </c>
    </row>
    <row r="635" spans="1:1">
      <c r="A635">
        <v>63</v>
      </c>
    </row>
    <row r="636" spans="1:1">
      <c r="A636">
        <v>1320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398</v>
      </c>
    </row>
    <row r="682" spans="1:1">
      <c r="A682" t="s">
        <v>399</v>
      </c>
    </row>
    <row r="683" spans="1:1">
      <c r="A683" t="s">
        <v>400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401</v>
      </c>
    </row>
    <row r="700" spans="1:1">
      <c r="A700" t="s">
        <v>402</v>
      </c>
    </row>
    <row r="701" spans="1:1">
      <c r="A701">
        <v>1</v>
      </c>
    </row>
    <row r="702" spans="1:1">
      <c r="A702">
        <v>1442548</v>
      </c>
    </row>
    <row r="703" spans="1:1">
      <c r="A703">
        <v>1949011</v>
      </c>
    </row>
    <row r="704" spans="1:1">
      <c r="A704">
        <v>2098948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206917</v>
      </c>
    </row>
    <row r="709" spans="1:1">
      <c r="A709">
        <v>697658</v>
      </c>
    </row>
    <row r="710" spans="1:1">
      <c r="A710">
        <v>865166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386807</v>
      </c>
    </row>
    <row r="717" spans="1:1">
      <c r="A717">
        <v>3720766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2041741</v>
      </c>
    </row>
    <row r="724" spans="1:1">
      <c r="A724">
        <v>2172645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155313</v>
      </c>
    </row>
    <row r="729" spans="1:1">
      <c r="A729">
        <v>905066</v>
      </c>
    </row>
    <row r="730" spans="1:1">
      <c r="A730">
        <v>930196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332400</v>
      </c>
    </row>
    <row r="737" spans="1:1">
      <c r="A737">
        <v>3666359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450000</v>
      </c>
    </row>
    <row r="743" spans="1:1">
      <c r="A743">
        <v>2242480</v>
      </c>
    </row>
    <row r="744" spans="1:1">
      <c r="A744">
        <v>2481645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6092</v>
      </c>
    </row>
    <row r="749" spans="1:1">
      <c r="A749">
        <v>1516415</v>
      </c>
    </row>
    <row r="750" spans="1:1">
      <c r="A750">
        <v>333442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-15783</v>
      </c>
    </row>
    <row r="757" spans="1:1">
      <c r="A757">
        <v>3318176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1442548</v>
      </c>
    </row>
    <row r="763" spans="1:1">
      <c r="A763">
        <v>2372639</v>
      </c>
    </row>
    <row r="764" spans="1:1">
      <c r="A764">
        <v>1894462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151767</v>
      </c>
    </row>
    <row r="769" spans="1:1">
      <c r="A769">
        <v>763122</v>
      </c>
    </row>
    <row r="770" spans="1:1">
      <c r="A770">
        <v>1202678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258123</v>
      </c>
    </row>
    <row r="777" spans="1:1">
      <c r="A777">
        <v>3592082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2298112</v>
      </c>
    </row>
    <row r="783" spans="1:1">
      <c r="A783">
        <v>1103140</v>
      </c>
    </row>
    <row r="784" spans="1:1">
      <c r="A784">
        <v>1089919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615363</v>
      </c>
    </row>
    <row r="790" spans="1:1">
      <c r="A790">
        <v>1152565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12960</v>
      </c>
    </row>
    <row r="796" spans="1:1">
      <c r="A796">
        <v>-589717</v>
      </c>
    </row>
    <row r="797" spans="1:1">
      <c r="A797">
        <v>2723243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1442548</v>
      </c>
    </row>
    <row r="803" spans="1:1">
      <c r="A803">
        <v>1892885</v>
      </c>
    </row>
    <row r="804" spans="1:1">
      <c r="A804">
        <v>1809887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88686</v>
      </c>
    </row>
    <row r="809" spans="1:1">
      <c r="A809">
        <v>831244</v>
      </c>
    </row>
    <row r="810" spans="1:1">
      <c r="A810">
        <v>714494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176937</v>
      </c>
    </row>
    <row r="817" spans="1:1">
      <c r="A817">
        <v>3510896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403</v>
      </c>
    </row>
    <row r="862" spans="1:1">
      <c r="A862" t="s">
        <v>404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'W'!W046154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2019-12-12T18:13:26Z</dcterms:modified>
</cp:coreProperties>
</file>