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332\Documents\"/>
    </mc:Choice>
  </mc:AlternateContent>
  <xr:revisionPtr revIDLastSave="0" documentId="13_ncr:1_{C81CD259-1CB8-40D9-A130-E0AA5ABBE53F}" xr6:coauthVersionLast="47" xr6:coauthVersionMax="47" xr10:uidLastSave="{00000000-0000-0000-0000-000000000000}"/>
  <bookViews>
    <workbookView xWindow="-110" yWindow="-110" windowWidth="19420" windowHeight="10560" xr2:uid="{6E7B990A-874F-40B3-9576-9B595DFDF69F}"/>
  </bookViews>
  <sheets>
    <sheet name="主页" sheetId="1" r:id="rId1"/>
    <sheet name="年终奖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Q22" i="1" s="1"/>
  <c r="R22" i="1" s="1"/>
  <c r="B3" i="3" l="1"/>
  <c r="C3" i="3" s="1"/>
  <c r="S22" i="1" s="1"/>
  <c r="D3" i="3" l="1"/>
  <c r="E3" i="3" s="1"/>
  <c r="C20" i="1"/>
  <c r="F9" i="1"/>
  <c r="F7" i="1"/>
  <c r="K17" i="1"/>
  <c r="B17" i="1"/>
  <c r="F17" i="1" s="1"/>
  <c r="K16" i="1"/>
  <c r="B16" i="1"/>
  <c r="F16" i="1" s="1"/>
  <c r="K15" i="1"/>
  <c r="B15" i="1"/>
  <c r="E15" i="1" s="1"/>
  <c r="K14" i="1"/>
  <c r="B14" i="1"/>
  <c r="D14" i="1" s="1"/>
  <c r="K13" i="1"/>
  <c r="B13" i="1"/>
  <c r="F13" i="1" s="1"/>
  <c r="K12" i="1"/>
  <c r="B12" i="1"/>
  <c r="F12" i="1" s="1"/>
  <c r="K11" i="1"/>
  <c r="B11" i="1"/>
  <c r="C11" i="1" s="1"/>
  <c r="K10" i="1"/>
  <c r="B10" i="1"/>
  <c r="D10" i="1" s="1"/>
  <c r="K9" i="1"/>
  <c r="B9" i="1"/>
  <c r="K8" i="1"/>
  <c r="B8" i="1"/>
  <c r="F8" i="1" s="1"/>
  <c r="K7" i="1"/>
  <c r="B7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K6" i="1"/>
  <c r="B6" i="1"/>
  <c r="C6" i="1" s="1"/>
  <c r="F10" i="1" l="1"/>
  <c r="T22" i="1"/>
  <c r="F3" i="3"/>
  <c r="V22" i="1" s="1"/>
  <c r="U22" i="1"/>
  <c r="F11" i="1"/>
  <c r="E10" i="1"/>
  <c r="F14" i="1"/>
  <c r="F15" i="1"/>
  <c r="D6" i="1"/>
  <c r="E14" i="1"/>
  <c r="F6" i="1"/>
  <c r="C7" i="1"/>
  <c r="G7" i="1" s="1"/>
  <c r="E11" i="1"/>
  <c r="C15" i="1"/>
  <c r="C10" i="1"/>
  <c r="E6" i="1"/>
  <c r="C9" i="1"/>
  <c r="C13" i="1"/>
  <c r="C17" i="1"/>
  <c r="D9" i="1"/>
  <c r="D13" i="1"/>
  <c r="D17" i="1"/>
  <c r="E9" i="1"/>
  <c r="E13" i="1"/>
  <c r="E17" i="1"/>
  <c r="J6" i="1"/>
  <c r="C8" i="1"/>
  <c r="C12" i="1"/>
  <c r="C16" i="1"/>
  <c r="D8" i="1"/>
  <c r="D12" i="1"/>
  <c r="D16" i="1"/>
  <c r="E8" i="1"/>
  <c r="E12" i="1"/>
  <c r="E16" i="1"/>
  <c r="D7" i="1"/>
  <c r="D11" i="1"/>
  <c r="D15" i="1"/>
  <c r="E7" i="1"/>
  <c r="C14" i="1"/>
  <c r="G10" i="1" l="1"/>
  <c r="G11" i="1"/>
  <c r="G14" i="1"/>
  <c r="G6" i="1"/>
  <c r="L6" i="1" s="1"/>
  <c r="G15" i="1"/>
  <c r="G17" i="1"/>
  <c r="G12" i="1"/>
  <c r="G13" i="1"/>
  <c r="G16" i="1"/>
  <c r="G9" i="1"/>
  <c r="G8" i="1"/>
  <c r="J7" i="1"/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O6" i="1"/>
  <c r="P6" i="1" s="1"/>
  <c r="O7" i="1"/>
  <c r="J8" i="1"/>
  <c r="Q6" i="1" l="1"/>
  <c r="W6" i="1" s="1"/>
  <c r="R6" i="1" s="1"/>
  <c r="Y6" i="1" s="1"/>
  <c r="T6" i="1" s="1"/>
  <c r="Q7" i="1"/>
  <c r="P7" i="1"/>
  <c r="W7" i="1" s="1"/>
  <c r="R7" i="1" s="1"/>
  <c r="O8" i="1"/>
  <c r="J9" i="1"/>
  <c r="X6" i="1" l="1"/>
  <c r="S7" i="1" s="1"/>
  <c r="Y7" i="1" s="1"/>
  <c r="T7" i="1" s="1"/>
  <c r="U7" i="1" s="1"/>
  <c r="U6" i="1"/>
  <c r="O9" i="1"/>
  <c r="J10" i="1"/>
  <c r="Q8" i="1"/>
  <c r="P8" i="1"/>
  <c r="X7" i="1" l="1"/>
  <c r="S8" i="1" s="1"/>
  <c r="W8" i="1"/>
  <c r="R8" i="1" s="1"/>
  <c r="Y8" i="1" s="1"/>
  <c r="T8" i="1" s="1"/>
  <c r="U8" i="1" s="1"/>
  <c r="P9" i="1"/>
  <c r="Q9" i="1"/>
  <c r="W9" i="1" s="1"/>
  <c r="R9" i="1" s="1"/>
  <c r="O10" i="1"/>
  <c r="J11" i="1"/>
  <c r="X8" i="1" l="1"/>
  <c r="S9" i="1" s="1"/>
  <c r="Y9" i="1" s="1"/>
  <c r="T9" i="1" s="1"/>
  <c r="O11" i="1"/>
  <c r="J12" i="1"/>
  <c r="Q10" i="1"/>
  <c r="P10" i="1"/>
  <c r="W10" i="1" l="1"/>
  <c r="R10" i="1" s="1"/>
  <c r="U9" i="1"/>
  <c r="X9" i="1"/>
  <c r="S10" i="1" s="1"/>
  <c r="O12" i="1"/>
  <c r="J13" i="1"/>
  <c r="Q11" i="1"/>
  <c r="P11" i="1"/>
  <c r="Y10" i="1" l="1"/>
  <c r="T10" i="1" s="1"/>
  <c r="U10" i="1" s="1"/>
  <c r="W11" i="1"/>
  <c r="R11" i="1" s="1"/>
  <c r="O13" i="1"/>
  <c r="J14" i="1"/>
  <c r="Q12" i="1"/>
  <c r="P12" i="1"/>
  <c r="X10" i="1" l="1"/>
  <c r="S11" i="1" s="1"/>
  <c r="Y11" i="1" s="1"/>
  <c r="T11" i="1" s="1"/>
  <c r="U11" i="1" s="1"/>
  <c r="W12" i="1"/>
  <c r="R12" i="1" s="1"/>
  <c r="J15" i="1"/>
  <c r="O14" i="1"/>
  <c r="P13" i="1"/>
  <c r="Q13" i="1"/>
  <c r="X11" i="1" l="1"/>
  <c r="S12" i="1" s="1"/>
  <c r="Y12" i="1" s="1"/>
  <c r="T12" i="1" s="1"/>
  <c r="W13" i="1"/>
  <c r="R13" i="1" s="1"/>
  <c r="Q14" i="1"/>
  <c r="P14" i="1"/>
  <c r="O15" i="1"/>
  <c r="J16" i="1"/>
  <c r="W14" i="1" l="1"/>
  <c r="R14" i="1" s="1"/>
  <c r="Q15" i="1"/>
  <c r="P15" i="1"/>
  <c r="O16" i="1"/>
  <c r="J17" i="1"/>
  <c r="O17" i="1" s="1"/>
  <c r="U12" i="1"/>
  <c r="X12" i="1"/>
  <c r="S13" i="1" s="1"/>
  <c r="W15" i="1" l="1"/>
  <c r="R15" i="1" s="1"/>
  <c r="Y13" i="1"/>
  <c r="T13" i="1" s="1"/>
  <c r="Q17" i="1"/>
  <c r="P17" i="1"/>
  <c r="Q16" i="1"/>
  <c r="P16" i="1"/>
  <c r="W17" i="1" l="1"/>
  <c r="R17" i="1" s="1"/>
  <c r="W16" i="1"/>
  <c r="R16" i="1" s="1"/>
  <c r="U13" i="1"/>
  <c r="X13" i="1"/>
  <c r="S14" i="1" s="1"/>
  <c r="Y14" i="1" l="1"/>
  <c r="T14" i="1" s="1"/>
  <c r="U14" i="1" l="1"/>
  <c r="X14" i="1"/>
  <c r="S15" i="1" s="1"/>
  <c r="Y15" i="1" l="1"/>
  <c r="T15" i="1" s="1"/>
  <c r="U15" i="1" l="1"/>
  <c r="X15" i="1"/>
  <c r="S16" i="1" s="1"/>
  <c r="Y16" i="1" l="1"/>
  <c r="T16" i="1" s="1"/>
  <c r="U16" i="1" l="1"/>
  <c r="X16" i="1"/>
  <c r="S17" i="1" s="1"/>
  <c r="Y17" i="1" l="1"/>
  <c r="T17" i="1" s="1"/>
  <c r="U17" i="1" s="1"/>
  <c r="U18" i="1" s="1"/>
  <c r="C21" i="1" s="1"/>
  <c r="C22" i="1" s="1"/>
  <c r="X17" i="1" l="1"/>
</calcChain>
</file>

<file path=xl/sharedStrings.xml><?xml version="1.0" encoding="utf-8"?>
<sst xmlns="http://schemas.openxmlformats.org/spreadsheetml/2006/main" count="65" uniqueCount="52">
  <si>
    <t>公积金假设按足额交</t>
    <phoneticPr fontId="2" type="noConversion"/>
  </si>
  <si>
    <t>每月base:</t>
    <phoneticPr fontId="2" type="noConversion"/>
  </si>
  <si>
    <t>不考虑专项附加扣除、人才引进奖金</t>
    <phoneticPr fontId="2" type="noConversion"/>
  </si>
  <si>
    <t>月份</t>
  </si>
  <si>
    <t>本月数据</t>
  </si>
  <si>
    <t>累计情况</t>
  </si>
  <si>
    <t>税款计算</t>
  </si>
  <si>
    <t># 只要年薪&gt;6万，不需要退税</t>
    <phoneticPr fontId="2" type="noConversion"/>
  </si>
  <si>
    <t>本月收入</t>
  </si>
  <si>
    <t>养老保险
8%</t>
  </si>
  <si>
    <t>医疗保险
2%</t>
  </si>
  <si>
    <t>失业保险
0.5%</t>
    <phoneticPr fontId="2" type="noConversion"/>
  </si>
  <si>
    <t>公积金
12%</t>
    <phoneticPr fontId="2" type="noConversion"/>
  </si>
  <si>
    <t>三险一金</t>
  </si>
  <si>
    <t>专项附加扣除</t>
  </si>
  <si>
    <t>其他扣除项</t>
  </si>
  <si>
    <t>累计收入</t>
  </si>
  <si>
    <t>费用扣除标准</t>
  </si>
  <si>
    <t>其他扣除</t>
  </si>
  <si>
    <t>预交应纳税所得额度</t>
    <phoneticPr fontId="2" type="noConversion"/>
  </si>
  <si>
    <t>税率</t>
  </si>
  <si>
    <t>速算扣除数</t>
  </si>
  <si>
    <t>应纳税额</t>
  </si>
  <si>
    <t>已缴税额</t>
  </si>
  <si>
    <t>应补（退）税额</t>
  </si>
  <si>
    <t>实发工资</t>
  </si>
  <si>
    <t>应纳税</t>
  </si>
  <si>
    <t>已交税</t>
  </si>
  <si>
    <t>应补税</t>
  </si>
  <si>
    <t>税后工资：</t>
    <phoneticPr fontId="2" type="noConversion"/>
  </si>
  <si>
    <t>年终奖个税计算器</t>
  </si>
  <si>
    <t>税后工资+五险一金：</t>
    <phoneticPr fontId="2" type="noConversion"/>
  </si>
  <si>
    <t>年终奖</t>
  </si>
  <si>
    <t>除以12的商数</t>
  </si>
  <si>
    <t>适用税率</t>
  </si>
  <si>
    <t>税后收入</t>
  </si>
  <si>
    <t>改革后的计算方式</t>
    <phoneticPr fontId="2" type="noConversion"/>
  </si>
  <si>
    <t>使用说明：</t>
  </si>
  <si>
    <t>1、标黄的单元格填写税前年终奖</t>
  </si>
  <si>
    <t>级数</t>
  </si>
  <si>
    <t>应纳税所得额</t>
  </si>
  <si>
    <t>不超过3000元的部分</t>
  </si>
  <si>
    <t>3000元-12000元</t>
  </si>
  <si>
    <t>12000元-25000元</t>
  </si>
  <si>
    <t>25000元-35000元</t>
  </si>
  <si>
    <t>35000元-55000元</t>
  </si>
  <si>
    <t>55000元-80000元</t>
  </si>
  <si>
    <t>超过80000元</t>
  </si>
  <si>
    <t>年终奖(月）</t>
    <phoneticPr fontId="2" type="noConversion"/>
  </si>
  <si>
    <t>公积金比例</t>
    <phoneticPr fontId="2" type="noConversion"/>
  </si>
  <si>
    <t>年收入汇总</t>
    <phoneticPr fontId="2" type="noConversion"/>
  </si>
  <si>
    <t>税前工资：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</si>
</sst>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 "/>
  </numFmts>
  <fonts count="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 tint="-0.249977111117893"/>
      </top>
      <bottom style="double">
        <color theme="4" tint="-0.249977111117893"/>
      </bottom>
      <diagonal/>
    </border>
    <border>
      <left/>
      <right style="medium">
        <color auto="1"/>
      </right>
      <top style="double">
        <color theme="4" tint="-0.249977111117893"/>
      </top>
      <bottom style="double">
        <color theme="4" tint="-0.249977111117893"/>
      </bottom>
      <diagonal/>
    </border>
    <border>
      <left style="medium">
        <color indexed="64"/>
      </left>
      <right/>
      <top style="medium">
        <color indexed="64"/>
      </top>
      <bottom style="double">
        <color theme="4" tint="-0.249977111117893"/>
      </bottom>
      <diagonal/>
    </border>
    <border>
      <left/>
      <right/>
      <top style="medium">
        <color indexed="64"/>
      </top>
      <bottom style="double">
        <color theme="4" tint="-0.249977111117893"/>
      </bottom>
      <diagonal/>
    </border>
    <border>
      <left/>
      <right style="medium">
        <color indexed="64"/>
      </right>
      <top style="medium">
        <color indexed="64"/>
      </top>
      <bottom style="double">
        <color theme="4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2" applyBorder="1" applyAlignment="1" applyProtection="1">
      <alignment horizontal="center" vertical="center" wrapText="1"/>
      <protection hidden="1"/>
    </xf>
    <xf numFmtId="0" fontId="3" fillId="2" borderId="2" xfId="2" applyFill="1" applyBorder="1" applyAlignment="1" applyProtection="1">
      <alignment horizontal="center" vertical="center" wrapText="1"/>
      <protection hidden="1"/>
    </xf>
    <xf numFmtId="0" fontId="3" fillId="3" borderId="2" xfId="2" applyFill="1" applyBorder="1" applyAlignment="1" applyProtection="1">
      <alignment horizontal="center" vertical="center" wrapText="1"/>
      <protection hidden="1"/>
    </xf>
    <xf numFmtId="0" fontId="3" fillId="4" borderId="2" xfId="2" applyFill="1" applyBorder="1" applyAlignment="1" applyProtection="1">
      <alignment horizontal="center" vertical="center" wrapText="1"/>
      <protection hidden="1"/>
    </xf>
    <xf numFmtId="0" fontId="3" fillId="4" borderId="3" xfId="2" applyFill="1" applyBorder="1" applyAlignment="1" applyProtection="1">
      <alignment horizontal="center" vertical="center" wrapText="1"/>
      <protection hidden="1"/>
    </xf>
    <xf numFmtId="0" fontId="3" fillId="0" borderId="4" xfId="2" applyBorder="1" applyAlignment="1" applyProtection="1">
      <alignment horizontal="center" vertical="center" wrapText="1"/>
      <protection hidden="1"/>
    </xf>
    <xf numFmtId="0" fontId="3" fillId="5" borderId="5" xfId="2" applyFill="1" applyBorder="1" applyAlignment="1" applyProtection="1">
      <alignment horizontal="center" vertical="center" wrapText="1"/>
      <protection hidden="1"/>
    </xf>
    <xf numFmtId="0" fontId="3" fillId="5" borderId="5" xfId="2" applyFill="1" applyBorder="1" applyAlignment="1" applyProtection="1">
      <alignment vertical="center" wrapText="1"/>
      <protection hidden="1"/>
    </xf>
    <xf numFmtId="0" fontId="3" fillId="6" borderId="5" xfId="2" applyFill="1" applyBorder="1" applyAlignment="1" applyProtection="1">
      <alignment horizontal="center" vertical="center" wrapText="1"/>
      <protection hidden="1"/>
    </xf>
    <xf numFmtId="0" fontId="3" fillId="7" borderId="5" xfId="2" applyFill="1" applyBorder="1" applyAlignment="1" applyProtection="1">
      <alignment horizontal="center" vertical="center" wrapText="1"/>
      <protection hidden="1"/>
    </xf>
    <xf numFmtId="43" fontId="3" fillId="7" borderId="5" xfId="2" applyNumberFormat="1" applyFill="1" applyBorder="1" applyAlignment="1" applyProtection="1">
      <alignment horizontal="center" vertical="center" wrapText="1"/>
      <protection hidden="1"/>
    </xf>
    <xf numFmtId="43" fontId="3" fillId="7" borderId="5" xfId="2" applyNumberFormat="1" applyFill="1" applyBorder="1" applyAlignment="1" applyProtection="1">
      <alignment vertical="center" wrapText="1"/>
      <protection hidden="1"/>
    </xf>
    <xf numFmtId="43" fontId="3" fillId="7" borderId="6" xfId="2" applyNumberFormat="1" applyFill="1" applyBorder="1" applyAlignment="1" applyProtection="1">
      <alignment horizontal="center" vertical="center" wrapText="1"/>
      <protection hidden="1"/>
    </xf>
    <xf numFmtId="43" fontId="3" fillId="7" borderId="7" xfId="2" applyNumberFormat="1" applyFill="1" applyBorder="1" applyAlignment="1" applyProtection="1">
      <alignment vertical="center" wrapText="1"/>
      <protection hidden="1"/>
    </xf>
    <xf numFmtId="43" fontId="3" fillId="7" borderId="8" xfId="2" applyNumberFormat="1" applyFill="1" applyBorder="1" applyAlignment="1" applyProtection="1">
      <alignment vertical="center" wrapText="1"/>
      <protection hidden="1"/>
    </xf>
    <xf numFmtId="43" fontId="3" fillId="7" borderId="9" xfId="2" applyNumberFormat="1" applyFill="1" applyBorder="1" applyAlignment="1" applyProtection="1">
      <alignment vertical="center" wrapText="1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 vertical="center"/>
      <protection hidden="1"/>
    </xf>
    <xf numFmtId="9" fontId="0" fillId="7" borderId="0" xfId="0" applyNumberFormat="1" applyFill="1" applyAlignment="1" applyProtection="1">
      <alignment horizontal="center" vertical="center"/>
      <protection hidden="1"/>
    </xf>
    <xf numFmtId="43" fontId="0" fillId="7" borderId="0" xfId="1" applyFont="1" applyFill="1" applyBorder="1" applyAlignment="1" applyProtection="1">
      <alignment horizontal="center" vertical="center"/>
      <protection hidden="1"/>
    </xf>
    <xf numFmtId="43" fontId="0" fillId="7" borderId="0" xfId="1" applyFont="1" applyFill="1" applyBorder="1" applyProtection="1">
      <alignment vertical="center"/>
      <protection hidden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 applyProtection="1">
      <alignment horizontal="center" vertical="center"/>
      <protection hidden="1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8" borderId="13" xfId="0" applyFill="1" applyBorder="1" applyAlignment="1" applyProtection="1">
      <alignment horizontal="center" vertical="center"/>
      <protection hidden="1"/>
    </xf>
    <xf numFmtId="0" fontId="0" fillId="6" borderId="13" xfId="0" applyFill="1" applyBorder="1" applyAlignment="1" applyProtection="1">
      <alignment horizontal="center" vertical="center"/>
      <protection hidden="1"/>
    </xf>
    <xf numFmtId="0" fontId="0" fillId="9" borderId="13" xfId="0" applyFill="1" applyBorder="1" applyAlignment="1" applyProtection="1">
      <alignment horizontal="center" vertical="center"/>
      <protection hidden="1"/>
    </xf>
    <xf numFmtId="9" fontId="0" fillId="7" borderId="13" xfId="0" applyNumberFormat="1" applyFill="1" applyBorder="1" applyAlignment="1" applyProtection="1">
      <alignment horizontal="center" vertical="center"/>
      <protection hidden="1"/>
    </xf>
    <xf numFmtId="43" fontId="0" fillId="7" borderId="13" xfId="1" applyFont="1" applyFill="1" applyBorder="1" applyAlignment="1" applyProtection="1">
      <alignment horizontal="center" vertical="center"/>
      <protection hidden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11" borderId="15" xfId="0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43" fontId="1" fillId="8" borderId="15" xfId="1" applyFill="1" applyBorder="1" applyAlignment="1" applyProtection="1">
      <alignment horizontal="center" vertical="center"/>
      <protection locked="0"/>
    </xf>
    <xf numFmtId="43" fontId="1" fillId="11" borderId="15" xfId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5" xfId="0" applyFill="1" applyBorder="1" applyAlignment="1">
      <alignment horizontal="center" vertical="center" wrapText="1"/>
    </xf>
    <xf numFmtId="9" fontId="0" fillId="11" borderId="15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>
      <alignment vertical="center"/>
    </xf>
    <xf numFmtId="43" fontId="1" fillId="12" borderId="0" xfId="0" applyNumberFormat="1" applyFont="1" applyFill="1">
      <alignment vertical="center"/>
    </xf>
    <xf numFmtId="0" fontId="5" fillId="12" borderId="1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11" xfId="0" applyFont="1" applyFill="1" applyBorder="1" applyAlignment="1">
      <alignment horizontal="right" vertical="center"/>
    </xf>
    <xf numFmtId="0" fontId="5" fillId="12" borderId="12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43" fontId="0" fillId="12" borderId="11" xfId="1" applyFont="1" applyFill="1" applyBorder="1" applyProtection="1">
      <alignment vertical="center"/>
      <protection locked="0"/>
    </xf>
    <xf numFmtId="43" fontId="0" fillId="12" borderId="14" xfId="1" applyFont="1" applyFill="1" applyBorder="1" applyProtection="1">
      <alignment vertical="center"/>
      <protection locked="0"/>
    </xf>
    <xf numFmtId="0" fontId="0" fillId="10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43" fontId="0" fillId="0" borderId="15" xfId="1" applyFont="1" applyFill="1" applyBorder="1" applyAlignment="1">
      <alignment horizontal="center" vertical="center"/>
    </xf>
    <xf numFmtId="43" fontId="0" fillId="11" borderId="15" xfId="1" applyFont="1" applyFill="1" applyBorder="1" applyAlignment="1">
      <alignment horizontal="center" vertical="center"/>
    </xf>
    <xf numFmtId="43" fontId="4" fillId="10" borderId="15" xfId="1" applyFont="1" applyFill="1" applyBorder="1" applyAlignment="1">
      <alignment horizontal="center" vertical="center"/>
    </xf>
  </cellXfs>
  <cellStyles count="3">
    <cellStyle name="标题 4" xfId="2" builtinId="19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440764</xdr:colOff>
      <xdr:row>24</xdr:row>
      <xdr:rowOff>141941</xdr:rowOff>
    </xdr:from>
    <xdr:to>
      <xdr:col>9</xdr:col>
      <xdr:colOff>283882</xdr:colOff>
      <xdr:row>39</xdr:row>
      <xdr:rowOff>125238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2574FC8-0DEA-407B-953E-18D614716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764" y="4631391"/>
          <a:ext cx="4878668" cy="2650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D113-759C-4719-A670-304F6B334870}">
  <dimension ref="A1:Y36"/>
  <sheetViews>
    <sheetView tabSelected="1" zoomScale="85" zoomScaleNormal="85" workbookViewId="0">
      <selection activeCell="J22" sqref="J22"/>
    </sheetView>
  </sheetViews>
  <sheetFormatPr defaultRowHeight="14" x14ac:dyDescent="0.3"/>
  <cols>
    <col min="1" max="1" width="10.4140625" customWidth="1"/>
    <col min="2" max="2" width="9.33203125" customWidth="1"/>
    <col min="3" max="3" width="10.33203125" customWidth="1"/>
    <col min="4" max="6" width="9.33203125" customWidth="1"/>
    <col min="7" max="7" width="8" customWidth="1"/>
    <col min="8" max="9" width="8" hidden="1" customWidth="1"/>
    <col min="10" max="10" width="10.6640625" customWidth="1"/>
    <col min="11" max="14" width="8" hidden="1" customWidth="1"/>
    <col min="15" max="15" width="12.9140625" hidden="1" customWidth="1"/>
    <col min="16" max="16" width="6.9140625" customWidth="1"/>
    <col min="17" max="17" width="13.9140625" customWidth="1"/>
    <col min="18" max="18" width="11.9140625" customWidth="1"/>
    <col min="19" max="19" width="14" customWidth="1"/>
    <col min="20" max="20" width="11.58203125" customWidth="1"/>
    <col min="21" max="21" width="13.33203125" customWidth="1"/>
    <col min="22" max="22" width="11.6640625" customWidth="1"/>
    <col min="23" max="25" width="8" hidden="1" customWidth="1"/>
  </cols>
  <sheetData>
    <row r="1" spans="1:25" x14ac:dyDescent="0.3">
      <c r="A1" s="50" t="s">
        <v>1</v>
      </c>
      <c r="B1" s="50">
        <v>20000</v>
      </c>
      <c r="C1" s="50"/>
      <c r="D1" s="50" t="s">
        <v>0</v>
      </c>
      <c r="E1" s="50"/>
      <c r="F1" s="50"/>
    </row>
    <row r="2" spans="1:25" x14ac:dyDescent="0.3">
      <c r="A2" s="50" t="s">
        <v>48</v>
      </c>
      <c r="B2" s="51">
        <v>3</v>
      </c>
      <c r="C2" s="52"/>
      <c r="D2" s="50" t="s">
        <v>2</v>
      </c>
      <c r="E2" s="50"/>
      <c r="F2" s="50"/>
    </row>
    <row r="3" spans="1:25" ht="14.5" thickBot="1" x14ac:dyDescent="0.35">
      <c r="A3" s="50" t="s">
        <v>49</v>
      </c>
      <c r="B3" s="53">
        <v>0.12</v>
      </c>
      <c r="C3" s="50"/>
      <c r="D3" s="50"/>
      <c r="E3" s="50"/>
      <c r="F3" s="50"/>
    </row>
    <row r="4" spans="1:25" ht="14.5" thickBot="1" x14ac:dyDescent="0.35">
      <c r="A4" s="2" t="s">
        <v>3</v>
      </c>
      <c r="B4" s="3" t="s">
        <v>4</v>
      </c>
      <c r="C4" s="3"/>
      <c r="D4" s="3"/>
      <c r="E4" s="3"/>
      <c r="F4" s="3"/>
      <c r="G4" s="3"/>
      <c r="H4" s="3"/>
      <c r="I4" s="3"/>
      <c r="J4" s="4" t="s">
        <v>5</v>
      </c>
      <c r="K4" s="4"/>
      <c r="L4" s="4"/>
      <c r="M4" s="4"/>
      <c r="N4" s="4"/>
      <c r="O4" s="5" t="s">
        <v>6</v>
      </c>
      <c r="P4" s="5"/>
      <c r="Q4" s="5"/>
      <c r="R4" s="5"/>
      <c r="S4" s="5"/>
      <c r="T4" s="5"/>
      <c r="U4" s="6"/>
      <c r="W4" s="1" t="s">
        <v>7</v>
      </c>
    </row>
    <row r="5" spans="1:25" ht="29" thickTop="1" thickBot="1" x14ac:dyDescent="0.35">
      <c r="A5" s="7"/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8" t="s">
        <v>14</v>
      </c>
      <c r="I5" s="9" t="s">
        <v>15</v>
      </c>
      <c r="J5" s="10" t="s">
        <v>16</v>
      </c>
      <c r="K5" s="10" t="s">
        <v>17</v>
      </c>
      <c r="L5" s="10" t="s">
        <v>13</v>
      </c>
      <c r="M5" s="10" t="s">
        <v>14</v>
      </c>
      <c r="N5" s="10" t="s">
        <v>18</v>
      </c>
      <c r="O5" s="11" t="s">
        <v>19</v>
      </c>
      <c r="P5" s="11" t="s">
        <v>20</v>
      </c>
      <c r="Q5" s="11" t="s">
        <v>21</v>
      </c>
      <c r="R5" s="12" t="s">
        <v>22</v>
      </c>
      <c r="S5" s="13" t="s">
        <v>23</v>
      </c>
      <c r="T5" s="13" t="s">
        <v>24</v>
      </c>
      <c r="U5" s="14" t="s">
        <v>25</v>
      </c>
      <c r="W5" s="15" t="s">
        <v>26</v>
      </c>
      <c r="X5" s="16" t="s">
        <v>27</v>
      </c>
      <c r="Y5" s="17" t="s">
        <v>28</v>
      </c>
    </row>
    <row r="6" spans="1:25" ht="14.5" thickTop="1" x14ac:dyDescent="0.3">
      <c r="A6" s="18">
        <v>1</v>
      </c>
      <c r="B6" s="19">
        <f>B1</f>
        <v>20000</v>
      </c>
      <c r="C6" s="19">
        <f>B6*0.08</f>
        <v>1600</v>
      </c>
      <c r="D6" s="19">
        <f>B6*0.02</f>
        <v>400</v>
      </c>
      <c r="E6" s="19">
        <f>B6*0.005</f>
        <v>100</v>
      </c>
      <c r="F6" s="19">
        <f>B6*B3</f>
        <v>2400</v>
      </c>
      <c r="G6" s="19">
        <f>C6+D6+E6+F6</f>
        <v>4500</v>
      </c>
      <c r="H6" s="19">
        <v>0</v>
      </c>
      <c r="I6" s="19">
        <v>0</v>
      </c>
      <c r="J6" s="20">
        <f>B6</f>
        <v>20000</v>
      </c>
      <c r="K6" s="20">
        <f>5000</f>
        <v>5000</v>
      </c>
      <c r="L6" s="20">
        <f>G6</f>
        <v>4500</v>
      </c>
      <c r="M6" s="20">
        <f>H6</f>
        <v>0</v>
      </c>
      <c r="N6" s="20">
        <f>I6</f>
        <v>0</v>
      </c>
      <c r="O6" s="21">
        <f>ROUND(J6-K6-L6-M6-N6,2)</f>
        <v>10500</v>
      </c>
      <c r="P6" s="22">
        <f>IF(O6&lt;=36000,0.03,IF(O6&lt;=144000,0.1,IF(O6&lt;=300000,0.2,IF(O6&lt;=420000,0.25,IF(O6&lt;=660000,0.3,IF(O6&lt;=960000,0.35,0.45))))))</f>
        <v>0.03</v>
      </c>
      <c r="Q6" s="23">
        <f>IF(O6&lt;=36000,0,IF(O6&lt;=144000,2520,IF(O6&lt;=300000,16920,IF(O6&lt;=420000,31920,IF(O6&lt;=660000,52920,IF(O6&lt;=960000,85920,181920))))))</f>
        <v>0</v>
      </c>
      <c r="R6" s="23">
        <f t="shared" ref="R6:R17" si="0">ROUND(IF(W6&lt;0,0,IF(W6&gt;=0,W6)),2)</f>
        <v>315</v>
      </c>
      <c r="S6" s="24">
        <v>0</v>
      </c>
      <c r="T6" s="24">
        <f t="shared" ref="T6:T17" si="1">ROUND(IF(Y6&lt;0,0,IF(Y6&gt;=0,Y6)),2)</f>
        <v>315</v>
      </c>
      <c r="U6" s="62">
        <f t="shared" ref="U6:U17" si="2">ROUND(B6-G6-I6-T6,2)</f>
        <v>15185</v>
      </c>
      <c r="W6" s="25">
        <f t="shared" ref="W6:W17" si="3">O6*P6-Q6</f>
        <v>315</v>
      </c>
      <c r="X6">
        <f t="shared" ref="X6:X17" si="4">S6+T6</f>
        <v>315</v>
      </c>
      <c r="Y6" s="26">
        <f t="shared" ref="Y6:Y17" si="5">R6-S6</f>
        <v>315</v>
      </c>
    </row>
    <row r="7" spans="1:25" x14ac:dyDescent="0.3">
      <c r="A7" s="18">
        <v>2</v>
      </c>
      <c r="B7" s="19">
        <f>B1</f>
        <v>20000</v>
      </c>
      <c r="C7" s="19">
        <f t="shared" ref="C7:C17" si="6">B7*0.08</f>
        <v>1600</v>
      </c>
      <c r="D7" s="19">
        <f t="shared" ref="D7:D17" si="7">B7*0.02</f>
        <v>400</v>
      </c>
      <c r="E7" s="19">
        <f t="shared" ref="E7:E17" si="8">B7*0.005</f>
        <v>100</v>
      </c>
      <c r="F7" s="19">
        <f>B7*B3</f>
        <v>2400</v>
      </c>
      <c r="G7" s="19">
        <f t="shared" ref="G7:G17" si="9">C7+D7+E7+F7</f>
        <v>4500</v>
      </c>
      <c r="H7" s="19">
        <v>0</v>
      </c>
      <c r="I7" s="19">
        <v>0</v>
      </c>
      <c r="J7" s="20">
        <f t="shared" ref="J7:J17" si="10">B7+J6</f>
        <v>40000</v>
      </c>
      <c r="K7" s="20">
        <f>5000*2</f>
        <v>10000</v>
      </c>
      <c r="L7" s="20">
        <f>G7+L6</f>
        <v>9000</v>
      </c>
      <c r="M7" s="20">
        <f>H7+M6</f>
        <v>0</v>
      </c>
      <c r="N7" s="20">
        <f>I7+N6</f>
        <v>0</v>
      </c>
      <c r="O7" s="21">
        <f t="shared" ref="O7:O17" si="11">ROUND(J7-K7-L7-M7-N7,2)</f>
        <v>21000</v>
      </c>
      <c r="P7" s="22">
        <f t="shared" ref="P7:P17" si="12">IF(O7&lt;=36000,0.03,IF(O7&lt;=144000,0.1,IF(O7&lt;=300000,0.2,IF(O7&lt;=420000,0.25,IF(O7&lt;=660000,0.3,IF(O7&lt;=960000,0.35,0.45))))))</f>
        <v>0.03</v>
      </c>
      <c r="Q7" s="23">
        <f t="shared" ref="Q7:Q17" si="13">IF(O7&lt;=36000,0,IF(O7&lt;=144000,2520,IF(O7&lt;=300000,16920,IF(O7&lt;=420000,31920,IF(O7&lt;=660000,52920,IF(O7&lt;=960000,85920,181920))))))</f>
        <v>0</v>
      </c>
      <c r="R7" s="23">
        <f t="shared" si="0"/>
        <v>630</v>
      </c>
      <c r="S7" s="24">
        <f t="shared" ref="S7:S17" si="14">ROUND(IF(T6&lt;0,S6,IF(T6&gt;=0,X6)),2)</f>
        <v>315</v>
      </c>
      <c r="T7" s="24">
        <f t="shared" si="1"/>
        <v>315</v>
      </c>
      <c r="U7" s="62">
        <f t="shared" si="2"/>
        <v>15185</v>
      </c>
      <c r="W7" s="25">
        <f t="shared" si="3"/>
        <v>630</v>
      </c>
      <c r="X7">
        <f t="shared" si="4"/>
        <v>630</v>
      </c>
      <c r="Y7" s="26">
        <f t="shared" si="5"/>
        <v>315</v>
      </c>
    </row>
    <row r="8" spans="1:25" x14ac:dyDescent="0.3">
      <c r="A8" s="18">
        <v>3</v>
      </c>
      <c r="B8" s="19">
        <f>B1</f>
        <v>20000</v>
      </c>
      <c r="C8" s="19">
        <f t="shared" si="6"/>
        <v>1600</v>
      </c>
      <c r="D8" s="19">
        <f t="shared" si="7"/>
        <v>400</v>
      </c>
      <c r="E8" s="19">
        <f t="shared" si="8"/>
        <v>100</v>
      </c>
      <c r="F8" s="19">
        <f>B8*B3</f>
        <v>2400</v>
      </c>
      <c r="G8" s="19">
        <f t="shared" si="9"/>
        <v>4500</v>
      </c>
      <c r="H8" s="19">
        <v>0</v>
      </c>
      <c r="I8" s="19">
        <v>0</v>
      </c>
      <c r="J8" s="20">
        <f t="shared" si="10"/>
        <v>60000</v>
      </c>
      <c r="K8" s="20">
        <f>5000*3</f>
        <v>15000</v>
      </c>
      <c r="L8" s="20">
        <f t="shared" ref="L8:L17" si="15">G8+L7</f>
        <v>13500</v>
      </c>
      <c r="M8" s="20">
        <f t="shared" ref="M8:N17" si="16">H8+M7</f>
        <v>0</v>
      </c>
      <c r="N8" s="20">
        <f t="shared" si="16"/>
        <v>0</v>
      </c>
      <c r="O8" s="21">
        <f t="shared" si="11"/>
        <v>31500</v>
      </c>
      <c r="P8" s="22">
        <f t="shared" si="12"/>
        <v>0.03</v>
      </c>
      <c r="Q8" s="23">
        <f t="shared" si="13"/>
        <v>0</v>
      </c>
      <c r="R8" s="23">
        <f t="shared" si="0"/>
        <v>945</v>
      </c>
      <c r="S8" s="24">
        <f t="shared" si="14"/>
        <v>630</v>
      </c>
      <c r="T8" s="24">
        <f t="shared" si="1"/>
        <v>315</v>
      </c>
      <c r="U8" s="62">
        <f t="shared" si="2"/>
        <v>15185</v>
      </c>
      <c r="W8" s="25">
        <f t="shared" si="3"/>
        <v>945</v>
      </c>
      <c r="X8">
        <f t="shared" si="4"/>
        <v>945</v>
      </c>
      <c r="Y8" s="26">
        <f t="shared" si="5"/>
        <v>315</v>
      </c>
    </row>
    <row r="9" spans="1:25" ht="14.5" customHeight="1" x14ac:dyDescent="0.3">
      <c r="A9" s="18">
        <v>4</v>
      </c>
      <c r="B9" s="19">
        <f>B1</f>
        <v>20000</v>
      </c>
      <c r="C9" s="19">
        <f t="shared" si="6"/>
        <v>1600</v>
      </c>
      <c r="D9" s="19">
        <f t="shared" si="7"/>
        <v>400</v>
      </c>
      <c r="E9" s="19">
        <f t="shared" si="8"/>
        <v>100</v>
      </c>
      <c r="F9" s="19">
        <f>B9*B3</f>
        <v>2400</v>
      </c>
      <c r="G9" s="19">
        <f t="shared" si="9"/>
        <v>4500</v>
      </c>
      <c r="H9" s="19">
        <v>0</v>
      </c>
      <c r="I9" s="19">
        <v>0</v>
      </c>
      <c r="J9" s="20">
        <f t="shared" si="10"/>
        <v>80000</v>
      </c>
      <c r="K9" s="20">
        <f>5000*4</f>
        <v>20000</v>
      </c>
      <c r="L9" s="20">
        <f t="shared" si="15"/>
        <v>18000</v>
      </c>
      <c r="M9" s="20">
        <f t="shared" si="16"/>
        <v>0</v>
      </c>
      <c r="N9" s="20">
        <f t="shared" si="16"/>
        <v>0</v>
      </c>
      <c r="O9" s="21">
        <f t="shared" si="11"/>
        <v>42000</v>
      </c>
      <c r="P9" s="22">
        <f t="shared" si="12"/>
        <v>0.1</v>
      </c>
      <c r="Q9" s="23">
        <f t="shared" si="13"/>
        <v>2520</v>
      </c>
      <c r="R9" s="23">
        <f t="shared" si="0"/>
        <v>1680</v>
      </c>
      <c r="S9" s="24">
        <f t="shared" si="14"/>
        <v>945</v>
      </c>
      <c r="T9" s="24">
        <f t="shared" si="1"/>
        <v>735</v>
      </c>
      <c r="U9" s="62">
        <f t="shared" si="2"/>
        <v>14765</v>
      </c>
      <c r="W9" s="25">
        <f t="shared" si="3"/>
        <v>1680</v>
      </c>
      <c r="X9">
        <f t="shared" si="4"/>
        <v>1680</v>
      </c>
      <c r="Y9" s="26">
        <f t="shared" si="5"/>
        <v>735</v>
      </c>
    </row>
    <row r="10" spans="1:25" x14ac:dyDescent="0.3">
      <c r="A10" s="18">
        <v>5</v>
      </c>
      <c r="B10" s="19">
        <f>B1</f>
        <v>20000</v>
      </c>
      <c r="C10" s="19">
        <f t="shared" si="6"/>
        <v>1600</v>
      </c>
      <c r="D10" s="19">
        <f t="shared" si="7"/>
        <v>400</v>
      </c>
      <c r="E10" s="19">
        <f t="shared" si="8"/>
        <v>100</v>
      </c>
      <c r="F10" s="19">
        <f>B10*B3</f>
        <v>2400</v>
      </c>
      <c r="G10" s="19">
        <f t="shared" si="9"/>
        <v>4500</v>
      </c>
      <c r="H10" s="19">
        <v>0</v>
      </c>
      <c r="I10" s="19">
        <v>0</v>
      </c>
      <c r="J10" s="20">
        <f t="shared" si="10"/>
        <v>100000</v>
      </c>
      <c r="K10" s="20">
        <f>5000*5</f>
        <v>25000</v>
      </c>
      <c r="L10" s="20">
        <f t="shared" si="15"/>
        <v>22500</v>
      </c>
      <c r="M10" s="20">
        <f t="shared" si="16"/>
        <v>0</v>
      </c>
      <c r="N10" s="20">
        <f t="shared" si="16"/>
        <v>0</v>
      </c>
      <c r="O10" s="21">
        <f t="shared" si="11"/>
        <v>52500</v>
      </c>
      <c r="P10" s="22">
        <f t="shared" si="12"/>
        <v>0.1</v>
      </c>
      <c r="Q10" s="23">
        <f t="shared" si="13"/>
        <v>2520</v>
      </c>
      <c r="R10" s="23">
        <f t="shared" si="0"/>
        <v>2730</v>
      </c>
      <c r="S10" s="24">
        <f t="shared" si="14"/>
        <v>1680</v>
      </c>
      <c r="T10" s="24">
        <f t="shared" si="1"/>
        <v>1050</v>
      </c>
      <c r="U10" s="62">
        <f t="shared" si="2"/>
        <v>14450</v>
      </c>
      <c r="W10" s="25">
        <f t="shared" si="3"/>
        <v>2730</v>
      </c>
      <c r="X10">
        <f t="shared" si="4"/>
        <v>2730</v>
      </c>
      <c r="Y10" s="26">
        <f t="shared" si="5"/>
        <v>1050</v>
      </c>
    </row>
    <row r="11" spans="1:25" x14ac:dyDescent="0.3">
      <c r="A11" s="18">
        <v>6</v>
      </c>
      <c r="B11" s="19">
        <f>B1</f>
        <v>20000</v>
      </c>
      <c r="C11" s="19">
        <f t="shared" si="6"/>
        <v>1600</v>
      </c>
      <c r="D11" s="19">
        <f t="shared" si="7"/>
        <v>400</v>
      </c>
      <c r="E11" s="19">
        <f t="shared" si="8"/>
        <v>100</v>
      </c>
      <c r="F11" s="19">
        <f>B11*B3</f>
        <v>2400</v>
      </c>
      <c r="G11" s="19">
        <f t="shared" si="9"/>
        <v>4500</v>
      </c>
      <c r="H11" s="19">
        <v>0</v>
      </c>
      <c r="I11" s="19">
        <v>0</v>
      </c>
      <c r="J11" s="20">
        <f t="shared" si="10"/>
        <v>120000</v>
      </c>
      <c r="K11" s="20">
        <f>5000*6</f>
        <v>30000</v>
      </c>
      <c r="L11" s="20">
        <f t="shared" si="15"/>
        <v>27000</v>
      </c>
      <c r="M11" s="20">
        <f t="shared" si="16"/>
        <v>0</v>
      </c>
      <c r="N11" s="20">
        <f t="shared" si="16"/>
        <v>0</v>
      </c>
      <c r="O11" s="21">
        <f t="shared" si="11"/>
        <v>63000</v>
      </c>
      <c r="P11" s="22">
        <f t="shared" si="12"/>
        <v>0.1</v>
      </c>
      <c r="Q11" s="23">
        <f t="shared" si="13"/>
        <v>2520</v>
      </c>
      <c r="R11" s="23">
        <f t="shared" si="0"/>
        <v>3780</v>
      </c>
      <c r="S11" s="24">
        <f t="shared" si="14"/>
        <v>2730</v>
      </c>
      <c r="T11" s="24">
        <f t="shared" si="1"/>
        <v>1050</v>
      </c>
      <c r="U11" s="62">
        <f t="shared" si="2"/>
        <v>14450</v>
      </c>
      <c r="W11" s="25">
        <f t="shared" si="3"/>
        <v>3780</v>
      </c>
      <c r="X11">
        <f t="shared" si="4"/>
        <v>3780</v>
      </c>
      <c r="Y11" s="26">
        <f t="shared" si="5"/>
        <v>1050</v>
      </c>
    </row>
    <row r="12" spans="1:25" x14ac:dyDescent="0.3">
      <c r="A12" s="18">
        <v>7</v>
      </c>
      <c r="B12" s="19">
        <f>B1</f>
        <v>20000</v>
      </c>
      <c r="C12" s="19">
        <f t="shared" si="6"/>
        <v>1600</v>
      </c>
      <c r="D12" s="19">
        <f t="shared" si="7"/>
        <v>400</v>
      </c>
      <c r="E12" s="19">
        <f t="shared" si="8"/>
        <v>100</v>
      </c>
      <c r="F12" s="19">
        <f>B12*B3</f>
        <v>2400</v>
      </c>
      <c r="G12" s="19">
        <f t="shared" si="9"/>
        <v>4500</v>
      </c>
      <c r="H12" s="19">
        <v>0</v>
      </c>
      <c r="I12" s="19">
        <v>0</v>
      </c>
      <c r="J12" s="20">
        <f t="shared" si="10"/>
        <v>140000</v>
      </c>
      <c r="K12" s="20">
        <f>5000*7</f>
        <v>35000</v>
      </c>
      <c r="L12" s="20">
        <f t="shared" si="15"/>
        <v>31500</v>
      </c>
      <c r="M12" s="20">
        <f t="shared" si="16"/>
        <v>0</v>
      </c>
      <c r="N12" s="20">
        <f t="shared" si="16"/>
        <v>0</v>
      </c>
      <c r="O12" s="21">
        <f t="shared" si="11"/>
        <v>73500</v>
      </c>
      <c r="P12" s="22">
        <f t="shared" si="12"/>
        <v>0.1</v>
      </c>
      <c r="Q12" s="23">
        <f t="shared" si="13"/>
        <v>2520</v>
      </c>
      <c r="R12" s="23">
        <f t="shared" si="0"/>
        <v>4830</v>
      </c>
      <c r="S12" s="24">
        <f t="shared" si="14"/>
        <v>3780</v>
      </c>
      <c r="T12" s="24">
        <f t="shared" si="1"/>
        <v>1050</v>
      </c>
      <c r="U12" s="62">
        <f t="shared" si="2"/>
        <v>14450</v>
      </c>
      <c r="W12" s="25">
        <f t="shared" si="3"/>
        <v>4830</v>
      </c>
      <c r="X12">
        <f t="shared" si="4"/>
        <v>4830</v>
      </c>
      <c r="Y12" s="26">
        <f t="shared" si="5"/>
        <v>1050</v>
      </c>
    </row>
    <row r="13" spans="1:25" x14ac:dyDescent="0.3">
      <c r="A13" s="18">
        <v>8</v>
      </c>
      <c r="B13" s="19">
        <f>B1</f>
        <v>20000</v>
      </c>
      <c r="C13" s="19">
        <f t="shared" si="6"/>
        <v>1600</v>
      </c>
      <c r="D13" s="19">
        <f t="shared" si="7"/>
        <v>400</v>
      </c>
      <c r="E13" s="19">
        <f t="shared" si="8"/>
        <v>100</v>
      </c>
      <c r="F13" s="19">
        <f>B13*B3</f>
        <v>2400</v>
      </c>
      <c r="G13" s="19">
        <f t="shared" si="9"/>
        <v>4500</v>
      </c>
      <c r="H13" s="19">
        <v>0</v>
      </c>
      <c r="I13" s="19">
        <v>0</v>
      </c>
      <c r="J13" s="20">
        <f t="shared" si="10"/>
        <v>160000</v>
      </c>
      <c r="K13" s="20">
        <f>5000*8</f>
        <v>40000</v>
      </c>
      <c r="L13" s="20">
        <f t="shared" si="15"/>
        <v>36000</v>
      </c>
      <c r="M13" s="20">
        <f t="shared" si="16"/>
        <v>0</v>
      </c>
      <c r="N13" s="20">
        <f t="shared" si="16"/>
        <v>0</v>
      </c>
      <c r="O13" s="21">
        <f t="shared" si="11"/>
        <v>84000</v>
      </c>
      <c r="P13" s="22">
        <f t="shared" si="12"/>
        <v>0.1</v>
      </c>
      <c r="Q13" s="23">
        <f t="shared" si="13"/>
        <v>2520</v>
      </c>
      <c r="R13" s="23">
        <f t="shared" si="0"/>
        <v>5880</v>
      </c>
      <c r="S13" s="24">
        <f t="shared" si="14"/>
        <v>4830</v>
      </c>
      <c r="T13" s="24">
        <f t="shared" si="1"/>
        <v>1050</v>
      </c>
      <c r="U13" s="62">
        <f t="shared" si="2"/>
        <v>14450</v>
      </c>
      <c r="W13" s="25">
        <f t="shared" si="3"/>
        <v>5880</v>
      </c>
      <c r="X13">
        <f t="shared" si="4"/>
        <v>5880</v>
      </c>
      <c r="Y13" s="26">
        <f t="shared" si="5"/>
        <v>1050</v>
      </c>
    </row>
    <row r="14" spans="1:25" x14ac:dyDescent="0.3">
      <c r="A14" s="18">
        <v>9</v>
      </c>
      <c r="B14" s="19">
        <f>B1</f>
        <v>20000</v>
      </c>
      <c r="C14" s="19">
        <f t="shared" si="6"/>
        <v>1600</v>
      </c>
      <c r="D14" s="19">
        <f t="shared" si="7"/>
        <v>400</v>
      </c>
      <c r="E14" s="19">
        <f t="shared" si="8"/>
        <v>100</v>
      </c>
      <c r="F14" s="19">
        <f>B14*B3</f>
        <v>2400</v>
      </c>
      <c r="G14" s="19">
        <f t="shared" si="9"/>
        <v>4500</v>
      </c>
      <c r="H14" s="19">
        <v>0</v>
      </c>
      <c r="I14" s="19">
        <v>0</v>
      </c>
      <c r="J14" s="20">
        <f t="shared" si="10"/>
        <v>180000</v>
      </c>
      <c r="K14" s="20">
        <f>5000*9</f>
        <v>45000</v>
      </c>
      <c r="L14" s="20">
        <f t="shared" si="15"/>
        <v>40500</v>
      </c>
      <c r="M14" s="20">
        <f t="shared" si="16"/>
        <v>0</v>
      </c>
      <c r="N14" s="20">
        <f t="shared" si="16"/>
        <v>0</v>
      </c>
      <c r="O14" s="21">
        <f t="shared" si="11"/>
        <v>94500</v>
      </c>
      <c r="P14" s="22">
        <f t="shared" si="12"/>
        <v>0.1</v>
      </c>
      <c r="Q14" s="23">
        <f t="shared" si="13"/>
        <v>2520</v>
      </c>
      <c r="R14" s="23">
        <f t="shared" si="0"/>
        <v>6930</v>
      </c>
      <c r="S14" s="24">
        <f t="shared" si="14"/>
        <v>5880</v>
      </c>
      <c r="T14" s="24">
        <f t="shared" si="1"/>
        <v>1050</v>
      </c>
      <c r="U14" s="62">
        <f t="shared" si="2"/>
        <v>14450</v>
      </c>
      <c r="W14" s="25">
        <f t="shared" si="3"/>
        <v>6930</v>
      </c>
      <c r="X14">
        <f t="shared" si="4"/>
        <v>6930</v>
      </c>
      <c r="Y14" s="26">
        <f t="shared" si="5"/>
        <v>1050</v>
      </c>
    </row>
    <row r="15" spans="1:25" x14ac:dyDescent="0.3">
      <c r="A15" s="18">
        <v>10</v>
      </c>
      <c r="B15" s="19">
        <f>B1</f>
        <v>20000</v>
      </c>
      <c r="C15" s="19">
        <f t="shared" si="6"/>
        <v>1600</v>
      </c>
      <c r="D15" s="19">
        <f t="shared" si="7"/>
        <v>400</v>
      </c>
      <c r="E15" s="19">
        <f t="shared" si="8"/>
        <v>100</v>
      </c>
      <c r="F15" s="19">
        <f>B15*B3</f>
        <v>2400</v>
      </c>
      <c r="G15" s="19">
        <f t="shared" si="9"/>
        <v>4500</v>
      </c>
      <c r="H15" s="19">
        <v>0</v>
      </c>
      <c r="I15" s="19">
        <v>0</v>
      </c>
      <c r="J15" s="20">
        <f t="shared" si="10"/>
        <v>200000</v>
      </c>
      <c r="K15" s="20">
        <f>5000*10</f>
        <v>50000</v>
      </c>
      <c r="L15" s="20">
        <f t="shared" si="15"/>
        <v>45000</v>
      </c>
      <c r="M15" s="20">
        <f t="shared" si="16"/>
        <v>0</v>
      </c>
      <c r="N15" s="20">
        <f t="shared" si="16"/>
        <v>0</v>
      </c>
      <c r="O15" s="21">
        <f t="shared" si="11"/>
        <v>105000</v>
      </c>
      <c r="P15" s="22">
        <f t="shared" si="12"/>
        <v>0.1</v>
      </c>
      <c r="Q15" s="23">
        <f t="shared" si="13"/>
        <v>2520</v>
      </c>
      <c r="R15" s="23">
        <f t="shared" si="0"/>
        <v>7980</v>
      </c>
      <c r="S15" s="24">
        <f t="shared" si="14"/>
        <v>6930</v>
      </c>
      <c r="T15" s="24">
        <f t="shared" si="1"/>
        <v>1050</v>
      </c>
      <c r="U15" s="62">
        <f t="shared" si="2"/>
        <v>14450</v>
      </c>
      <c r="W15" s="25">
        <f t="shared" si="3"/>
        <v>7980</v>
      </c>
      <c r="X15">
        <f t="shared" si="4"/>
        <v>7980</v>
      </c>
      <c r="Y15" s="26">
        <f t="shared" si="5"/>
        <v>1050</v>
      </c>
    </row>
    <row r="16" spans="1:25" x14ac:dyDescent="0.3">
      <c r="A16" s="18">
        <v>11</v>
      </c>
      <c r="B16" s="19">
        <f>B1</f>
        <v>20000</v>
      </c>
      <c r="C16" s="19">
        <f t="shared" si="6"/>
        <v>1600</v>
      </c>
      <c r="D16" s="19">
        <f t="shared" si="7"/>
        <v>400</v>
      </c>
      <c r="E16" s="19">
        <f t="shared" si="8"/>
        <v>100</v>
      </c>
      <c r="F16" s="19">
        <f>B16*B3</f>
        <v>2400</v>
      </c>
      <c r="G16" s="19">
        <f t="shared" si="9"/>
        <v>4500</v>
      </c>
      <c r="H16" s="19">
        <v>0</v>
      </c>
      <c r="I16" s="19">
        <v>0</v>
      </c>
      <c r="J16" s="20">
        <f t="shared" si="10"/>
        <v>220000</v>
      </c>
      <c r="K16" s="20">
        <f>5000*11</f>
        <v>55000</v>
      </c>
      <c r="L16" s="20">
        <f t="shared" si="15"/>
        <v>49500</v>
      </c>
      <c r="M16" s="20">
        <f t="shared" si="16"/>
        <v>0</v>
      </c>
      <c r="N16" s="20">
        <f t="shared" si="16"/>
        <v>0</v>
      </c>
      <c r="O16" s="21">
        <f t="shared" si="11"/>
        <v>115500</v>
      </c>
      <c r="P16" s="22">
        <f t="shared" si="12"/>
        <v>0.1</v>
      </c>
      <c r="Q16" s="23">
        <f t="shared" si="13"/>
        <v>2520</v>
      </c>
      <c r="R16" s="23">
        <f t="shared" si="0"/>
        <v>9030</v>
      </c>
      <c r="S16" s="24">
        <f t="shared" si="14"/>
        <v>7980</v>
      </c>
      <c r="T16" s="24">
        <f t="shared" si="1"/>
        <v>1050</v>
      </c>
      <c r="U16" s="62">
        <f t="shared" si="2"/>
        <v>14450</v>
      </c>
      <c r="W16" s="25">
        <f t="shared" si="3"/>
        <v>9030</v>
      </c>
      <c r="X16">
        <f t="shared" si="4"/>
        <v>9030</v>
      </c>
      <c r="Y16" s="26">
        <f t="shared" si="5"/>
        <v>1050</v>
      </c>
    </row>
    <row r="17" spans="1:25" ht="14.5" thickBot="1" x14ac:dyDescent="0.35">
      <c r="A17" s="27">
        <v>12</v>
      </c>
      <c r="B17" s="28">
        <f>B1</f>
        <v>20000</v>
      </c>
      <c r="C17" s="28">
        <f t="shared" si="6"/>
        <v>1600</v>
      </c>
      <c r="D17" s="28">
        <f t="shared" si="7"/>
        <v>400</v>
      </c>
      <c r="E17" s="28">
        <f t="shared" si="8"/>
        <v>100</v>
      </c>
      <c r="F17" s="28">
        <f>B17*B3</f>
        <v>2400</v>
      </c>
      <c r="G17" s="28">
        <f t="shared" si="9"/>
        <v>4500</v>
      </c>
      <c r="H17" s="28">
        <v>0</v>
      </c>
      <c r="I17" s="28">
        <v>0</v>
      </c>
      <c r="J17" s="29">
        <f t="shared" si="10"/>
        <v>240000</v>
      </c>
      <c r="K17" s="30">
        <f>5000*12</f>
        <v>60000</v>
      </c>
      <c r="L17" s="30">
        <f t="shared" si="15"/>
        <v>54000</v>
      </c>
      <c r="M17" s="30">
        <f t="shared" si="16"/>
        <v>0</v>
      </c>
      <c r="N17" s="30">
        <f t="shared" si="16"/>
        <v>0</v>
      </c>
      <c r="O17" s="31">
        <f t="shared" si="11"/>
        <v>126000</v>
      </c>
      <c r="P17" s="32">
        <f t="shared" si="12"/>
        <v>0.1</v>
      </c>
      <c r="Q17" s="33">
        <f t="shared" si="13"/>
        <v>2520</v>
      </c>
      <c r="R17" s="33">
        <f t="shared" si="0"/>
        <v>10080</v>
      </c>
      <c r="S17" s="33">
        <f t="shared" si="14"/>
        <v>9030</v>
      </c>
      <c r="T17" s="33">
        <f t="shared" si="1"/>
        <v>1050</v>
      </c>
      <c r="U17" s="63">
        <f t="shared" si="2"/>
        <v>14450</v>
      </c>
      <c r="W17" s="34">
        <f t="shared" si="3"/>
        <v>10080</v>
      </c>
      <c r="X17" s="35">
        <f t="shared" si="4"/>
        <v>10080</v>
      </c>
      <c r="Y17" s="36">
        <f t="shared" si="5"/>
        <v>1050</v>
      </c>
    </row>
    <row r="18" spans="1:25" ht="14.5" thickBot="1" x14ac:dyDescent="0.35">
      <c r="U18" s="54">
        <f>SUM(U6:U17)</f>
        <v>175920</v>
      </c>
    </row>
    <row r="19" spans="1:25" x14ac:dyDescent="0.3">
      <c r="A19" s="65" t="s">
        <v>50</v>
      </c>
      <c r="B19" s="66"/>
      <c r="C19" s="67"/>
    </row>
    <row r="20" spans="1:25" x14ac:dyDescent="0.3">
      <c r="A20" s="55" t="s">
        <v>51</v>
      </c>
      <c r="B20" s="56"/>
      <c r="C20" s="61">
        <f>B1*(12+B2)</f>
        <v>300000</v>
      </c>
      <c r="Q20" s="64" t="s">
        <v>30</v>
      </c>
      <c r="R20" s="64"/>
      <c r="S20" s="64"/>
      <c r="T20" s="64"/>
      <c r="U20" s="64"/>
      <c r="V20" s="64"/>
    </row>
    <row r="21" spans="1:25" x14ac:dyDescent="0.3">
      <c r="A21" s="55" t="s">
        <v>29</v>
      </c>
      <c r="B21" s="56"/>
      <c r="C21" s="57">
        <f>U18+V22</f>
        <v>230130</v>
      </c>
      <c r="Q21" s="37" t="s">
        <v>32</v>
      </c>
      <c r="R21" s="37" t="s">
        <v>33</v>
      </c>
      <c r="S21" s="38" t="s">
        <v>34</v>
      </c>
      <c r="T21" s="37" t="s">
        <v>21</v>
      </c>
      <c r="U21" s="37" t="s">
        <v>22</v>
      </c>
      <c r="V21" s="37" t="s">
        <v>35</v>
      </c>
    </row>
    <row r="22" spans="1:25" ht="14.5" thickBot="1" x14ac:dyDescent="0.35">
      <c r="A22" s="58" t="s">
        <v>31</v>
      </c>
      <c r="B22" s="59"/>
      <c r="C22" s="60">
        <f>C21+L17</f>
        <v>284130</v>
      </c>
      <c r="Q22" s="39">
        <f>年终奖!A3</f>
        <v>60000</v>
      </c>
      <c r="R22" s="40">
        <f>Q22/12</f>
        <v>5000</v>
      </c>
      <c r="S22" s="40">
        <f>年终奖!C3</f>
        <v>10</v>
      </c>
      <c r="T22" s="40">
        <f>年终奖!D3</f>
        <v>210</v>
      </c>
      <c r="U22" s="40">
        <f>年终奖!E3</f>
        <v>5790</v>
      </c>
      <c r="V22" s="40">
        <f>年终奖!F3</f>
        <v>54210</v>
      </c>
    </row>
    <row r="23" spans="1:25" x14ac:dyDescent="0.3">
      <c r="Q23" s="41"/>
      <c r="R23" s="41"/>
      <c r="S23" s="42"/>
      <c r="T23" s="41"/>
      <c r="U23" s="41"/>
      <c r="V23" s="41"/>
    </row>
    <row r="24" spans="1:25" x14ac:dyDescent="0.3">
      <c r="A24" s="1" t="s">
        <v>36</v>
      </c>
      <c r="R24" s="41"/>
      <c r="S24" s="41"/>
      <c r="T24" s="41"/>
      <c r="U24" s="41"/>
      <c r="V24" s="41"/>
    </row>
    <row r="25" spans="1:25" x14ac:dyDescent="0.3">
      <c r="Q25" s="42"/>
      <c r="R25" s="42"/>
      <c r="S25" s="42"/>
      <c r="T25" s="42"/>
      <c r="U25" s="42"/>
      <c r="V25" s="42"/>
    </row>
    <row r="26" spans="1:25" x14ac:dyDescent="0.3">
      <c r="Q26" s="42"/>
      <c r="R26" s="42"/>
      <c r="S26" s="42"/>
      <c r="T26" s="42"/>
      <c r="U26" s="42"/>
      <c r="V26" s="42"/>
    </row>
    <row r="27" spans="1:25" x14ac:dyDescent="0.3">
      <c r="Q27" s="42"/>
      <c r="R27" s="42"/>
      <c r="S27" s="42"/>
      <c r="T27" s="42"/>
      <c r="U27" s="42"/>
      <c r="V27" s="42"/>
    </row>
    <row r="28" spans="1:25" x14ac:dyDescent="0.3">
      <c r="Q28" s="42"/>
      <c r="R28" s="42"/>
      <c r="S28" s="42"/>
      <c r="T28" s="42"/>
      <c r="U28" s="42"/>
      <c r="V28" s="42"/>
    </row>
    <row r="29" spans="1:25" x14ac:dyDescent="0.3">
      <c r="Q29" s="42"/>
      <c r="R29" s="42"/>
      <c r="S29" s="42"/>
      <c r="T29" s="42"/>
      <c r="U29" s="42"/>
      <c r="V29" s="42"/>
    </row>
    <row r="30" spans="1:25" x14ac:dyDescent="0.3">
      <c r="Q30" s="42"/>
      <c r="R30" s="42"/>
      <c r="S30" s="42"/>
      <c r="T30" s="42"/>
      <c r="U30" s="42"/>
      <c r="V30" s="42"/>
    </row>
    <row r="31" spans="1:25" x14ac:dyDescent="0.3">
      <c r="Q31" s="42"/>
      <c r="R31" s="42"/>
      <c r="S31" s="42"/>
      <c r="T31" s="42"/>
      <c r="U31" s="42"/>
      <c r="V31" s="42"/>
    </row>
    <row r="32" spans="1:25" x14ac:dyDescent="0.3">
      <c r="Q32" s="42"/>
      <c r="R32" s="42"/>
      <c r="S32" s="42"/>
      <c r="T32" s="42"/>
      <c r="U32" s="42"/>
      <c r="V32" s="42"/>
    </row>
    <row r="33" spans="17:22" x14ac:dyDescent="0.3">
      <c r="Q33" s="42"/>
      <c r="R33" s="42"/>
      <c r="S33" s="42"/>
      <c r="T33" s="42"/>
      <c r="U33" s="42"/>
      <c r="V33" s="42"/>
    </row>
    <row r="34" spans="17:22" x14ac:dyDescent="0.3">
      <c r="Q34" s="42"/>
      <c r="R34" s="42"/>
      <c r="S34" s="42"/>
      <c r="T34" s="42"/>
      <c r="U34" s="42"/>
      <c r="V34" s="42"/>
    </row>
    <row r="35" spans="17:22" x14ac:dyDescent="0.3">
      <c r="Q35" s="42"/>
      <c r="R35" s="42"/>
      <c r="S35" s="42"/>
      <c r="T35" s="42"/>
      <c r="U35" s="42"/>
      <c r="V35" s="42"/>
    </row>
    <row r="36" spans="17:22" x14ac:dyDescent="0.3">
      <c r="Q36" s="42"/>
      <c r="R36" s="42"/>
      <c r="S36" s="42"/>
      <c r="T36" s="42"/>
      <c r="U36" s="42"/>
      <c r="V36" s="42"/>
    </row>
  </sheetData>
  <mergeCells count="2">
    <mergeCell ref="Q20:V20"/>
    <mergeCell ref="A19:C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C45A-899B-42A1-B245-ADA9F849FCCF}">
  <dimension ref="A1:F22"/>
  <sheetViews>
    <sheetView zoomScale="85" zoomScaleNormal="85" workbookViewId="0">
      <selection activeCell="J8" sqref="J8"/>
    </sheetView>
  </sheetViews>
  <sheetFormatPr defaultColWidth="8.25" defaultRowHeight="14" x14ac:dyDescent="0.3"/>
  <cols>
    <col min="1" max="1" width="15.33203125" customWidth="1"/>
    <col min="2" max="2" width="12" hidden="1" customWidth="1"/>
    <col min="3" max="3" width="9.83203125" customWidth="1"/>
    <col min="4" max="5" width="11.58203125" customWidth="1"/>
    <col min="6" max="6" width="12.1640625" customWidth="1"/>
  </cols>
  <sheetData>
    <row r="1" spans="1:6" ht="36" customHeight="1" x14ac:dyDescent="0.3">
      <c r="A1" s="64" t="s">
        <v>30</v>
      </c>
      <c r="B1" s="64"/>
      <c r="C1" s="64"/>
      <c r="D1" s="64"/>
      <c r="E1" s="64"/>
      <c r="F1" s="64"/>
    </row>
    <row r="2" spans="1:6" ht="27" customHeight="1" x14ac:dyDescent="0.3">
      <c r="A2" s="37" t="s">
        <v>32</v>
      </c>
      <c r="B2" s="37" t="s">
        <v>33</v>
      </c>
      <c r="C2" s="38" t="s">
        <v>34</v>
      </c>
      <c r="D2" s="37" t="s">
        <v>21</v>
      </c>
      <c r="E2" s="37" t="s">
        <v>22</v>
      </c>
      <c r="F2" s="37" t="s">
        <v>35</v>
      </c>
    </row>
    <row r="3" spans="1:6" ht="33" customHeight="1" x14ac:dyDescent="0.3">
      <c r="A3" s="39">
        <f>主页!B1*主页!B2</f>
        <v>60000</v>
      </c>
      <c r="B3" s="40">
        <f>A3/12</f>
        <v>5000</v>
      </c>
      <c r="C3" s="40">
        <f>IF(B3&lt;=3000,3,IF(B3&lt;=12000,10,IF(B3&lt;=25000,20,IF(B3&lt;=35000,25,IF(B3&lt;=55000,30,IF(B3&lt;=80000,35,IF(B3&gt;80000,45)))))))</f>
        <v>10</v>
      </c>
      <c r="D3" s="40">
        <f>IF(C3=3,0,IF(C3=10,210,IF(C3=20,1410,IF(C3=25,2660,IF(C3=30,4410,IF(C3=35,7160,IF(C3=45,15160)))))))</f>
        <v>210</v>
      </c>
      <c r="E3" s="40">
        <f>A3*C3/100-D3</f>
        <v>5790</v>
      </c>
      <c r="F3" s="40">
        <f>A3-E3</f>
        <v>54210</v>
      </c>
    </row>
    <row r="4" spans="1:6" x14ac:dyDescent="0.3">
      <c r="A4" s="41"/>
      <c r="B4" s="41"/>
      <c r="C4" s="42"/>
      <c r="D4" s="41"/>
      <c r="E4" s="41"/>
      <c r="F4" s="41"/>
    </row>
    <row r="5" spans="1:6" x14ac:dyDescent="0.3">
      <c r="A5" s="42" t="s">
        <v>37</v>
      </c>
      <c r="B5" s="41"/>
      <c r="C5" s="41"/>
      <c r="D5" s="41"/>
      <c r="E5" s="41"/>
      <c r="F5" s="41"/>
    </row>
    <row r="6" spans="1:6" x14ac:dyDescent="0.3">
      <c r="A6" s="42" t="s">
        <v>38</v>
      </c>
      <c r="B6" s="41"/>
      <c r="C6" s="41"/>
      <c r="D6" s="41"/>
      <c r="E6" s="41"/>
      <c r="F6" s="41"/>
    </row>
    <row r="7" spans="1:6" x14ac:dyDescent="0.3">
      <c r="A7" s="42"/>
      <c r="B7" s="41"/>
      <c r="C7" s="41"/>
      <c r="D7" s="41"/>
      <c r="E7" s="41"/>
      <c r="F7" s="41"/>
    </row>
    <row r="8" spans="1:6" x14ac:dyDescent="0.3">
      <c r="A8" s="42"/>
      <c r="B8" s="41"/>
      <c r="C8" s="41"/>
      <c r="D8" s="41"/>
      <c r="E8" s="41"/>
      <c r="F8" s="41"/>
    </row>
    <row r="9" spans="1:6" ht="18" customHeight="1" x14ac:dyDescent="0.3">
      <c r="A9" s="43" t="s">
        <v>39</v>
      </c>
      <c r="B9" s="43"/>
      <c r="C9" s="70" t="s">
        <v>40</v>
      </c>
      <c r="D9" s="70"/>
      <c r="E9" s="44" t="s">
        <v>34</v>
      </c>
      <c r="F9" s="44" t="s">
        <v>21</v>
      </c>
    </row>
    <row r="10" spans="1:6" ht="18" customHeight="1" x14ac:dyDescent="0.3">
      <c r="A10" s="45">
        <v>1</v>
      </c>
      <c r="B10" s="45"/>
      <c r="C10" s="68" t="s">
        <v>41</v>
      </c>
      <c r="D10" s="68"/>
      <c r="E10" s="46">
        <v>0.03</v>
      </c>
      <c r="F10" s="47">
        <v>0</v>
      </c>
    </row>
    <row r="11" spans="1:6" ht="18" customHeight="1" x14ac:dyDescent="0.3">
      <c r="A11" s="48">
        <v>2</v>
      </c>
      <c r="B11" s="48"/>
      <c r="C11" s="69" t="s">
        <v>42</v>
      </c>
      <c r="D11" s="69"/>
      <c r="E11" s="49">
        <v>0.1</v>
      </c>
      <c r="F11" s="37">
        <v>210</v>
      </c>
    </row>
    <row r="12" spans="1:6" ht="18" customHeight="1" x14ac:dyDescent="0.3">
      <c r="A12" s="45">
        <v>3</v>
      </c>
      <c r="B12" s="45"/>
      <c r="C12" s="68" t="s">
        <v>43</v>
      </c>
      <c r="D12" s="68"/>
      <c r="E12" s="46">
        <v>0.2</v>
      </c>
      <c r="F12" s="47">
        <v>1410</v>
      </c>
    </row>
    <row r="13" spans="1:6" ht="18" customHeight="1" x14ac:dyDescent="0.3">
      <c r="A13" s="48">
        <v>4</v>
      </c>
      <c r="B13" s="48"/>
      <c r="C13" s="69" t="s">
        <v>44</v>
      </c>
      <c r="D13" s="69"/>
      <c r="E13" s="49">
        <v>0.25</v>
      </c>
      <c r="F13" s="37">
        <v>2660</v>
      </c>
    </row>
    <row r="14" spans="1:6" ht="18" customHeight="1" x14ac:dyDescent="0.3">
      <c r="A14" s="45">
        <v>5</v>
      </c>
      <c r="B14" s="45"/>
      <c r="C14" s="68" t="s">
        <v>45</v>
      </c>
      <c r="D14" s="68"/>
      <c r="E14" s="46">
        <v>0.3</v>
      </c>
      <c r="F14" s="47">
        <v>4410</v>
      </c>
    </row>
    <row r="15" spans="1:6" ht="18" customHeight="1" x14ac:dyDescent="0.3">
      <c r="A15" s="48">
        <v>6</v>
      </c>
      <c r="B15" s="48"/>
      <c r="C15" s="69" t="s">
        <v>46</v>
      </c>
      <c r="D15" s="69"/>
      <c r="E15" s="49">
        <v>0.35</v>
      </c>
      <c r="F15" s="37">
        <v>7160</v>
      </c>
    </row>
    <row r="16" spans="1:6" ht="18" customHeight="1" x14ac:dyDescent="0.3">
      <c r="A16" s="45">
        <v>7</v>
      </c>
      <c r="B16" s="45"/>
      <c r="C16" s="68" t="s">
        <v>47</v>
      </c>
      <c r="D16" s="68"/>
      <c r="E16" s="46">
        <v>0.45</v>
      </c>
      <c r="F16" s="47">
        <v>15160</v>
      </c>
    </row>
    <row r="17" spans="1:6" x14ac:dyDescent="0.3">
      <c r="A17" s="42"/>
      <c r="B17" s="41"/>
      <c r="C17" s="41"/>
      <c r="D17" s="41"/>
      <c r="E17" s="41"/>
      <c r="F17" s="41"/>
    </row>
    <row r="18" spans="1:6" x14ac:dyDescent="0.3">
      <c r="A18" s="42"/>
      <c r="B18" s="41"/>
      <c r="C18" s="41"/>
      <c r="D18" s="41"/>
      <c r="E18" s="41"/>
      <c r="F18" s="41"/>
    </row>
    <row r="19" spans="1:6" x14ac:dyDescent="0.3">
      <c r="A19" s="42"/>
      <c r="B19" s="41"/>
      <c r="C19" s="41"/>
      <c r="D19" s="41"/>
      <c r="E19" s="41"/>
      <c r="F19" s="41"/>
    </row>
    <row r="20" spans="1:6" x14ac:dyDescent="0.3">
      <c r="A20" s="42"/>
      <c r="B20" s="41"/>
      <c r="C20" s="41"/>
      <c r="D20" s="41"/>
      <c r="E20" s="41"/>
      <c r="F20" s="41"/>
    </row>
    <row r="21" spans="1:6" x14ac:dyDescent="0.3">
      <c r="A21" s="42"/>
      <c r="B21" s="41"/>
      <c r="C21" s="41"/>
      <c r="D21" s="41"/>
      <c r="E21" s="41"/>
      <c r="F21" s="41"/>
    </row>
    <row r="22" spans="1:6" x14ac:dyDescent="0.3">
      <c r="A22" s="42"/>
      <c r="B22" s="41"/>
      <c r="C22" s="41"/>
      <c r="D22" s="41"/>
      <c r="E22" s="41"/>
      <c r="F22" s="41"/>
    </row>
  </sheetData>
  <sheetProtection password="91ED" sheet="1" objects="1"/>
  <mergeCells count="9">
    <mergeCell ref="C14:D14"/>
    <mergeCell ref="C15:D15"/>
    <mergeCell ref="C16:D16"/>
    <mergeCell ref="A1:F1"/>
    <mergeCell ref="C9:D9"/>
    <mergeCell ref="C10:D10"/>
    <mergeCell ref="C11:D11"/>
    <mergeCell ref="C12:D12"/>
    <mergeCell ref="C13:D13"/>
  </mergeCells>
  <phoneticPr fontId="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主页</vt:lpstr>
      <vt:lpstr>年终奖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钟国龙</dc:creator>
  <cp:lastModifiedBy>钟国龙</cp:lastModifiedBy>
  <dcterms:created xsi:type="dcterms:W3CDTF">2022-08-12T02:51:41Z</dcterms:created>
  <dcterms:modified xsi:type="dcterms:W3CDTF">2022-08-22T03:50:29Z</dcterms:modified>
</cp:coreProperties>
</file>