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kr\Documents\My projects\BV\business values\"/>
    </mc:Choice>
  </mc:AlternateContent>
  <xr:revisionPtr revIDLastSave="0" documentId="13_ncr:1_{D0F23272-CC30-4F4D-95F4-51EA30BC76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estimations" sheetId="1" r:id="rId1"/>
    <sheet name="Resources" sheetId="2" r:id="rId2"/>
    <sheet name="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7" i="3"/>
  <c r="L7" i="3" s="1"/>
  <c r="Q6" i="3"/>
  <c r="J27" i="3"/>
  <c r="J28" i="3" s="1"/>
  <c r="J29" i="3" s="1"/>
  <c r="H27" i="3"/>
  <c r="H28" i="3"/>
  <c r="H29" i="3"/>
  <c r="F27" i="3"/>
  <c r="F28" i="3"/>
  <c r="F29" i="3"/>
  <c r="E27" i="3"/>
  <c r="E28" i="3"/>
  <c r="E29" i="3"/>
  <c r="C27" i="3"/>
  <c r="C28" i="3"/>
  <c r="C29" i="3"/>
  <c r="O6" i="3"/>
  <c r="N6" i="3"/>
  <c r="M6" i="3"/>
  <c r="L6" i="3"/>
  <c r="J8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7" i="3"/>
  <c r="J6" i="3"/>
  <c r="E2" i="1"/>
  <c r="H7" i="3"/>
  <c r="C18" i="3"/>
  <c r="E7" i="3"/>
  <c r="C9" i="3"/>
  <c r="C10" i="3"/>
  <c r="F10" i="3" s="1"/>
  <c r="C11" i="3"/>
  <c r="C12" i="3"/>
  <c r="F12" i="3" s="1"/>
  <c r="C13" i="3"/>
  <c r="E13" i="3" s="1"/>
  <c r="C14" i="3"/>
  <c r="F14" i="3" s="1"/>
  <c r="C15" i="3"/>
  <c r="E15" i="3" s="1"/>
  <c r="C16" i="3"/>
  <c r="E16" i="3" s="1"/>
  <c r="C17" i="3"/>
  <c r="C19" i="3"/>
  <c r="F19" i="3" s="1"/>
  <c r="C20" i="3"/>
  <c r="E20" i="3" s="1"/>
  <c r="C21" i="3"/>
  <c r="C22" i="3"/>
  <c r="C23" i="3"/>
  <c r="F23" i="3" s="1"/>
  <c r="C24" i="3"/>
  <c r="C25" i="3"/>
  <c r="E25" i="3" s="1"/>
  <c r="C26" i="3"/>
  <c r="C8" i="3"/>
  <c r="F8" i="3" s="1"/>
  <c r="D4" i="2"/>
  <c r="D3" i="2"/>
  <c r="I20" i="3" l="1"/>
  <c r="I21" i="3" s="1"/>
  <c r="I22" i="3" s="1"/>
  <c r="I23" i="3" s="1"/>
  <c r="I24" i="3" s="1"/>
  <c r="I25" i="3" s="1"/>
  <c r="I26" i="3" s="1"/>
  <c r="I27" i="3" s="1"/>
  <c r="I28" i="3" s="1"/>
  <c r="I29" i="3" s="1"/>
  <c r="L18" i="3"/>
  <c r="L13" i="3"/>
  <c r="L12" i="3"/>
  <c r="L17" i="3"/>
  <c r="M17" i="3" s="1"/>
  <c r="L9" i="3"/>
  <c r="M9" i="3" s="1"/>
  <c r="L11" i="3"/>
  <c r="M11" i="3" s="1"/>
  <c r="L10" i="3"/>
  <c r="M10" i="3" s="1"/>
  <c r="M7" i="3"/>
  <c r="L16" i="3"/>
  <c r="M16" i="3" s="1"/>
  <c r="L8" i="3"/>
  <c r="M8" i="3" s="1"/>
  <c r="M13" i="3"/>
  <c r="L15" i="3"/>
  <c r="M15" i="3" s="1"/>
  <c r="M12" i="3"/>
  <c r="L14" i="3"/>
  <c r="M14" i="3" s="1"/>
  <c r="F11" i="3"/>
  <c r="F24" i="3"/>
  <c r="E14" i="3"/>
  <c r="E12" i="3"/>
  <c r="F16" i="3"/>
  <c r="F15" i="3"/>
  <c r="F26" i="3"/>
  <c r="F17" i="3"/>
  <c r="F9" i="3"/>
  <c r="F18" i="3"/>
  <c r="E11" i="3"/>
  <c r="E10" i="3"/>
  <c r="F13" i="3"/>
  <c r="E17" i="3"/>
  <c r="E9" i="3"/>
  <c r="E8" i="3"/>
  <c r="H8" i="3"/>
  <c r="F22" i="3"/>
  <c r="E26" i="3"/>
  <c r="E22" i="3"/>
  <c r="F21" i="3"/>
  <c r="E21" i="3"/>
  <c r="F25" i="3"/>
  <c r="E24" i="3"/>
  <c r="E23" i="3"/>
  <c r="F20" i="3"/>
  <c r="E19" i="3"/>
  <c r="E18" i="3"/>
  <c r="M18" i="3" l="1"/>
  <c r="N18" i="3" s="1"/>
  <c r="N9" i="3"/>
  <c r="O9" i="3" s="1"/>
  <c r="Q9" i="3" s="1"/>
  <c r="N17" i="3"/>
  <c r="O17" i="3" s="1"/>
  <c r="Q17" i="3" s="1"/>
  <c r="N14" i="3"/>
  <c r="O14" i="3" s="1"/>
  <c r="Q14" i="3" s="1"/>
  <c r="N7" i="3"/>
  <c r="O7" i="3" s="1"/>
  <c r="Q7" i="3" s="1"/>
  <c r="N16" i="3"/>
  <c r="O16" i="3" s="1"/>
  <c r="Q16" i="3" s="1"/>
  <c r="N8" i="3"/>
  <c r="O8" i="3" s="1"/>
  <c r="Q8" i="3" s="1"/>
  <c r="N15" i="3"/>
  <c r="O15" i="3" s="1"/>
  <c r="Q15" i="3" s="1"/>
  <c r="N12" i="3"/>
  <c r="O12" i="3" s="1"/>
  <c r="Q12" i="3" s="1"/>
  <c r="O13" i="3"/>
  <c r="Q13" i="3" s="1"/>
  <c r="N13" i="3"/>
  <c r="N10" i="3"/>
  <c r="O10" i="3" s="1"/>
  <c r="Q10" i="3" s="1"/>
  <c r="L20" i="3"/>
  <c r="M20" i="3" s="1"/>
  <c r="N11" i="3"/>
  <c r="O11" i="3" s="1"/>
  <c r="Q11" i="3" s="1"/>
  <c r="L19" i="3"/>
  <c r="M19" i="3" s="1"/>
  <c r="H17" i="3"/>
  <c r="H15" i="3"/>
  <c r="H18" i="3"/>
  <c r="H10" i="3"/>
  <c r="H23" i="3"/>
  <c r="H14" i="3"/>
  <c r="H24" i="3"/>
  <c r="H16" i="3"/>
  <c r="H11" i="3"/>
  <c r="H12" i="3"/>
  <c r="H13" i="3"/>
  <c r="H20" i="3"/>
  <c r="H19" i="3"/>
  <c r="H21" i="3"/>
  <c r="H26" i="3"/>
  <c r="H22" i="3"/>
  <c r="H9" i="3"/>
  <c r="H25" i="3"/>
  <c r="O18" i="3" l="1"/>
  <c r="Q18" i="3" s="1"/>
  <c r="N19" i="3"/>
  <c r="O19" i="3" s="1"/>
  <c r="Q19" i="3" s="1"/>
  <c r="N20" i="3"/>
  <c r="O20" i="3" s="1"/>
  <c r="Q20" i="3" s="1"/>
  <c r="L21" i="3"/>
  <c r="M21" i="3" s="1"/>
  <c r="N21" i="3" l="1"/>
  <c r="O21" i="3" s="1"/>
  <c r="Q21" i="3" s="1"/>
  <c r="L22" i="3"/>
  <c r="M22" i="3" s="1"/>
  <c r="N22" i="3" l="1"/>
  <c r="O22" i="3" s="1"/>
  <c r="Q22" i="3" s="1"/>
  <c r="L23" i="3"/>
  <c r="M23" i="3" s="1"/>
  <c r="N23" i="3" l="1"/>
  <c r="O23" i="3" s="1"/>
  <c r="Q23" i="3" s="1"/>
  <c r="L24" i="3"/>
  <c r="M24" i="3" s="1"/>
  <c r="N24" i="3" l="1"/>
  <c r="O24" i="3" s="1"/>
  <c r="Q24" i="3" s="1"/>
  <c r="L25" i="3"/>
  <c r="M25" i="3" s="1"/>
  <c r="N25" i="3" l="1"/>
  <c r="O25" i="3" s="1"/>
  <c r="Q25" i="3" s="1"/>
  <c r="L26" i="3"/>
  <c r="M26" i="3" s="1"/>
  <c r="N26" i="3" l="1"/>
  <c r="O26" i="3" s="1"/>
  <c r="Q26" i="3" s="1"/>
  <c r="L27" i="3"/>
  <c r="M27" i="3" s="1"/>
  <c r="L28" i="3" l="1"/>
  <c r="M28" i="3" s="1"/>
  <c r="N27" i="3"/>
  <c r="O27" i="3" s="1"/>
  <c r="Q27" i="3" s="1"/>
  <c r="N28" i="3" l="1"/>
  <c r="O28" i="3" s="1"/>
  <c r="Q28" i="3" s="1"/>
  <c r="L29" i="3"/>
  <c r="M29" i="3" s="1"/>
  <c r="N29" i="3" l="1"/>
  <c r="O29" i="3" s="1"/>
  <c r="Q29" i="3" s="1"/>
</calcChain>
</file>

<file path=xl/sharedStrings.xml><?xml version="1.0" encoding="utf-8"?>
<sst xmlns="http://schemas.openxmlformats.org/spreadsheetml/2006/main" count="48" uniqueCount="47">
  <si>
    <t>Position</t>
  </si>
  <si>
    <t>Salary</t>
  </si>
  <si>
    <t>Expense to the company</t>
  </si>
  <si>
    <t>Backend Developer (Middle-Senior, Java)</t>
  </si>
  <si>
    <t>Frontend Developer (Middle-Senior, JS)</t>
  </si>
  <si>
    <t>Data Scientist (Middle-Senior)</t>
  </si>
  <si>
    <t>Marketing Specialist</t>
  </si>
  <si>
    <t>DevOps (Middle-Senior)</t>
  </si>
  <si>
    <t>Yearly price</t>
  </si>
  <si>
    <t>Resource</t>
  </si>
  <si>
    <t>AWS t3.medium instance</t>
  </si>
  <si>
    <t>AWS db.m3.medium instance</t>
  </si>
  <si>
    <t>Amount needed</t>
  </si>
  <si>
    <t>Total Yearly price</t>
  </si>
  <si>
    <t>Income Source</t>
  </si>
  <si>
    <t>Ads</t>
  </si>
  <si>
    <t>Subscription</t>
  </si>
  <si>
    <t>Price per unit</t>
  </si>
  <si>
    <t>Subscription rate</t>
  </si>
  <si>
    <t>Customer acquisition rate, customers per month</t>
  </si>
  <si>
    <t>30-day retention rate</t>
  </si>
  <si>
    <t>Month</t>
  </si>
  <si>
    <t>Customers, end of the month</t>
  </si>
  <si>
    <t>Subscriptions</t>
  </si>
  <si>
    <t>Subscription monthly churn rate</t>
  </si>
  <si>
    <t>Total yearly pay</t>
  </si>
  <si>
    <t>Ad revenue</t>
  </si>
  <si>
    <t>Subscription revenue</t>
  </si>
  <si>
    <t>Summary income</t>
  </si>
  <si>
    <t>Summary expenses</t>
  </si>
  <si>
    <t>YOLO</t>
  </si>
  <si>
    <t>Marketing</t>
  </si>
  <si>
    <t>Monthly expenses</t>
  </si>
  <si>
    <t>Monthly personal cost</t>
  </si>
  <si>
    <t>Summary personal cost</t>
  </si>
  <si>
    <t>Marketing, initial</t>
  </si>
  <si>
    <t>Initial costs</t>
  </si>
  <si>
    <t>Variable costs</t>
  </si>
  <si>
    <t>Price</t>
  </si>
  <si>
    <t>Registering a GmbH</t>
  </si>
  <si>
    <t>Lawyer</t>
  </si>
  <si>
    <t>Tax advisor</t>
  </si>
  <si>
    <t>VAT</t>
  </si>
  <si>
    <t>Profit</t>
  </si>
  <si>
    <t>Corporate tax</t>
  </si>
  <si>
    <t>Profit after tax</t>
  </si>
  <si>
    <t>Personal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</si>
</sst>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Summary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Income!$H$6:$H$16</c:f>
              <c:numCache>
                <c:formatCode>General</c:formatCode>
                <c:ptCount val="11"/>
                <c:pt idx="0">
                  <c:v>0</c:v>
                </c:pt>
                <c:pt idx="1">
                  <c:v>640</c:v>
                </c:pt>
                <c:pt idx="2">
                  <c:v>2006</c:v>
                </c:pt>
                <c:pt idx="3">
                  <c:v>4588</c:v>
                </c:pt>
                <c:pt idx="4">
                  <c:v>9752</c:v>
                </c:pt>
                <c:pt idx="5">
                  <c:v>20080</c:v>
                </c:pt>
                <c:pt idx="6">
                  <c:v>40736</c:v>
                </c:pt>
                <c:pt idx="7">
                  <c:v>73088</c:v>
                </c:pt>
                <c:pt idx="8">
                  <c:v>117388</c:v>
                </c:pt>
                <c:pt idx="9">
                  <c:v>170308</c:v>
                </c:pt>
                <c:pt idx="10">
                  <c:v>227918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5EC-A719-65CA9120B386}"/>
            </c:ext>
          </c:extLst>
        </c:ser>
        <c:ser>
          <c:idx val="1"/>
          <c:order val="1"/>
          <c:tx>
            <c:v>Summary 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Income!$I$6:$I$16</c:f>
              <c:numCache>
                <c:formatCode>General</c:formatCode>
                <c:ptCount val="11"/>
                <c:pt idx="0">
                  <c:v>54000</c:v>
                </c:pt>
                <c:pt idx="1">
                  <c:v>57000</c:v>
                </c:pt>
                <c:pt idx="2">
                  <c:v>60000</c:v>
                </c:pt>
                <c:pt idx="3">
                  <c:v>63000</c:v>
                </c:pt>
                <c:pt idx="4">
                  <c:v>66000</c:v>
                </c:pt>
                <c:pt idx="5">
                  <c:v>69000</c:v>
                </c:pt>
                <c:pt idx="6">
                  <c:v>72000</c:v>
                </c:pt>
                <c:pt idx="7">
                  <c:v>75000</c:v>
                </c:pt>
                <c:pt idx="8">
                  <c:v>78000</c:v>
                </c:pt>
                <c:pt idx="9">
                  <c:v>81000</c:v>
                </c:pt>
                <c:pt idx="10">
                  <c:v>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2-45EC-A719-65CA9120B386}"/>
            </c:ext>
          </c:extLst>
        </c:ser>
        <c:ser>
          <c:idx val="2"/>
          <c:order val="2"/>
          <c:tx>
            <c:v>Profit after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Income!$O$6:$O$16</c:f>
              <c:numCache>
                <c:formatCode>General</c:formatCode>
                <c:ptCount val="11"/>
                <c:pt idx="0">
                  <c:v>-54000</c:v>
                </c:pt>
                <c:pt idx="1">
                  <c:v>-56360</c:v>
                </c:pt>
                <c:pt idx="2">
                  <c:v>-57994</c:v>
                </c:pt>
                <c:pt idx="3">
                  <c:v>-58412</c:v>
                </c:pt>
                <c:pt idx="4">
                  <c:v>-56248</c:v>
                </c:pt>
                <c:pt idx="5">
                  <c:v>-48920</c:v>
                </c:pt>
                <c:pt idx="6">
                  <c:v>-31264</c:v>
                </c:pt>
                <c:pt idx="7">
                  <c:v>-1912</c:v>
                </c:pt>
                <c:pt idx="8">
                  <c:v>22332.995999999999</c:v>
                </c:pt>
                <c:pt idx="9">
                  <c:v>50637.635999999999</c:v>
                </c:pt>
                <c:pt idx="10">
                  <c:v>81601.505999999994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2-45EC-A719-65CA9120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14543"/>
        <c:axId val="65913951"/>
      </c:lineChart>
      <c:catAx>
        <c:axId val="12269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3951"/>
        <c:crosses val="autoZero"/>
        <c:auto val="1"/>
        <c:lblAlgn val="ctr"/>
        <c:lblOffset val="100"/>
        <c:noMultiLvlLbl val="0"/>
      </c:catAx>
      <c:valAx>
        <c:axId val="65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9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Break-even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Income!$Q$6:$Q$29</c:f>
              <c:numCache>
                <c:formatCode>General</c:formatCode>
                <c:ptCount val="24"/>
                <c:pt idx="0">
                  <c:v>-211500</c:v>
                </c:pt>
                <c:pt idx="1">
                  <c:v>-240110</c:v>
                </c:pt>
                <c:pt idx="2">
                  <c:v>-267994</c:v>
                </c:pt>
                <c:pt idx="3">
                  <c:v>-294662</c:v>
                </c:pt>
                <c:pt idx="4">
                  <c:v>-318748</c:v>
                </c:pt>
                <c:pt idx="5">
                  <c:v>-337670</c:v>
                </c:pt>
                <c:pt idx="6">
                  <c:v>-346264</c:v>
                </c:pt>
                <c:pt idx="7">
                  <c:v>-343162</c:v>
                </c:pt>
                <c:pt idx="8">
                  <c:v>-345167.00400000002</c:v>
                </c:pt>
                <c:pt idx="9">
                  <c:v>-343112.364</c:v>
                </c:pt>
                <c:pt idx="10">
                  <c:v>-338398.49400000001</c:v>
                </c:pt>
                <c:pt idx="11">
                  <c:v>-329029.554</c:v>
                </c:pt>
                <c:pt idx="12">
                  <c:v>-316150.88399999996</c:v>
                </c:pt>
                <c:pt idx="13">
                  <c:v>-303266.54399999999</c:v>
                </c:pt>
                <c:pt idx="14">
                  <c:v>-284281.28399999999</c:v>
                </c:pt>
                <c:pt idx="15">
                  <c:v>-262030.10399999999</c:v>
                </c:pt>
                <c:pt idx="16">
                  <c:v>-236513.00399999996</c:v>
                </c:pt>
                <c:pt idx="17">
                  <c:v>-207729.984</c:v>
                </c:pt>
                <c:pt idx="18">
                  <c:v>-175681.04399999999</c:v>
                </c:pt>
                <c:pt idx="19">
                  <c:v>-140366.18400000001</c:v>
                </c:pt>
                <c:pt idx="20">
                  <c:v>-101785.40399999998</c:v>
                </c:pt>
                <c:pt idx="21">
                  <c:v>-59938.703999999911</c:v>
                </c:pt>
                <c:pt idx="22">
                  <c:v>-14826.084000000032</c:v>
                </c:pt>
                <c:pt idx="23">
                  <c:v>33552.456000000006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B83-B92C-F41F8239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1903"/>
        <c:axId val="1226641087"/>
      </c:lineChart>
      <c:catAx>
        <c:axId val="5174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641087"/>
        <c:crosses val="autoZero"/>
        <c:auto val="1"/>
        <c:lblAlgn val="ctr"/>
        <c:lblOffset val="100"/>
        <c:noMultiLvlLbl val="0"/>
      </c:catAx>
      <c:valAx>
        <c:axId val="12266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791765</xdr:colOff>
      <xdr:row>31</xdr:row>
      <xdr:rowOff>27384</xdr:rowOff>
    </xdr:from>
    <xdr:to>
      <xdr:col>7</xdr:col>
      <xdr:colOff>1089422</xdr:colOff>
      <xdr:row>45</xdr:row>
      <xdr:rowOff>103584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49531-6CA8-7DD6-0269-4D61B2B7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952501</xdr:colOff>
      <xdr:row>30</xdr:row>
      <xdr:rowOff>146446</xdr:rowOff>
    </xdr:from>
    <xdr:to>
      <xdr:col>11</xdr:col>
      <xdr:colOff>1214439</xdr:colOff>
      <xdr:row>45</xdr:row>
      <xdr:rowOff>32146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ECF28-C3D0-B51C-3D90-0C636308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sqref="A1:B6"/>
    </sheetView>
  </sheetViews>
  <sheetFormatPr defaultRowHeight="15" x14ac:dyDescent="0.25"/>
  <cols>
    <col min="1" max="1" width="36.42578125" customWidth="1"/>
    <col min="2" max="2" width="17.7109375" customWidth="1"/>
    <col min="3" max="3" width="21.42578125" customWidth="1"/>
    <col min="5" max="5" width="14.8554687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25</v>
      </c>
    </row>
    <row r="2" spans="1:5" x14ac:dyDescent="0.25">
      <c r="A2" t="s">
        <v>3</v>
      </c>
      <c r="B2" s="1">
        <v>65000</v>
      </c>
      <c r="C2" s="1">
        <v>77792.91</v>
      </c>
      <c r="E2">
        <f>SUM(B:B)</f>
        <v>315000</v>
      </c>
    </row>
    <row r="3" spans="1:5" x14ac:dyDescent="0.25">
      <c r="A3" t="s">
        <v>5</v>
      </c>
      <c r="B3" s="1">
        <v>70000</v>
      </c>
      <c r="C3" s="1">
        <v>83382.91</v>
      </c>
    </row>
    <row r="4" spans="1:5" x14ac:dyDescent="0.25">
      <c r="A4" t="s">
        <v>4</v>
      </c>
      <c r="B4" s="1">
        <v>60000</v>
      </c>
      <c r="C4" s="1">
        <v>72202.91</v>
      </c>
    </row>
    <row r="5" spans="1:5" x14ac:dyDescent="0.25">
      <c r="A5" t="s">
        <v>6</v>
      </c>
      <c r="B5" s="1">
        <v>50000</v>
      </c>
      <c r="C5" s="1">
        <v>60312.5</v>
      </c>
    </row>
    <row r="6" spans="1:5" x14ac:dyDescent="0.25">
      <c r="A6" t="s">
        <v>7</v>
      </c>
      <c r="B6" s="1">
        <v>70000</v>
      </c>
      <c r="C6" s="1">
        <v>83382.91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BF4B-6D3B-4E2F-A322-AB7971B9668E}">
  <dimension ref="A1:D22"/>
  <sheetViews>
    <sheetView workbookViewId="0">
      <selection activeCell="B6" sqref="B6"/>
    </sheetView>
  </sheetViews>
  <sheetFormatPr defaultRowHeight="15" x14ac:dyDescent="0.25"/>
  <cols>
    <col min="1" max="1" width="28.5703125" customWidth="1"/>
    <col min="2" max="2" width="10.7109375" customWidth="1"/>
    <col min="3" max="3" width="13.5703125" customWidth="1"/>
    <col min="4" max="4" width="15.42578125" customWidth="1"/>
    <col min="5" max="5" width="30.140625" customWidth="1"/>
    <col min="6" max="7" width="22.28515625" customWidth="1"/>
    <col min="9" max="9" width="24.28515625" customWidth="1"/>
    <col min="10" max="10" width="20.7109375" customWidth="1"/>
  </cols>
  <sheetData>
    <row r="1" spans="1:4" x14ac:dyDescent="0.25">
      <c r="A1" t="s">
        <v>37</v>
      </c>
    </row>
    <row r="2" spans="1:4" x14ac:dyDescent="0.25">
      <c r="A2" t="s">
        <v>9</v>
      </c>
      <c r="B2" t="s">
        <v>8</v>
      </c>
      <c r="C2" t="s">
        <v>12</v>
      </c>
      <c r="D2" t="s">
        <v>13</v>
      </c>
    </row>
    <row r="3" spans="1:4" x14ac:dyDescent="0.25">
      <c r="A3" t="s">
        <v>10</v>
      </c>
      <c r="B3">
        <v>420</v>
      </c>
      <c r="C3">
        <v>3</v>
      </c>
      <c r="D3">
        <f>B3*C3</f>
        <v>1260</v>
      </c>
    </row>
    <row r="4" spans="1:4" x14ac:dyDescent="0.25">
      <c r="A4" t="s">
        <v>11</v>
      </c>
      <c r="B4">
        <v>1971</v>
      </c>
      <c r="C4">
        <v>1</v>
      </c>
      <c r="D4">
        <f>B4*C4</f>
        <v>1971</v>
      </c>
    </row>
    <row r="5" spans="1:4" x14ac:dyDescent="0.25">
      <c r="A5" t="s">
        <v>30</v>
      </c>
      <c r="B5">
        <v>5000</v>
      </c>
      <c r="C5">
        <v>1</v>
      </c>
      <c r="D5">
        <v>5000</v>
      </c>
    </row>
    <row r="6" spans="1:4" x14ac:dyDescent="0.25">
      <c r="A6" t="s">
        <v>31</v>
      </c>
      <c r="B6">
        <v>24000</v>
      </c>
      <c r="C6">
        <v>1</v>
      </c>
      <c r="D6">
        <v>2000</v>
      </c>
    </row>
    <row r="17" spans="1:2" x14ac:dyDescent="0.25">
      <c r="A17" t="s">
        <v>36</v>
      </c>
    </row>
    <row r="18" spans="1:2" x14ac:dyDescent="0.25">
      <c r="A18" t="s">
        <v>9</v>
      </c>
      <c r="B18" t="s">
        <v>38</v>
      </c>
    </row>
    <row r="19" spans="1:2" x14ac:dyDescent="0.25">
      <c r="A19" t="s">
        <v>39</v>
      </c>
      <c r="B19">
        <v>25000</v>
      </c>
    </row>
    <row r="20" spans="1:2" x14ac:dyDescent="0.25">
      <c r="A20" t="s">
        <v>40</v>
      </c>
      <c r="B20">
        <v>12000</v>
      </c>
    </row>
    <row r="21" spans="1:2" x14ac:dyDescent="0.25">
      <c r="A21" t="s">
        <v>41</v>
      </c>
      <c r="B21">
        <v>2000</v>
      </c>
    </row>
    <row r="22" spans="1:2" x14ac:dyDescent="0.25">
      <c r="A22" t="s">
        <v>35</v>
      </c>
      <c r="B2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64C-7C63-4B82-9CEC-2BCF9626B39E}">
  <dimension ref="A1:Q29"/>
  <sheetViews>
    <sheetView zoomScale="80" zoomScaleNormal="80" workbookViewId="0">
      <selection activeCell="B44" sqref="B44"/>
    </sheetView>
  </sheetViews>
  <sheetFormatPr defaultRowHeight="15" x14ac:dyDescent="0.25"/>
  <cols>
    <col min="1" max="1" width="17.7109375" customWidth="1"/>
    <col min="2" max="2" width="15.5703125" customWidth="1"/>
    <col min="3" max="3" width="14.7109375" customWidth="1"/>
    <col min="4" max="4" width="24" customWidth="1"/>
    <col min="5" max="5" width="25.42578125" customWidth="1"/>
    <col min="6" max="6" width="21.42578125" customWidth="1"/>
    <col min="7" max="7" width="17.28515625" customWidth="1"/>
    <col min="8" max="8" width="26.140625" customWidth="1"/>
    <col min="9" max="9" width="27.28515625" customWidth="1"/>
    <col min="10" max="10" width="28.28515625" customWidth="1"/>
    <col min="12" max="12" width="22.5703125" customWidth="1"/>
    <col min="13" max="13" width="18" customWidth="1"/>
    <col min="14" max="14" width="17.140625" customWidth="1"/>
    <col min="15" max="15" width="16.85546875" customWidth="1"/>
    <col min="17" max="17" width="18.5703125" customWidth="1"/>
  </cols>
  <sheetData>
    <row r="1" spans="1:17" ht="33" customHeight="1" x14ac:dyDescent="0.25">
      <c r="A1" t="s">
        <v>14</v>
      </c>
      <c r="B1" t="s">
        <v>17</v>
      </c>
      <c r="D1" s="2" t="s">
        <v>19</v>
      </c>
      <c r="E1" t="s">
        <v>18</v>
      </c>
      <c r="F1" s="2" t="s">
        <v>20</v>
      </c>
      <c r="G1" s="2" t="s">
        <v>24</v>
      </c>
      <c r="I1" s="2" t="s">
        <v>32</v>
      </c>
      <c r="J1" s="2" t="s">
        <v>33</v>
      </c>
    </row>
    <row r="2" spans="1:17" x14ac:dyDescent="0.25">
      <c r="A2" t="s">
        <v>15</v>
      </c>
      <c r="B2">
        <v>0.16</v>
      </c>
      <c r="D2">
        <v>12345</v>
      </c>
      <c r="E2">
        <v>0.25</v>
      </c>
      <c r="F2">
        <v>0.04</v>
      </c>
      <c r="G2">
        <v>0.1</v>
      </c>
      <c r="I2">
        <v>3000</v>
      </c>
      <c r="J2">
        <v>26250</v>
      </c>
    </row>
    <row r="3" spans="1:17" x14ac:dyDescent="0.25">
      <c r="A3" t="s">
        <v>16</v>
      </c>
      <c r="B3">
        <v>15</v>
      </c>
    </row>
    <row r="5" spans="1:17" ht="42" customHeight="1" x14ac:dyDescent="0.25">
      <c r="A5" t="s">
        <v>21</v>
      </c>
      <c r="B5" s="2" t="s">
        <v>22</v>
      </c>
      <c r="C5" s="2" t="s">
        <v>23</v>
      </c>
      <c r="E5" t="s">
        <v>26</v>
      </c>
      <c r="F5" t="s">
        <v>27</v>
      </c>
      <c r="H5" t="s">
        <v>28</v>
      </c>
      <c r="I5" t="s">
        <v>29</v>
      </c>
      <c r="J5" t="s">
        <v>34</v>
      </c>
      <c r="L5" t="s">
        <v>42</v>
      </c>
      <c r="M5" t="s">
        <v>43</v>
      </c>
      <c r="N5" t="s">
        <v>44</v>
      </c>
      <c r="O5" t="s">
        <v>45</v>
      </c>
      <c r="Q5" t="s">
        <v>46</v>
      </c>
    </row>
    <row r="6" spans="1:17" ht="42" customHeight="1" x14ac:dyDescent="0.25">
      <c r="A6">
        <v>0</v>
      </c>
      <c r="B6" s="2">
        <v>0</v>
      </c>
      <c r="C6" s="2">
        <v>0</v>
      </c>
      <c r="E6">
        <v>0</v>
      </c>
      <c r="F6">
        <v>0</v>
      </c>
      <c r="H6">
        <v>0</v>
      </c>
      <c r="I6">
        <v>54000</v>
      </c>
      <c r="J6">
        <f>J2*6</f>
        <v>157500</v>
      </c>
      <c r="L6">
        <f>(H6-I6)*0.19</f>
        <v>-10260</v>
      </c>
      <c r="M6">
        <f>H6-I6-IF(L6&gt;0,L6,0)</f>
        <v>-54000</v>
      </c>
      <c r="N6">
        <f>MAX(M6,0)*0.3</f>
        <v>0</v>
      </c>
      <c r="O6">
        <f>M6-N6</f>
        <v>-54000</v>
      </c>
      <c r="Q6">
        <f>O6-J6</f>
        <v>-211500</v>
      </c>
    </row>
    <row r="7" spans="1:17" x14ac:dyDescent="0.25">
      <c r="A7">
        <v>1</v>
      </c>
      <c r="B7">
        <v>100</v>
      </c>
      <c r="C7">
        <v>0</v>
      </c>
      <c r="E7">
        <f>$B$2*40*(B7-C7)</f>
        <v>640</v>
      </c>
      <c r="F7">
        <v>0</v>
      </c>
      <c r="H7">
        <f>SUM(E$7:E7,F$7:F7)</f>
        <v>640</v>
      </c>
      <c r="I7">
        <f>I6+I$2</f>
        <v>57000</v>
      </c>
      <c r="J7">
        <f>J6+$J$2</f>
        <v>183750</v>
      </c>
      <c r="L7">
        <f t="shared" ref="L7:L29" si="0">(H7-I7)*0.19</f>
        <v>-10708.4</v>
      </c>
      <c r="M7">
        <f t="shared" ref="M7:M29" si="1">H7-I7-IF(L7&gt;0,L7,0)</f>
        <v>-56360</v>
      </c>
      <c r="N7">
        <f t="shared" ref="N7:N29" si="2">MAX(M7,0)*0.3</f>
        <v>0</v>
      </c>
      <c r="O7">
        <f t="shared" ref="O7:O29" si="3">M7-N7</f>
        <v>-56360</v>
      </c>
      <c r="Q7">
        <f t="shared" ref="Q7:Q29" si="4">O7-J7</f>
        <v>-240110</v>
      </c>
    </row>
    <row r="8" spans="1:17" x14ac:dyDescent="0.25">
      <c r="A8">
        <v>2</v>
      </c>
      <c r="B8">
        <v>200</v>
      </c>
      <c r="C8">
        <f>B7*0.1</f>
        <v>10</v>
      </c>
      <c r="E8">
        <f t="shared" ref="E8:E29" si="5">$B$2*40*(B8-C8)</f>
        <v>1216</v>
      </c>
      <c r="F8">
        <f>(C8-C7)*$B$3</f>
        <v>150</v>
      </c>
      <c r="H8">
        <f>SUM(E$7:E8,F$7:F8)</f>
        <v>2006</v>
      </c>
      <c r="I8">
        <f t="shared" ref="I8:I29" si="6">I7+I$2</f>
        <v>60000</v>
      </c>
      <c r="J8">
        <f t="shared" ref="J8:J29" si="7">J7+$J$2</f>
        <v>210000</v>
      </c>
      <c r="L8">
        <f t="shared" si="0"/>
        <v>-11018.86</v>
      </c>
      <c r="M8">
        <f t="shared" si="1"/>
        <v>-57994</v>
      </c>
      <c r="N8">
        <f t="shared" si="2"/>
        <v>0</v>
      </c>
      <c r="O8">
        <f t="shared" si="3"/>
        <v>-57994</v>
      </c>
      <c r="Q8">
        <f t="shared" si="4"/>
        <v>-267994</v>
      </c>
    </row>
    <row r="9" spans="1:17" x14ac:dyDescent="0.25">
      <c r="A9">
        <v>3</v>
      </c>
      <c r="B9">
        <v>400</v>
      </c>
      <c r="C9">
        <f t="shared" ref="C9:C29" si="8">B8*0.1</f>
        <v>20</v>
      </c>
      <c r="E9">
        <f t="shared" si="5"/>
        <v>2432</v>
      </c>
      <c r="F9">
        <f t="shared" ref="F9:F29" si="9">(C9-C8)*$B$3</f>
        <v>150</v>
      </c>
      <c r="H9">
        <f>SUM(E$7:E9,F$7:F9)</f>
        <v>4588</v>
      </c>
      <c r="I9">
        <f t="shared" si="6"/>
        <v>63000</v>
      </c>
      <c r="J9">
        <f t="shared" si="7"/>
        <v>236250</v>
      </c>
      <c r="L9">
        <f t="shared" si="0"/>
        <v>-11098.28</v>
      </c>
      <c r="M9">
        <f t="shared" si="1"/>
        <v>-58412</v>
      </c>
      <c r="N9">
        <f t="shared" si="2"/>
        <v>0</v>
      </c>
      <c r="O9">
        <f t="shared" si="3"/>
        <v>-58412</v>
      </c>
      <c r="Q9">
        <f t="shared" si="4"/>
        <v>-294662</v>
      </c>
    </row>
    <row r="10" spans="1:17" x14ac:dyDescent="0.25">
      <c r="A10">
        <v>4</v>
      </c>
      <c r="B10">
        <v>800</v>
      </c>
      <c r="C10">
        <f t="shared" si="8"/>
        <v>40</v>
      </c>
      <c r="E10">
        <f t="shared" si="5"/>
        <v>4864</v>
      </c>
      <c r="F10">
        <f t="shared" si="9"/>
        <v>300</v>
      </c>
      <c r="H10">
        <f>SUM(E$7:E10,F$7:F10)</f>
        <v>9752</v>
      </c>
      <c r="I10">
        <f t="shared" si="6"/>
        <v>66000</v>
      </c>
      <c r="J10">
        <f t="shared" si="7"/>
        <v>262500</v>
      </c>
      <c r="L10">
        <f t="shared" si="0"/>
        <v>-10687.12</v>
      </c>
      <c r="M10">
        <f t="shared" si="1"/>
        <v>-56248</v>
      </c>
      <c r="N10">
        <f t="shared" si="2"/>
        <v>0</v>
      </c>
      <c r="O10">
        <f t="shared" si="3"/>
        <v>-56248</v>
      </c>
      <c r="Q10">
        <f t="shared" si="4"/>
        <v>-318748</v>
      </c>
    </row>
    <row r="11" spans="1:17" x14ac:dyDescent="0.25">
      <c r="A11">
        <v>5</v>
      </c>
      <c r="B11">
        <v>1600</v>
      </c>
      <c r="C11">
        <f t="shared" si="8"/>
        <v>80</v>
      </c>
      <c r="E11">
        <f t="shared" si="5"/>
        <v>9728</v>
      </c>
      <c r="F11">
        <f t="shared" si="9"/>
        <v>600</v>
      </c>
      <c r="H11">
        <f>SUM(E$7:E11,F$7:F11)</f>
        <v>20080</v>
      </c>
      <c r="I11">
        <f t="shared" si="6"/>
        <v>69000</v>
      </c>
      <c r="J11">
        <f t="shared" si="7"/>
        <v>288750</v>
      </c>
      <c r="L11">
        <f t="shared" si="0"/>
        <v>-9294.7999999999993</v>
      </c>
      <c r="M11">
        <f t="shared" si="1"/>
        <v>-48920</v>
      </c>
      <c r="N11">
        <f t="shared" si="2"/>
        <v>0</v>
      </c>
      <c r="O11">
        <f t="shared" si="3"/>
        <v>-48920</v>
      </c>
      <c r="Q11">
        <f t="shared" si="4"/>
        <v>-337670</v>
      </c>
    </row>
    <row r="12" spans="1:17" x14ac:dyDescent="0.25">
      <c r="A12">
        <v>6</v>
      </c>
      <c r="B12">
        <v>3200</v>
      </c>
      <c r="C12">
        <f t="shared" si="8"/>
        <v>160</v>
      </c>
      <c r="E12">
        <f t="shared" si="5"/>
        <v>19456</v>
      </c>
      <c r="F12">
        <f t="shared" si="9"/>
        <v>1200</v>
      </c>
      <c r="H12">
        <f>SUM(E$7:E12,F$7:F12)</f>
        <v>40736</v>
      </c>
      <c r="I12">
        <f t="shared" si="6"/>
        <v>72000</v>
      </c>
      <c r="J12">
        <f t="shared" si="7"/>
        <v>315000</v>
      </c>
      <c r="L12">
        <f t="shared" si="0"/>
        <v>-5940.16</v>
      </c>
      <c r="M12">
        <f t="shared" si="1"/>
        <v>-31264</v>
      </c>
      <c r="N12">
        <f t="shared" si="2"/>
        <v>0</v>
      </c>
      <c r="O12">
        <f t="shared" si="3"/>
        <v>-31264</v>
      </c>
      <c r="Q12">
        <f t="shared" si="4"/>
        <v>-346264</v>
      </c>
    </row>
    <row r="13" spans="1:17" x14ac:dyDescent="0.25">
      <c r="A13">
        <v>7</v>
      </c>
      <c r="B13">
        <v>5000</v>
      </c>
      <c r="C13">
        <f t="shared" si="8"/>
        <v>320</v>
      </c>
      <c r="E13">
        <f t="shared" si="5"/>
        <v>29952</v>
      </c>
      <c r="F13">
        <f t="shared" si="9"/>
        <v>2400</v>
      </c>
      <c r="H13">
        <f>SUM(E$7:E13,F$7:F13)</f>
        <v>73088</v>
      </c>
      <c r="I13">
        <f t="shared" si="6"/>
        <v>75000</v>
      </c>
      <c r="J13">
        <f t="shared" si="7"/>
        <v>341250</v>
      </c>
      <c r="L13">
        <f t="shared" si="0"/>
        <v>-363.28000000000003</v>
      </c>
      <c r="M13">
        <f t="shared" si="1"/>
        <v>-1912</v>
      </c>
      <c r="N13">
        <f t="shared" si="2"/>
        <v>0</v>
      </c>
      <c r="O13">
        <f t="shared" si="3"/>
        <v>-1912</v>
      </c>
      <c r="Q13">
        <f t="shared" si="4"/>
        <v>-343162</v>
      </c>
    </row>
    <row r="14" spans="1:17" x14ac:dyDescent="0.25">
      <c r="A14">
        <v>8</v>
      </c>
      <c r="B14">
        <v>7000</v>
      </c>
      <c r="C14">
        <f t="shared" si="8"/>
        <v>500</v>
      </c>
      <c r="E14">
        <f t="shared" si="5"/>
        <v>41600</v>
      </c>
      <c r="F14">
        <f t="shared" si="9"/>
        <v>2700</v>
      </c>
      <c r="H14">
        <f>SUM(E$7:E14,F$7:F14)</f>
        <v>117388</v>
      </c>
      <c r="I14">
        <f t="shared" si="6"/>
        <v>78000</v>
      </c>
      <c r="J14">
        <f t="shared" si="7"/>
        <v>367500</v>
      </c>
      <c r="L14">
        <f t="shared" si="0"/>
        <v>7483.72</v>
      </c>
      <c r="M14">
        <f t="shared" si="1"/>
        <v>31904.28</v>
      </c>
      <c r="N14">
        <f t="shared" si="2"/>
        <v>9571.2839999999997</v>
      </c>
      <c r="O14">
        <f t="shared" si="3"/>
        <v>22332.995999999999</v>
      </c>
      <c r="Q14">
        <f t="shared" si="4"/>
        <v>-345167.00400000002</v>
      </c>
    </row>
    <row r="15" spans="1:17" x14ac:dyDescent="0.25">
      <c r="A15">
        <v>9</v>
      </c>
      <c r="B15">
        <v>8500</v>
      </c>
      <c r="C15">
        <f t="shared" si="8"/>
        <v>700</v>
      </c>
      <c r="E15">
        <f t="shared" si="5"/>
        <v>49920</v>
      </c>
      <c r="F15">
        <f t="shared" si="9"/>
        <v>3000</v>
      </c>
      <c r="H15">
        <f>SUM(E$7:E15,F$7:F15)</f>
        <v>170308</v>
      </c>
      <c r="I15">
        <f t="shared" si="6"/>
        <v>81000</v>
      </c>
      <c r="J15">
        <f t="shared" si="7"/>
        <v>393750</v>
      </c>
      <c r="L15">
        <f t="shared" si="0"/>
        <v>16968.52</v>
      </c>
      <c r="M15">
        <f t="shared" si="1"/>
        <v>72339.48</v>
      </c>
      <c r="N15">
        <f t="shared" si="2"/>
        <v>21701.843999999997</v>
      </c>
      <c r="O15">
        <f t="shared" si="3"/>
        <v>50637.635999999999</v>
      </c>
      <c r="Q15">
        <f t="shared" si="4"/>
        <v>-343112.364</v>
      </c>
    </row>
    <row r="16" spans="1:17" x14ac:dyDescent="0.25">
      <c r="A16">
        <v>10</v>
      </c>
      <c r="B16">
        <v>9500</v>
      </c>
      <c r="C16">
        <f t="shared" si="8"/>
        <v>850</v>
      </c>
      <c r="E16">
        <f t="shared" si="5"/>
        <v>55360</v>
      </c>
      <c r="F16">
        <f t="shared" si="9"/>
        <v>2250</v>
      </c>
      <c r="H16">
        <f>SUM(E$7:E16,F$7:F16)</f>
        <v>227918</v>
      </c>
      <c r="I16">
        <f t="shared" si="6"/>
        <v>84000</v>
      </c>
      <c r="J16">
        <f t="shared" si="7"/>
        <v>420000</v>
      </c>
      <c r="L16">
        <f t="shared" si="0"/>
        <v>27344.420000000002</v>
      </c>
      <c r="M16">
        <f t="shared" si="1"/>
        <v>116573.58</v>
      </c>
      <c r="N16">
        <f t="shared" si="2"/>
        <v>34972.074000000001</v>
      </c>
      <c r="O16">
        <f t="shared" si="3"/>
        <v>81601.505999999994</v>
      </c>
      <c r="Q16">
        <f t="shared" si="4"/>
        <v>-338398.49400000001</v>
      </c>
    </row>
    <row r="17" spans="1:17" x14ac:dyDescent="0.25">
      <c r="A17">
        <v>11</v>
      </c>
      <c r="B17">
        <v>11000</v>
      </c>
      <c r="C17">
        <f t="shared" si="8"/>
        <v>950</v>
      </c>
      <c r="E17">
        <f t="shared" si="5"/>
        <v>64320</v>
      </c>
      <c r="F17">
        <f t="shared" si="9"/>
        <v>1500</v>
      </c>
      <c r="H17">
        <f>SUM(E$7:E17,F$7:F17)</f>
        <v>293738</v>
      </c>
      <c r="I17">
        <f t="shared" si="6"/>
        <v>87000</v>
      </c>
      <c r="J17">
        <f t="shared" si="7"/>
        <v>446250</v>
      </c>
      <c r="L17">
        <f t="shared" si="0"/>
        <v>39280.22</v>
      </c>
      <c r="M17">
        <f t="shared" si="1"/>
        <v>167457.78</v>
      </c>
      <c r="N17">
        <f t="shared" si="2"/>
        <v>50237.333999999995</v>
      </c>
      <c r="O17">
        <f t="shared" si="3"/>
        <v>117220.446</v>
      </c>
      <c r="Q17">
        <f t="shared" si="4"/>
        <v>-329029.554</v>
      </c>
    </row>
    <row r="18" spans="1:17" x14ac:dyDescent="0.25">
      <c r="A18">
        <v>12</v>
      </c>
      <c r="B18">
        <v>12000</v>
      </c>
      <c r="C18">
        <f>B17*0.1</f>
        <v>1100</v>
      </c>
      <c r="E18">
        <f t="shared" si="5"/>
        <v>69760</v>
      </c>
      <c r="F18">
        <f t="shared" si="9"/>
        <v>2250</v>
      </c>
      <c r="H18">
        <f>SUM(E$7:E18,F$7:F18)</f>
        <v>365748</v>
      </c>
      <c r="I18">
        <f t="shared" si="6"/>
        <v>90000</v>
      </c>
      <c r="J18">
        <f t="shared" si="7"/>
        <v>472500</v>
      </c>
      <c r="L18">
        <f t="shared" si="0"/>
        <v>52392.12</v>
      </c>
      <c r="M18">
        <f t="shared" si="1"/>
        <v>223355.88</v>
      </c>
      <c r="N18">
        <f t="shared" si="2"/>
        <v>67006.763999999996</v>
      </c>
      <c r="O18">
        <f t="shared" si="3"/>
        <v>156349.11600000001</v>
      </c>
      <c r="Q18">
        <f t="shared" si="4"/>
        <v>-316150.88399999996</v>
      </c>
    </row>
    <row r="19" spans="1:17" x14ac:dyDescent="0.25">
      <c r="A19">
        <v>13</v>
      </c>
      <c r="B19">
        <v>13000</v>
      </c>
      <c r="C19">
        <f t="shared" si="8"/>
        <v>1200</v>
      </c>
      <c r="E19">
        <f t="shared" si="5"/>
        <v>75520</v>
      </c>
      <c r="F19">
        <f>(C19-C18)*$B$3</f>
        <v>1500</v>
      </c>
      <c r="H19">
        <f>SUM(E$7:E19,F$7:F19)</f>
        <v>442768</v>
      </c>
      <c r="I19">
        <f>I18+I$2+5000</f>
        <v>98000</v>
      </c>
      <c r="J19">
        <f t="shared" si="7"/>
        <v>498750</v>
      </c>
      <c r="L19">
        <f t="shared" si="0"/>
        <v>65505.919999999998</v>
      </c>
      <c r="M19">
        <f t="shared" si="1"/>
        <v>279262.08000000002</v>
      </c>
      <c r="N19">
        <f t="shared" si="2"/>
        <v>83778.623999999996</v>
      </c>
      <c r="O19">
        <f t="shared" si="3"/>
        <v>195483.45600000001</v>
      </c>
      <c r="Q19">
        <f t="shared" si="4"/>
        <v>-303266.54399999999</v>
      </c>
    </row>
    <row r="20" spans="1:17" x14ac:dyDescent="0.25">
      <c r="A20">
        <v>14</v>
      </c>
      <c r="B20">
        <v>14000</v>
      </c>
      <c r="C20">
        <f t="shared" si="8"/>
        <v>1300</v>
      </c>
      <c r="E20">
        <f t="shared" si="5"/>
        <v>81280</v>
      </c>
      <c r="F20">
        <f t="shared" si="9"/>
        <v>1500</v>
      </c>
      <c r="H20">
        <f>SUM(E$7:E20,F$7:F20)</f>
        <v>525548</v>
      </c>
      <c r="I20">
        <f t="shared" si="6"/>
        <v>101000</v>
      </c>
      <c r="J20">
        <f t="shared" si="7"/>
        <v>525000</v>
      </c>
      <c r="L20">
        <f t="shared" si="0"/>
        <v>80664.12</v>
      </c>
      <c r="M20">
        <f t="shared" si="1"/>
        <v>343883.88</v>
      </c>
      <c r="N20">
        <f t="shared" si="2"/>
        <v>103165.164</v>
      </c>
      <c r="O20">
        <f t="shared" si="3"/>
        <v>240718.71600000001</v>
      </c>
      <c r="Q20">
        <f t="shared" si="4"/>
        <v>-284281.28399999999</v>
      </c>
    </row>
    <row r="21" spans="1:17" x14ac:dyDescent="0.25">
      <c r="A21">
        <v>15</v>
      </c>
      <c r="B21">
        <v>15000</v>
      </c>
      <c r="C21">
        <f t="shared" si="8"/>
        <v>1400</v>
      </c>
      <c r="E21">
        <f t="shared" si="5"/>
        <v>87040</v>
      </c>
      <c r="F21">
        <f t="shared" si="9"/>
        <v>1500</v>
      </c>
      <c r="H21">
        <f>SUM(E$7:E21,F$7:F21)</f>
        <v>614088</v>
      </c>
      <c r="I21">
        <f t="shared" si="6"/>
        <v>104000</v>
      </c>
      <c r="J21">
        <f t="shared" si="7"/>
        <v>551250</v>
      </c>
      <c r="L21">
        <f t="shared" si="0"/>
        <v>96916.72</v>
      </c>
      <c r="M21">
        <f t="shared" si="1"/>
        <v>413171.28</v>
      </c>
      <c r="N21">
        <f t="shared" si="2"/>
        <v>123951.38400000001</v>
      </c>
      <c r="O21">
        <f t="shared" si="3"/>
        <v>289219.89600000001</v>
      </c>
      <c r="Q21">
        <f t="shared" si="4"/>
        <v>-262030.10399999999</v>
      </c>
    </row>
    <row r="22" spans="1:17" x14ac:dyDescent="0.25">
      <c r="A22">
        <v>16</v>
      </c>
      <c r="B22">
        <v>16000</v>
      </c>
      <c r="C22">
        <f t="shared" si="8"/>
        <v>1500</v>
      </c>
      <c r="E22">
        <f t="shared" si="5"/>
        <v>92800</v>
      </c>
      <c r="F22">
        <f t="shared" si="9"/>
        <v>1500</v>
      </c>
      <c r="H22">
        <f>SUM(E$7:E22,F$7:F22)</f>
        <v>708388</v>
      </c>
      <c r="I22">
        <f t="shared" si="6"/>
        <v>107000</v>
      </c>
      <c r="J22">
        <f t="shared" si="7"/>
        <v>577500</v>
      </c>
      <c r="L22">
        <f t="shared" si="0"/>
        <v>114263.72</v>
      </c>
      <c r="M22">
        <f t="shared" si="1"/>
        <v>487124.28</v>
      </c>
      <c r="N22">
        <f t="shared" si="2"/>
        <v>146137.28400000001</v>
      </c>
      <c r="O22">
        <f t="shared" si="3"/>
        <v>340986.99600000004</v>
      </c>
      <c r="Q22">
        <f t="shared" si="4"/>
        <v>-236513.00399999996</v>
      </c>
    </row>
    <row r="23" spans="1:17" x14ac:dyDescent="0.25">
      <c r="A23">
        <v>17</v>
      </c>
      <c r="B23">
        <v>17000</v>
      </c>
      <c r="C23">
        <f t="shared" si="8"/>
        <v>1600</v>
      </c>
      <c r="E23">
        <f t="shared" si="5"/>
        <v>98560</v>
      </c>
      <c r="F23">
        <f t="shared" si="9"/>
        <v>1500</v>
      </c>
      <c r="H23">
        <f>SUM(E$7:E23,F$7:F23)</f>
        <v>808448</v>
      </c>
      <c r="I23">
        <f t="shared" si="6"/>
        <v>110000</v>
      </c>
      <c r="J23">
        <f t="shared" si="7"/>
        <v>603750</v>
      </c>
      <c r="L23">
        <f t="shared" si="0"/>
        <v>132705.12</v>
      </c>
      <c r="M23">
        <f t="shared" si="1"/>
        <v>565742.88</v>
      </c>
      <c r="N23">
        <f t="shared" si="2"/>
        <v>169722.864</v>
      </c>
      <c r="O23">
        <f t="shared" si="3"/>
        <v>396020.016</v>
      </c>
      <c r="Q23">
        <f t="shared" si="4"/>
        <v>-207729.984</v>
      </c>
    </row>
    <row r="24" spans="1:17" x14ac:dyDescent="0.25">
      <c r="A24">
        <v>18</v>
      </c>
      <c r="B24">
        <v>18000</v>
      </c>
      <c r="C24">
        <f t="shared" si="8"/>
        <v>1700</v>
      </c>
      <c r="E24">
        <f t="shared" si="5"/>
        <v>104320</v>
      </c>
      <c r="F24">
        <f t="shared" si="9"/>
        <v>1500</v>
      </c>
      <c r="H24">
        <f>SUM(E$7:E24,F$7:F24)</f>
        <v>914268</v>
      </c>
      <c r="I24">
        <f t="shared" si="6"/>
        <v>113000</v>
      </c>
      <c r="J24">
        <f t="shared" si="7"/>
        <v>630000</v>
      </c>
      <c r="L24">
        <f t="shared" si="0"/>
        <v>152240.92000000001</v>
      </c>
      <c r="M24">
        <f t="shared" si="1"/>
        <v>649027.07999999996</v>
      </c>
      <c r="N24">
        <f t="shared" si="2"/>
        <v>194708.12399999998</v>
      </c>
      <c r="O24">
        <f t="shared" si="3"/>
        <v>454318.95600000001</v>
      </c>
      <c r="Q24">
        <f t="shared" si="4"/>
        <v>-175681.04399999999</v>
      </c>
    </row>
    <row r="25" spans="1:17" x14ac:dyDescent="0.25">
      <c r="A25">
        <v>19</v>
      </c>
      <c r="B25">
        <v>19000</v>
      </c>
      <c r="C25">
        <f t="shared" si="8"/>
        <v>1800</v>
      </c>
      <c r="E25">
        <f t="shared" si="5"/>
        <v>110080</v>
      </c>
      <c r="F25">
        <f t="shared" si="9"/>
        <v>1500</v>
      </c>
      <c r="H25">
        <f>SUM(E$7:E25,F$7:F25)</f>
        <v>1025848</v>
      </c>
      <c r="I25">
        <f t="shared" si="6"/>
        <v>116000</v>
      </c>
      <c r="J25">
        <f t="shared" si="7"/>
        <v>656250</v>
      </c>
      <c r="L25">
        <f t="shared" si="0"/>
        <v>172871.12</v>
      </c>
      <c r="M25">
        <f t="shared" si="1"/>
        <v>736976.88</v>
      </c>
      <c r="N25">
        <f t="shared" si="2"/>
        <v>221093.06399999998</v>
      </c>
      <c r="O25">
        <f t="shared" si="3"/>
        <v>515883.81599999999</v>
      </c>
      <c r="Q25">
        <f t="shared" si="4"/>
        <v>-140366.18400000001</v>
      </c>
    </row>
    <row r="26" spans="1:17" x14ac:dyDescent="0.25">
      <c r="A26">
        <v>20</v>
      </c>
      <c r="B26">
        <v>20000</v>
      </c>
      <c r="C26">
        <f t="shared" si="8"/>
        <v>1900</v>
      </c>
      <c r="E26">
        <f t="shared" si="5"/>
        <v>115840</v>
      </c>
      <c r="F26">
        <f t="shared" si="9"/>
        <v>1500</v>
      </c>
      <c r="H26">
        <f>SUM(E$7:E26,F$7:F26)</f>
        <v>1143188</v>
      </c>
      <c r="I26">
        <f t="shared" si="6"/>
        <v>119000</v>
      </c>
      <c r="J26">
        <f t="shared" si="7"/>
        <v>682500</v>
      </c>
      <c r="L26">
        <f t="shared" si="0"/>
        <v>194595.72</v>
      </c>
      <c r="M26">
        <f t="shared" si="1"/>
        <v>829592.28</v>
      </c>
      <c r="N26">
        <f t="shared" si="2"/>
        <v>248877.68400000001</v>
      </c>
      <c r="O26">
        <f t="shared" si="3"/>
        <v>580714.59600000002</v>
      </c>
      <c r="Q26">
        <f t="shared" si="4"/>
        <v>-101785.40399999998</v>
      </c>
    </row>
    <row r="27" spans="1:17" x14ac:dyDescent="0.25">
      <c r="A27">
        <v>21</v>
      </c>
      <c r="B27">
        <v>21000</v>
      </c>
      <c r="C27">
        <f t="shared" si="8"/>
        <v>2000</v>
      </c>
      <c r="E27">
        <f t="shared" si="5"/>
        <v>121600</v>
      </c>
      <c r="F27">
        <f t="shared" si="9"/>
        <v>1500</v>
      </c>
      <c r="H27">
        <f>SUM(E$7:E27,F$7:F27)</f>
        <v>1266288</v>
      </c>
      <c r="I27">
        <f t="shared" si="6"/>
        <v>122000</v>
      </c>
      <c r="J27">
        <f t="shared" si="7"/>
        <v>708750</v>
      </c>
      <c r="L27">
        <f t="shared" si="0"/>
        <v>217414.72</v>
      </c>
      <c r="M27">
        <f t="shared" si="1"/>
        <v>926873.28</v>
      </c>
      <c r="N27">
        <f t="shared" si="2"/>
        <v>278061.984</v>
      </c>
      <c r="O27">
        <f t="shared" si="3"/>
        <v>648811.29600000009</v>
      </c>
      <c r="Q27">
        <f t="shared" si="4"/>
        <v>-59938.703999999911</v>
      </c>
    </row>
    <row r="28" spans="1:17" x14ac:dyDescent="0.25">
      <c r="A28">
        <v>22</v>
      </c>
      <c r="B28">
        <v>22000</v>
      </c>
      <c r="C28">
        <f t="shared" si="8"/>
        <v>2100</v>
      </c>
      <c r="E28">
        <f t="shared" si="5"/>
        <v>127360</v>
      </c>
      <c r="F28">
        <f t="shared" si="9"/>
        <v>1500</v>
      </c>
      <c r="H28">
        <f>SUM(E$7:E28,F$7:F28)</f>
        <v>1395148</v>
      </c>
      <c r="I28">
        <f t="shared" si="6"/>
        <v>125000</v>
      </c>
      <c r="J28">
        <f t="shared" si="7"/>
        <v>735000</v>
      </c>
      <c r="L28">
        <f t="shared" si="0"/>
        <v>241328.12</v>
      </c>
      <c r="M28">
        <f t="shared" si="1"/>
        <v>1028819.88</v>
      </c>
      <c r="N28">
        <f t="shared" si="2"/>
        <v>308645.96399999998</v>
      </c>
      <c r="O28">
        <f t="shared" si="3"/>
        <v>720173.91599999997</v>
      </c>
      <c r="Q28">
        <f t="shared" si="4"/>
        <v>-14826.084000000032</v>
      </c>
    </row>
    <row r="29" spans="1:17" x14ac:dyDescent="0.25">
      <c r="A29">
        <v>23</v>
      </c>
      <c r="B29">
        <v>23000</v>
      </c>
      <c r="C29">
        <f t="shared" si="8"/>
        <v>2200</v>
      </c>
      <c r="E29">
        <f t="shared" si="5"/>
        <v>133120</v>
      </c>
      <c r="F29">
        <f t="shared" si="9"/>
        <v>1500</v>
      </c>
      <c r="H29">
        <f>SUM(E$7:E29,F$7:F29)</f>
        <v>1529768</v>
      </c>
      <c r="I29">
        <f t="shared" si="6"/>
        <v>128000</v>
      </c>
      <c r="J29">
        <f t="shared" si="7"/>
        <v>761250</v>
      </c>
      <c r="L29">
        <f t="shared" si="0"/>
        <v>266335.92</v>
      </c>
      <c r="M29">
        <f t="shared" si="1"/>
        <v>1135432.08</v>
      </c>
      <c r="N29">
        <f t="shared" si="2"/>
        <v>340629.62400000001</v>
      </c>
      <c r="O29">
        <f t="shared" si="3"/>
        <v>794802.45600000001</v>
      </c>
      <c r="Q29">
        <f t="shared" si="4"/>
        <v>33552.456000000006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estimations</vt:lpstr>
      <vt:lpstr>Resources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Ufo</dc:creator>
  <cp:lastModifiedBy>Pavlo Kravets</cp:lastModifiedBy>
  <dcterms:created xsi:type="dcterms:W3CDTF">2015-06-05T18:17:20Z</dcterms:created>
  <dcterms:modified xsi:type="dcterms:W3CDTF">2024-01-24T07:19:18Z</dcterms:modified>
</cp:coreProperties>
</file>