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Pakr\Documents\My projects\BV\business values\"/>
    </mc:Choice>
  </mc:AlternateContent>
  <xr:revisionPtr revIDLastSave="0" documentId="13_ncr:1_{DAC74507-6C33-472D-AC27-61EBB13AADE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alary estimations" sheetId="1" r:id="rId1"/>
    <sheet name="Resources" sheetId="2" r:id="rId2"/>
    <sheet name="Inco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3" l="1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7" i="3"/>
  <c r="C9" i="3"/>
  <c r="C10" i="3"/>
  <c r="F11" i="3" s="1"/>
  <c r="C11" i="3"/>
  <c r="C12" i="3"/>
  <c r="C13" i="3"/>
  <c r="C14" i="3"/>
  <c r="C15" i="3"/>
  <c r="C16" i="3"/>
  <c r="F16" i="3" s="1"/>
  <c r="C17" i="3"/>
  <c r="F17" i="3" s="1"/>
  <c r="C18" i="3"/>
  <c r="F18" i="3" s="1"/>
  <c r="C19" i="3"/>
  <c r="C20" i="3"/>
  <c r="C21" i="3"/>
  <c r="C22" i="3"/>
  <c r="C23" i="3"/>
  <c r="C24" i="3"/>
  <c r="F24" i="3" s="1"/>
  <c r="C25" i="3"/>
  <c r="F25" i="3" s="1"/>
  <c r="C26" i="3"/>
  <c r="F27" i="3" s="1"/>
  <c r="C27" i="3"/>
  <c r="C28" i="3"/>
  <c r="C29" i="3"/>
  <c r="C8" i="3"/>
  <c r="F8" i="3" s="1"/>
  <c r="F12" i="3"/>
  <c r="F14" i="3"/>
  <c r="F15" i="3"/>
  <c r="F20" i="3"/>
  <c r="F21" i="3"/>
  <c r="F22" i="3"/>
  <c r="F23" i="3"/>
  <c r="F28" i="3"/>
  <c r="F29" i="3"/>
  <c r="H7" i="3"/>
  <c r="J6" i="3"/>
  <c r="K6" i="3" s="1"/>
  <c r="I6" i="3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E2" i="1"/>
  <c r="D4" i="2"/>
  <c r="D3" i="2"/>
  <c r="F13" i="3" l="1"/>
  <c r="F19" i="3"/>
  <c r="F26" i="3"/>
  <c r="F10" i="3"/>
  <c r="F9" i="3"/>
  <c r="G13" i="3" s="1"/>
  <c r="G7" i="3"/>
  <c r="J7" i="3" s="1"/>
  <c r="K7" i="3" s="1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L6" i="3"/>
  <c r="M6" i="3" s="1"/>
  <c r="N6" i="3" s="1"/>
  <c r="G9" i="3" l="1"/>
  <c r="J9" i="3" s="1"/>
  <c r="K9" i="3" s="1"/>
  <c r="L9" i="3" s="1"/>
  <c r="M9" i="3" s="1"/>
  <c r="N9" i="3" s="1"/>
  <c r="G10" i="3"/>
  <c r="J10" i="3" s="1"/>
  <c r="K10" i="3" s="1"/>
  <c r="L10" i="3" s="1"/>
  <c r="M10" i="3" s="1"/>
  <c r="N10" i="3" s="1"/>
  <c r="G29" i="3"/>
  <c r="G8" i="3"/>
  <c r="J8" i="3" s="1"/>
  <c r="K8" i="3" s="1"/>
  <c r="L8" i="3" s="1"/>
  <c r="M8" i="3" s="1"/>
  <c r="N8" i="3" s="1"/>
  <c r="G21" i="3"/>
  <c r="G24" i="3"/>
  <c r="G27" i="3"/>
  <c r="G17" i="3"/>
  <c r="J17" i="3" s="1"/>
  <c r="K17" i="3" s="1"/>
  <c r="L17" i="3" s="1"/>
  <c r="M17" i="3" s="1"/>
  <c r="N17" i="3" s="1"/>
  <c r="G20" i="3"/>
  <c r="J20" i="3" s="1"/>
  <c r="K20" i="3" s="1"/>
  <c r="G22" i="3"/>
  <c r="G11" i="3"/>
  <c r="J11" i="3" s="1"/>
  <c r="K11" i="3" s="1"/>
  <c r="L11" i="3" s="1"/>
  <c r="M11" i="3" s="1"/>
  <c r="N11" i="3" s="1"/>
  <c r="G19" i="3"/>
  <c r="J19" i="3" s="1"/>
  <c r="K19" i="3" s="1"/>
  <c r="G14" i="3"/>
  <c r="J14" i="3" s="1"/>
  <c r="K14" i="3" s="1"/>
  <c r="L14" i="3" s="1"/>
  <c r="M14" i="3" s="1"/>
  <c r="N14" i="3" s="1"/>
  <c r="G25" i="3"/>
  <c r="G28" i="3"/>
  <c r="G15" i="3"/>
  <c r="J15" i="3" s="1"/>
  <c r="K15" i="3" s="1"/>
  <c r="L15" i="3" s="1"/>
  <c r="M15" i="3" s="1"/>
  <c r="N15" i="3" s="1"/>
  <c r="G18" i="3"/>
  <c r="J18" i="3" s="1"/>
  <c r="G23" i="3"/>
  <c r="G16" i="3"/>
  <c r="J16" i="3" s="1"/>
  <c r="K16" i="3" s="1"/>
  <c r="L16" i="3" s="1"/>
  <c r="M16" i="3" s="1"/>
  <c r="N16" i="3" s="1"/>
  <c r="G26" i="3"/>
  <c r="G12" i="3"/>
  <c r="L7" i="3"/>
  <c r="M7" i="3" s="1"/>
  <c r="N7" i="3" s="1"/>
  <c r="J13" i="3" l="1"/>
  <c r="K13" i="3" s="1"/>
  <c r="J12" i="3"/>
  <c r="K12" i="3" s="1"/>
  <c r="L12" i="3" s="1"/>
  <c r="M12" i="3" s="1"/>
  <c r="N12" i="3" s="1"/>
  <c r="K18" i="3"/>
  <c r="L18" i="3" s="1"/>
  <c r="L19" i="3"/>
  <c r="M19" i="3" s="1"/>
  <c r="N19" i="3" s="1"/>
  <c r="L20" i="3"/>
  <c r="M20" i="3" s="1"/>
  <c r="N20" i="3" s="1"/>
  <c r="J21" i="3"/>
  <c r="K21" i="3" s="1"/>
  <c r="M18" i="3" l="1"/>
  <c r="N18" i="3" s="1"/>
  <c r="L13" i="3"/>
  <c r="M13" i="3" s="1"/>
  <c r="N13" i="3" s="1"/>
  <c r="L21" i="3"/>
  <c r="M21" i="3" s="1"/>
  <c r="N21" i="3" s="1"/>
  <c r="J22" i="3"/>
  <c r="K22" i="3" s="1"/>
  <c r="L22" i="3" l="1"/>
  <c r="M22" i="3" s="1"/>
  <c r="N22" i="3" s="1"/>
  <c r="J23" i="3"/>
  <c r="K23" i="3" s="1"/>
  <c r="L23" i="3" l="1"/>
  <c r="M23" i="3" s="1"/>
  <c r="N23" i="3" s="1"/>
  <c r="J24" i="3"/>
  <c r="K24" i="3" s="1"/>
  <c r="L24" i="3" l="1"/>
  <c r="M24" i="3" s="1"/>
  <c r="N24" i="3" s="1"/>
  <c r="J25" i="3"/>
  <c r="K25" i="3" s="1"/>
  <c r="L25" i="3" l="1"/>
  <c r="M25" i="3" s="1"/>
  <c r="N25" i="3" s="1"/>
  <c r="J26" i="3"/>
  <c r="K26" i="3" s="1"/>
  <c r="L26" i="3" l="1"/>
  <c r="M26" i="3" s="1"/>
  <c r="N26" i="3" s="1"/>
  <c r="J27" i="3"/>
  <c r="K27" i="3" s="1"/>
  <c r="J28" i="3" l="1"/>
  <c r="K28" i="3" s="1"/>
  <c r="L27" i="3"/>
  <c r="M27" i="3" s="1"/>
  <c r="N27" i="3" s="1"/>
  <c r="L28" i="3" l="1"/>
  <c r="M28" i="3" s="1"/>
  <c r="N28" i="3" s="1"/>
  <c r="J29" i="3"/>
  <c r="K29" i="3" s="1"/>
  <c r="L29" i="3" l="1"/>
  <c r="M29" i="3" s="1"/>
  <c r="N29" i="3" s="1"/>
</calcChain>
</file>

<file path=xl/sharedStrings.xml><?xml version="1.0" encoding="utf-8"?>
<sst xmlns="http://schemas.openxmlformats.org/spreadsheetml/2006/main" count="47" uniqueCount="46">
  <si>
    <t>Position</t>
  </si>
  <si>
    <t>Salary</t>
  </si>
  <si>
    <t>Expense to the company</t>
  </si>
  <si>
    <t>Backend Developer (Middle-Senior, Java)</t>
  </si>
  <si>
    <t>Frontend Developer (Middle-Senior, JS)</t>
  </si>
  <si>
    <t>Data Scientist (Middle-Senior)</t>
  </si>
  <si>
    <t>Marketing Specialist</t>
  </si>
  <si>
    <t>DevOps (Middle-Senior)</t>
  </si>
  <si>
    <t>Yearly price</t>
  </si>
  <si>
    <t>Resource</t>
  </si>
  <si>
    <t>AWS t3.medium instance</t>
  </si>
  <si>
    <t>AWS db.m3.medium instance</t>
  </si>
  <si>
    <t>Amount needed</t>
  </si>
  <si>
    <t>Total Yearly price</t>
  </si>
  <si>
    <t>Income Source</t>
  </si>
  <si>
    <t>Ads</t>
  </si>
  <si>
    <t>Subscription</t>
  </si>
  <si>
    <t>Price per unit</t>
  </si>
  <si>
    <t>Subscription rate</t>
  </si>
  <si>
    <t>Customer acquisition rate, customers per month</t>
  </si>
  <si>
    <t>30-day retention rate</t>
  </si>
  <si>
    <t>Month</t>
  </si>
  <si>
    <t>Subscriptions</t>
  </si>
  <si>
    <t>Total yearly pay</t>
  </si>
  <si>
    <t>Ad revenue</t>
  </si>
  <si>
    <t>Subscription revenue</t>
  </si>
  <si>
    <t>Summary income</t>
  </si>
  <si>
    <t>Summary expenses</t>
  </si>
  <si>
    <t>YOLO</t>
  </si>
  <si>
    <t>Marketing</t>
  </si>
  <si>
    <t>Monthly expenses</t>
  </si>
  <si>
    <t>Monthly personal cost</t>
  </si>
  <si>
    <t>Summary personal cost</t>
  </si>
  <si>
    <t>Marketing, initial</t>
  </si>
  <si>
    <t>Initial costs</t>
  </si>
  <si>
    <t>Variable costs</t>
  </si>
  <si>
    <t>Price</t>
  </si>
  <si>
    <t>Registering a GmbH</t>
  </si>
  <si>
    <t>Lawyer</t>
  </si>
  <si>
    <t>Tax advisor</t>
  </si>
  <si>
    <t>VAT</t>
  </si>
  <si>
    <t>Corporate tax</t>
  </si>
  <si>
    <t>Profit after tax</t>
  </si>
  <si>
    <t>Personal profit</t>
  </si>
  <si>
    <t>Net Profit</t>
  </si>
  <si>
    <t>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</si>
</sst>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Profitability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Summary income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Income!$G$6:$G$16</c:f>
              <c:numCache>
                <c:formatCode>General</c:formatCode>
                <c:ptCount val="11"/>
                <c:pt idx="0">
                  <c:v>0</c:v>
                </c:pt>
                <c:pt idx="1">
                  <c:v>1200</c:v>
                </c:pt>
                <c:pt idx="2">
                  <c:v>3780</c:v>
                </c:pt>
                <c:pt idx="3">
                  <c:v>8520</c:v>
                </c:pt>
                <c:pt idx="4">
                  <c:v>18000</c:v>
                </c:pt>
                <c:pt idx="5">
                  <c:v>36960</c:v>
                </c:pt>
                <c:pt idx="6">
                  <c:v>74880</c:v>
                </c:pt>
                <c:pt idx="7">
                  <c:v>121920</c:v>
                </c:pt>
                <c:pt idx="8">
                  <c:v>172680</c:v>
                </c:pt>
                <c:pt idx="9">
                  <c:v>229230</c:v>
                </c:pt>
                <c:pt idx="10">
                  <c:v>291000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2-45EC-A719-65CA9120B386}"/>
            </c:ext>
          </c:extLst>
        </c:ser>
        <c:ser>
          <c:idx val="1"/>
          <c:order val="1"/>
          <c:tx>
            <c:v>Summary expenses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Income!$H$6:$H$16</c:f>
              <c:numCache>
                <c:formatCode>General</c:formatCode>
                <c:ptCount val="11"/>
                <c:pt idx="0">
                  <c:v>60000</c:v>
                </c:pt>
                <c:pt idx="1">
                  <c:v>63000</c:v>
                </c:pt>
                <c:pt idx="2">
                  <c:v>66000</c:v>
                </c:pt>
                <c:pt idx="3">
                  <c:v>69000</c:v>
                </c:pt>
                <c:pt idx="4">
                  <c:v>72000</c:v>
                </c:pt>
                <c:pt idx="5">
                  <c:v>75000</c:v>
                </c:pt>
                <c:pt idx="6">
                  <c:v>78000</c:v>
                </c:pt>
                <c:pt idx="7">
                  <c:v>81000</c:v>
                </c:pt>
                <c:pt idx="8">
                  <c:v>84000</c:v>
                </c:pt>
                <c:pt idx="9">
                  <c:v>87000</c:v>
                </c:pt>
                <c:pt idx="10">
                  <c:v>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2-45EC-A719-65CA9120B386}"/>
            </c:ext>
          </c:extLst>
        </c:ser>
        <c:ser>
          <c:idx val="2"/>
          <c:order val="2"/>
          <c:tx>
            <c:v>Profit after tax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Income!$M$6:$M$16</c:f>
              <c:numCache>
                <c:formatCode>General</c:formatCode>
                <c:ptCount val="11"/>
                <c:pt idx="0">
                  <c:v>-60000</c:v>
                </c:pt>
                <c:pt idx="1">
                  <c:v>-61800</c:v>
                </c:pt>
                <c:pt idx="2">
                  <c:v>-62220</c:v>
                </c:pt>
                <c:pt idx="3">
                  <c:v>-60480</c:v>
                </c:pt>
                <c:pt idx="4">
                  <c:v>-54000</c:v>
                </c:pt>
                <c:pt idx="5">
                  <c:v>-38040</c:v>
                </c:pt>
                <c:pt idx="6">
                  <c:v>-3120</c:v>
                </c:pt>
                <c:pt idx="7">
                  <c:v>23201.64</c:v>
                </c:pt>
                <c:pt idx="8">
                  <c:v>50281.56</c:v>
                </c:pt>
                <c:pt idx="9">
                  <c:v>80644.41</c:v>
                </c:pt>
                <c:pt idx="10">
                  <c:v>113967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12-45EC-A719-65CA9120B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6914543"/>
        <c:axId val="65913951"/>
      </c:lineChart>
      <c:catAx>
        <c:axId val="1226914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913951"/>
        <c:crosses val="autoZero"/>
        <c:auto val="1"/>
        <c:lblAlgn val="ctr"/>
        <c:lblOffset val="100"/>
        <c:noMultiLvlLbl val="0"/>
      </c:catAx>
      <c:valAx>
        <c:axId val="6591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91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Break-even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Income!$N$6:$N$29</c:f>
              <c:numCache>
                <c:formatCode>General</c:formatCode>
                <c:ptCount val="24"/>
                <c:pt idx="0">
                  <c:v>-217500</c:v>
                </c:pt>
                <c:pt idx="1">
                  <c:v>-245550</c:v>
                </c:pt>
                <c:pt idx="2">
                  <c:v>-272220</c:v>
                </c:pt>
                <c:pt idx="3">
                  <c:v>-296730</c:v>
                </c:pt>
                <c:pt idx="4">
                  <c:v>-316500</c:v>
                </c:pt>
                <c:pt idx="5">
                  <c:v>-326790</c:v>
                </c:pt>
                <c:pt idx="6">
                  <c:v>-318120</c:v>
                </c:pt>
                <c:pt idx="7">
                  <c:v>-318048.36</c:v>
                </c:pt>
                <c:pt idx="8">
                  <c:v>-317218.44</c:v>
                </c:pt>
                <c:pt idx="9">
                  <c:v>-313105.58999999997</c:v>
                </c:pt>
                <c:pt idx="10">
                  <c:v>-306033</c:v>
                </c:pt>
                <c:pt idx="11">
                  <c:v>-296493.95999999996</c:v>
                </c:pt>
                <c:pt idx="12">
                  <c:v>-284471.45999999996</c:v>
                </c:pt>
                <c:pt idx="13">
                  <c:v>-272562.36</c:v>
                </c:pt>
                <c:pt idx="14">
                  <c:v>-255096.65999999997</c:v>
                </c:pt>
                <c:pt idx="15">
                  <c:v>-234909.36</c:v>
                </c:pt>
                <c:pt idx="16">
                  <c:v>-212000.45999999996</c:v>
                </c:pt>
                <c:pt idx="17">
                  <c:v>-186369.96000000002</c:v>
                </c:pt>
                <c:pt idx="18">
                  <c:v>-158017.85999999999</c:v>
                </c:pt>
                <c:pt idx="19">
                  <c:v>-126944.16000000003</c:v>
                </c:pt>
                <c:pt idx="20">
                  <c:v>-93148.859999999986</c:v>
                </c:pt>
                <c:pt idx="21">
                  <c:v>-56631.959999999963</c:v>
                </c:pt>
                <c:pt idx="22">
                  <c:v>-17393.459999999963</c:v>
                </c:pt>
                <c:pt idx="23">
                  <c:v>24566.639999999898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A-4B83-B92C-F41F8239E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41903"/>
        <c:axId val="1226641087"/>
      </c:lineChart>
      <c:catAx>
        <c:axId val="51741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641087"/>
        <c:crosses val="autoZero"/>
        <c:auto val="1"/>
        <c:lblAlgn val="ctr"/>
        <c:lblOffset val="100"/>
        <c:noMultiLvlLbl val="0"/>
      </c:catAx>
      <c:valAx>
        <c:axId val="122664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4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31</xdr:row>
      <xdr:rowOff>27384</xdr:rowOff>
    </xdr:from>
    <xdr:to>
      <xdr:col>6</xdr:col>
      <xdr:colOff>777002</xdr:colOff>
      <xdr:row>45</xdr:row>
      <xdr:rowOff>103584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249531-6CA8-7DD6-0269-4D61B2B72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952501</xdr:colOff>
      <xdr:row>30</xdr:row>
      <xdr:rowOff>146446</xdr:rowOff>
    </xdr:from>
    <xdr:to>
      <xdr:col>9</xdr:col>
      <xdr:colOff>1214439</xdr:colOff>
      <xdr:row>45</xdr:row>
      <xdr:rowOff>32146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3ECF28-C3D0-B51C-3D90-0C636308B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9" sqref="B9"/>
    </sheetView>
  </sheetViews>
  <sheetFormatPr defaultRowHeight="14.4" x14ac:dyDescent="0.3"/>
  <cols>
    <col min="1" max="1" width="36.44140625" customWidth="1"/>
    <col min="2" max="2" width="17.6640625" customWidth="1"/>
    <col min="3" max="3" width="21.44140625" customWidth="1"/>
    <col min="5" max="5" width="14.88671875" customWidth="1"/>
  </cols>
  <sheetData>
    <row r="1" spans="1:5" x14ac:dyDescent="0.3">
      <c r="A1" t="s">
        <v>0</v>
      </c>
      <c r="B1" t="s">
        <v>1</v>
      </c>
      <c r="C1" t="s">
        <v>2</v>
      </c>
      <c r="E1" t="s">
        <v>23</v>
      </c>
    </row>
    <row r="2" spans="1:5" x14ac:dyDescent="0.3">
      <c r="A2" t="s">
        <v>3</v>
      </c>
      <c r="B2" s="1">
        <v>65000</v>
      </c>
      <c r="C2" s="1">
        <v>77792.91</v>
      </c>
      <c r="E2">
        <f>SUM(B:B)</f>
        <v>315000</v>
      </c>
    </row>
    <row r="3" spans="1:5" x14ac:dyDescent="0.3">
      <c r="A3" t="s">
        <v>5</v>
      </c>
      <c r="B3" s="1">
        <v>70000</v>
      </c>
      <c r="C3" s="1">
        <v>83382.91</v>
      </c>
    </row>
    <row r="4" spans="1:5" x14ac:dyDescent="0.3">
      <c r="A4" t="s">
        <v>4</v>
      </c>
      <c r="B4" s="1">
        <v>60000</v>
      </c>
      <c r="C4" s="1">
        <v>72202.91</v>
      </c>
    </row>
    <row r="5" spans="1:5" x14ac:dyDescent="0.3">
      <c r="A5" t="s">
        <v>6</v>
      </c>
      <c r="B5" s="1">
        <v>50000</v>
      </c>
      <c r="C5" s="1">
        <v>60312.5</v>
      </c>
    </row>
    <row r="6" spans="1:5" x14ac:dyDescent="0.3">
      <c r="A6" t="s">
        <v>7</v>
      </c>
      <c r="B6" s="1">
        <v>70000</v>
      </c>
      <c r="C6" s="1">
        <v>83382.91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2BF4B-6D3B-4E2F-A322-AB7971B9668E}">
  <dimension ref="A1:D22"/>
  <sheetViews>
    <sheetView workbookViewId="0">
      <selection activeCell="A2" sqref="A2"/>
    </sheetView>
  </sheetViews>
  <sheetFormatPr defaultRowHeight="14.4" x14ac:dyDescent="0.3"/>
  <cols>
    <col min="1" max="1" width="28.5546875" customWidth="1"/>
    <col min="2" max="2" width="10.6640625" customWidth="1"/>
    <col min="3" max="3" width="13.5546875" customWidth="1"/>
    <col min="4" max="4" width="15.44140625" customWidth="1"/>
    <col min="5" max="5" width="30.109375" customWidth="1"/>
    <col min="6" max="7" width="22.33203125" customWidth="1"/>
    <col min="9" max="9" width="24.33203125" customWidth="1"/>
    <col min="10" max="10" width="20.6640625" customWidth="1"/>
  </cols>
  <sheetData>
    <row r="1" spans="1:4" x14ac:dyDescent="0.3">
      <c r="A1" t="s">
        <v>35</v>
      </c>
    </row>
    <row r="2" spans="1:4" x14ac:dyDescent="0.3">
      <c r="A2" t="s">
        <v>9</v>
      </c>
      <c r="B2" t="s">
        <v>8</v>
      </c>
      <c r="C2" t="s">
        <v>12</v>
      </c>
      <c r="D2" t="s">
        <v>13</v>
      </c>
    </row>
    <row r="3" spans="1:4" x14ac:dyDescent="0.3">
      <c r="A3" t="s">
        <v>10</v>
      </c>
      <c r="B3">
        <v>420</v>
      </c>
      <c r="C3">
        <v>3</v>
      </c>
      <c r="D3">
        <f>B3*C3</f>
        <v>1260</v>
      </c>
    </row>
    <row r="4" spans="1:4" x14ac:dyDescent="0.3">
      <c r="A4" t="s">
        <v>11</v>
      </c>
      <c r="B4">
        <v>1971</v>
      </c>
      <c r="C4">
        <v>1</v>
      </c>
      <c r="D4">
        <f>B4*C4</f>
        <v>1971</v>
      </c>
    </row>
    <row r="5" spans="1:4" x14ac:dyDescent="0.3">
      <c r="A5" t="s">
        <v>28</v>
      </c>
      <c r="B5">
        <v>5000</v>
      </c>
      <c r="C5">
        <v>1</v>
      </c>
      <c r="D5">
        <v>5000</v>
      </c>
    </row>
    <row r="6" spans="1:4" x14ac:dyDescent="0.3">
      <c r="A6" t="s">
        <v>29</v>
      </c>
      <c r="B6">
        <v>24000</v>
      </c>
      <c r="C6">
        <v>1</v>
      </c>
      <c r="D6">
        <v>2000</v>
      </c>
    </row>
    <row r="17" spans="1:2" x14ac:dyDescent="0.3">
      <c r="A17" t="s">
        <v>34</v>
      </c>
    </row>
    <row r="18" spans="1:2" x14ac:dyDescent="0.3">
      <c r="A18" t="s">
        <v>9</v>
      </c>
      <c r="B18" t="s">
        <v>36</v>
      </c>
    </row>
    <row r="19" spans="1:2" x14ac:dyDescent="0.3">
      <c r="A19" t="s">
        <v>37</v>
      </c>
      <c r="B19">
        <v>25000</v>
      </c>
    </row>
    <row r="20" spans="1:2" x14ac:dyDescent="0.3">
      <c r="A20" t="s">
        <v>38</v>
      </c>
      <c r="B20">
        <v>12000</v>
      </c>
    </row>
    <row r="21" spans="1:2" x14ac:dyDescent="0.3">
      <c r="A21" t="s">
        <v>39</v>
      </c>
      <c r="B21">
        <v>2000</v>
      </c>
    </row>
    <row r="22" spans="1:2" x14ac:dyDescent="0.3">
      <c r="A22" t="s">
        <v>33</v>
      </c>
      <c r="B22"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7564C-7C63-4B82-9CEC-2BCF9626B39E}">
  <dimension ref="A1:N29"/>
  <sheetViews>
    <sheetView tabSelected="1" zoomScale="80" zoomScaleNormal="80" workbookViewId="0">
      <selection activeCell="E9" sqref="E9"/>
    </sheetView>
  </sheetViews>
  <sheetFormatPr defaultRowHeight="14.4" x14ac:dyDescent="0.3"/>
  <cols>
    <col min="1" max="1" width="17.6640625" customWidth="1"/>
    <col min="2" max="2" width="15.5546875" customWidth="1"/>
    <col min="3" max="3" width="14.6640625" customWidth="1"/>
    <col min="4" max="4" width="24" customWidth="1"/>
    <col min="5" max="5" width="14" customWidth="1"/>
    <col min="6" max="6" width="12.21875" customWidth="1"/>
    <col min="7" max="7" width="11.33203125" customWidth="1"/>
    <col min="8" max="8" width="15.6640625" customWidth="1"/>
    <col min="9" max="9" width="28.33203125" customWidth="1"/>
    <col min="10" max="10" width="22.5546875" customWidth="1"/>
    <col min="11" max="11" width="18" customWidth="1"/>
    <col min="12" max="12" width="17.109375" customWidth="1"/>
    <col min="13" max="13" width="16.88671875" customWidth="1"/>
    <col min="14" max="14" width="18.5546875" customWidth="1"/>
  </cols>
  <sheetData>
    <row r="1" spans="1:14" ht="33" customHeight="1" x14ac:dyDescent="0.3">
      <c r="A1" t="s">
        <v>14</v>
      </c>
      <c r="B1" t="s">
        <v>17</v>
      </c>
      <c r="D1" s="2" t="s">
        <v>19</v>
      </c>
      <c r="E1" t="s">
        <v>18</v>
      </c>
      <c r="F1" s="2" t="s">
        <v>20</v>
      </c>
      <c r="H1" s="2" t="s">
        <v>30</v>
      </c>
      <c r="I1" s="2" t="s">
        <v>31</v>
      </c>
    </row>
    <row r="2" spans="1:14" x14ac:dyDescent="0.3">
      <c r="A2" t="s">
        <v>15</v>
      </c>
      <c r="B2">
        <v>0.02</v>
      </c>
      <c r="D2">
        <v>12345</v>
      </c>
      <c r="E2">
        <v>0.1</v>
      </c>
      <c r="F2">
        <v>0.04</v>
      </c>
      <c r="H2">
        <v>3000</v>
      </c>
      <c r="I2">
        <v>26250</v>
      </c>
    </row>
    <row r="3" spans="1:14" x14ac:dyDescent="0.3">
      <c r="A3" t="s">
        <v>16</v>
      </c>
      <c r="B3">
        <v>15</v>
      </c>
    </row>
    <row r="5" spans="1:14" ht="42" customHeight="1" x14ac:dyDescent="0.3">
      <c r="A5" t="s">
        <v>21</v>
      </c>
      <c r="B5" s="2" t="s">
        <v>45</v>
      </c>
      <c r="C5" s="2" t="s">
        <v>22</v>
      </c>
      <c r="E5" s="2" t="s">
        <v>24</v>
      </c>
      <c r="F5" s="2" t="s">
        <v>25</v>
      </c>
      <c r="G5" s="2" t="s">
        <v>26</v>
      </c>
      <c r="H5" s="2" t="s">
        <v>27</v>
      </c>
      <c r="I5" s="2" t="s">
        <v>32</v>
      </c>
      <c r="J5" t="s">
        <v>40</v>
      </c>
      <c r="K5" t="s">
        <v>44</v>
      </c>
      <c r="L5" t="s">
        <v>41</v>
      </c>
      <c r="M5" t="s">
        <v>42</v>
      </c>
      <c r="N5" t="s">
        <v>43</v>
      </c>
    </row>
    <row r="6" spans="1:14" ht="42" customHeight="1" x14ac:dyDescent="0.3">
      <c r="A6">
        <v>0</v>
      </c>
      <c r="B6" s="2">
        <v>0</v>
      </c>
      <c r="C6" s="2">
        <v>0</v>
      </c>
      <c r="E6">
        <v>0</v>
      </c>
      <c r="F6">
        <v>0</v>
      </c>
      <c r="G6">
        <v>0</v>
      </c>
      <c r="H6">
        <v>60000</v>
      </c>
      <c r="I6">
        <f>I2*6</f>
        <v>157500</v>
      </c>
      <c r="J6">
        <f t="shared" ref="J6:J29" si="0">(G6-H6)*0.19</f>
        <v>-11400</v>
      </c>
      <c r="K6">
        <f t="shared" ref="K6:K29" si="1">G6-H6-IF(J6&gt;0,J6,0)</f>
        <v>-60000</v>
      </c>
      <c r="L6">
        <f>MAX(K6,0)*0.3</f>
        <v>0</v>
      </c>
      <c r="M6">
        <f>K6-L6</f>
        <v>-60000</v>
      </c>
      <c r="N6">
        <f t="shared" ref="N6:N29" si="2">M6-I6</f>
        <v>-217500</v>
      </c>
    </row>
    <row r="7" spans="1:14" x14ac:dyDescent="0.3">
      <c r="A7">
        <v>1</v>
      </c>
      <c r="B7">
        <v>200</v>
      </c>
      <c r="C7">
        <v>0</v>
      </c>
      <c r="E7">
        <f>$B$2*300*(B7-C7)</f>
        <v>1200</v>
      </c>
      <c r="F7">
        <v>0</v>
      </c>
      <c r="G7">
        <f>SUM(E$7:E7,F$7:F7)</f>
        <v>1200</v>
      </c>
      <c r="H7">
        <f>H6+H$2</f>
        <v>63000</v>
      </c>
      <c r="I7">
        <f>I6+$I$2</f>
        <v>183750</v>
      </c>
      <c r="J7">
        <f t="shared" si="0"/>
        <v>-11742</v>
      </c>
      <c r="K7">
        <f t="shared" si="1"/>
        <v>-61800</v>
      </c>
      <c r="L7">
        <f t="shared" ref="L7:L29" si="3">MAX(K7,0)*0.3</f>
        <v>0</v>
      </c>
      <c r="M7">
        <f t="shared" ref="M7:M29" si="4">K7-L7</f>
        <v>-61800</v>
      </c>
      <c r="N7">
        <f t="shared" si="2"/>
        <v>-245550</v>
      </c>
    </row>
    <row r="8" spans="1:14" x14ac:dyDescent="0.3">
      <c r="A8">
        <v>2</v>
      </c>
      <c r="B8">
        <v>400</v>
      </c>
      <c r="C8">
        <f>B7*0.2</f>
        <v>40</v>
      </c>
      <c r="E8">
        <f t="shared" ref="E8:E29" si="5">$B$2*300*(B8-C8)</f>
        <v>2160</v>
      </c>
      <c r="F8">
        <f>(C8-C7)*$B$3*0.7</f>
        <v>420</v>
      </c>
      <c r="G8">
        <f>SUM(E$7:E8,F$7:F8)</f>
        <v>3780</v>
      </c>
      <c r="H8">
        <f t="shared" ref="H8:H29" si="6">H7+H$2</f>
        <v>66000</v>
      </c>
      <c r="I8">
        <f t="shared" ref="I8:I29" si="7">I7+$I$2</f>
        <v>210000</v>
      </c>
      <c r="J8">
        <f t="shared" si="0"/>
        <v>-11821.8</v>
      </c>
      <c r="K8">
        <f t="shared" si="1"/>
        <v>-62220</v>
      </c>
      <c r="L8">
        <f t="shared" si="3"/>
        <v>0</v>
      </c>
      <c r="M8">
        <f t="shared" si="4"/>
        <v>-62220</v>
      </c>
      <c r="N8">
        <f t="shared" si="2"/>
        <v>-272220</v>
      </c>
    </row>
    <row r="9" spans="1:14" x14ac:dyDescent="0.3">
      <c r="A9">
        <v>3</v>
      </c>
      <c r="B9">
        <v>800</v>
      </c>
      <c r="C9">
        <f t="shared" ref="C9:C29" si="8">B8*0.2</f>
        <v>80</v>
      </c>
      <c r="E9">
        <f t="shared" si="5"/>
        <v>4320</v>
      </c>
      <c r="F9">
        <f t="shared" ref="F9:F29" si="9">(C9-C8)*$B$3*0.7</f>
        <v>420</v>
      </c>
      <c r="G9">
        <f>SUM(E$7:E9,F$7:F9)</f>
        <v>8520</v>
      </c>
      <c r="H9">
        <f t="shared" si="6"/>
        <v>69000</v>
      </c>
      <c r="I9">
        <f t="shared" si="7"/>
        <v>236250</v>
      </c>
      <c r="J9">
        <f t="shared" si="0"/>
        <v>-11491.2</v>
      </c>
      <c r="K9">
        <f t="shared" si="1"/>
        <v>-60480</v>
      </c>
      <c r="L9">
        <f t="shared" si="3"/>
        <v>0</v>
      </c>
      <c r="M9">
        <f t="shared" si="4"/>
        <v>-60480</v>
      </c>
      <c r="N9">
        <f t="shared" si="2"/>
        <v>-296730</v>
      </c>
    </row>
    <row r="10" spans="1:14" x14ac:dyDescent="0.3">
      <c r="A10">
        <v>4</v>
      </c>
      <c r="B10">
        <v>1600</v>
      </c>
      <c r="C10">
        <f t="shared" si="8"/>
        <v>160</v>
      </c>
      <c r="E10">
        <f t="shared" si="5"/>
        <v>8640</v>
      </c>
      <c r="F10">
        <f t="shared" si="9"/>
        <v>840</v>
      </c>
      <c r="G10">
        <f>SUM(E$7:E10,F$7:F10)</f>
        <v>18000</v>
      </c>
      <c r="H10">
        <f t="shared" si="6"/>
        <v>72000</v>
      </c>
      <c r="I10">
        <f t="shared" si="7"/>
        <v>262500</v>
      </c>
      <c r="J10">
        <f t="shared" si="0"/>
        <v>-10260</v>
      </c>
      <c r="K10">
        <f t="shared" si="1"/>
        <v>-54000</v>
      </c>
      <c r="L10">
        <f t="shared" si="3"/>
        <v>0</v>
      </c>
      <c r="M10">
        <f t="shared" si="4"/>
        <v>-54000</v>
      </c>
      <c r="N10">
        <f t="shared" si="2"/>
        <v>-316500</v>
      </c>
    </row>
    <row r="11" spans="1:14" x14ac:dyDescent="0.3">
      <c r="A11">
        <v>5</v>
      </c>
      <c r="B11">
        <v>3200</v>
      </c>
      <c r="C11">
        <f t="shared" si="8"/>
        <v>320</v>
      </c>
      <c r="E11">
        <f t="shared" si="5"/>
        <v>17280</v>
      </c>
      <c r="F11">
        <f t="shared" si="9"/>
        <v>1680</v>
      </c>
      <c r="G11">
        <f>SUM(E$7:E11,F$7:F11)</f>
        <v>36960</v>
      </c>
      <c r="H11">
        <f t="shared" si="6"/>
        <v>75000</v>
      </c>
      <c r="I11">
        <f t="shared" si="7"/>
        <v>288750</v>
      </c>
      <c r="J11">
        <f t="shared" si="0"/>
        <v>-7227.6</v>
      </c>
      <c r="K11">
        <f t="shared" si="1"/>
        <v>-38040</v>
      </c>
      <c r="L11">
        <f t="shared" si="3"/>
        <v>0</v>
      </c>
      <c r="M11">
        <f t="shared" si="4"/>
        <v>-38040</v>
      </c>
      <c r="N11">
        <f t="shared" si="2"/>
        <v>-326790</v>
      </c>
    </row>
    <row r="12" spans="1:14" x14ac:dyDescent="0.3">
      <c r="A12">
        <v>6</v>
      </c>
      <c r="B12">
        <v>6400</v>
      </c>
      <c r="C12">
        <f t="shared" si="8"/>
        <v>640</v>
      </c>
      <c r="E12">
        <f t="shared" si="5"/>
        <v>34560</v>
      </c>
      <c r="F12">
        <f t="shared" si="9"/>
        <v>3360</v>
      </c>
      <c r="G12">
        <f>SUM(E$7:E12,F$7:F12)</f>
        <v>74880</v>
      </c>
      <c r="H12">
        <f t="shared" si="6"/>
        <v>78000</v>
      </c>
      <c r="I12">
        <f t="shared" si="7"/>
        <v>315000</v>
      </c>
      <c r="J12">
        <f t="shared" si="0"/>
        <v>-592.79999999999995</v>
      </c>
      <c r="K12">
        <f t="shared" si="1"/>
        <v>-3120</v>
      </c>
      <c r="L12">
        <f t="shared" si="3"/>
        <v>0</v>
      </c>
      <c r="M12">
        <f t="shared" si="4"/>
        <v>-3120</v>
      </c>
      <c r="N12">
        <f t="shared" si="2"/>
        <v>-318120</v>
      </c>
    </row>
    <row r="13" spans="1:14" x14ac:dyDescent="0.3">
      <c r="A13">
        <v>7</v>
      </c>
      <c r="B13">
        <v>8000</v>
      </c>
      <c r="C13">
        <f t="shared" si="8"/>
        <v>1280</v>
      </c>
      <c r="E13">
        <f t="shared" si="5"/>
        <v>40320</v>
      </c>
      <c r="F13">
        <f t="shared" si="9"/>
        <v>6720</v>
      </c>
      <c r="G13">
        <f>SUM(E$7:E13,F$7:F13)</f>
        <v>121920</v>
      </c>
      <c r="H13">
        <f t="shared" si="6"/>
        <v>81000</v>
      </c>
      <c r="I13">
        <f t="shared" si="7"/>
        <v>341250</v>
      </c>
      <c r="J13">
        <f t="shared" si="0"/>
        <v>7774.8</v>
      </c>
      <c r="K13">
        <f t="shared" si="1"/>
        <v>33145.199999999997</v>
      </c>
      <c r="L13">
        <f t="shared" si="3"/>
        <v>9943.56</v>
      </c>
      <c r="M13">
        <f t="shared" si="4"/>
        <v>23201.64</v>
      </c>
      <c r="N13">
        <f t="shared" si="2"/>
        <v>-318048.36</v>
      </c>
    </row>
    <row r="14" spans="1:14" x14ac:dyDescent="0.3">
      <c r="A14">
        <v>8</v>
      </c>
      <c r="B14">
        <v>9500</v>
      </c>
      <c r="C14">
        <f t="shared" si="8"/>
        <v>1600</v>
      </c>
      <c r="E14">
        <f t="shared" si="5"/>
        <v>47400</v>
      </c>
      <c r="F14">
        <f t="shared" si="9"/>
        <v>3360</v>
      </c>
      <c r="G14">
        <f>SUM(E$7:E14,F$7:F14)</f>
        <v>172680</v>
      </c>
      <c r="H14">
        <f t="shared" si="6"/>
        <v>84000</v>
      </c>
      <c r="I14">
        <f t="shared" si="7"/>
        <v>367500</v>
      </c>
      <c r="J14">
        <f t="shared" si="0"/>
        <v>16849.2</v>
      </c>
      <c r="K14">
        <f t="shared" si="1"/>
        <v>71830.8</v>
      </c>
      <c r="L14">
        <f t="shared" si="3"/>
        <v>21549.24</v>
      </c>
      <c r="M14">
        <f t="shared" si="4"/>
        <v>50281.56</v>
      </c>
      <c r="N14">
        <f t="shared" si="2"/>
        <v>-317218.44</v>
      </c>
    </row>
    <row r="15" spans="1:14" x14ac:dyDescent="0.3">
      <c r="A15">
        <v>9</v>
      </c>
      <c r="B15">
        <v>10800</v>
      </c>
      <c r="C15">
        <f t="shared" si="8"/>
        <v>1900</v>
      </c>
      <c r="E15">
        <f t="shared" si="5"/>
        <v>53400</v>
      </c>
      <c r="F15">
        <f t="shared" si="9"/>
        <v>3150</v>
      </c>
      <c r="G15">
        <f>SUM(E$7:E15,F$7:F15)</f>
        <v>229230</v>
      </c>
      <c r="H15">
        <f t="shared" si="6"/>
        <v>87000</v>
      </c>
      <c r="I15">
        <f t="shared" si="7"/>
        <v>393750</v>
      </c>
      <c r="J15">
        <f t="shared" si="0"/>
        <v>27023.7</v>
      </c>
      <c r="K15">
        <f t="shared" si="1"/>
        <v>115206.3</v>
      </c>
      <c r="L15">
        <f t="shared" si="3"/>
        <v>34561.89</v>
      </c>
      <c r="M15">
        <f t="shared" si="4"/>
        <v>80644.41</v>
      </c>
      <c r="N15">
        <f t="shared" si="2"/>
        <v>-313105.58999999997</v>
      </c>
    </row>
    <row r="16" spans="1:14" x14ac:dyDescent="0.3">
      <c r="A16">
        <v>10</v>
      </c>
      <c r="B16">
        <v>12000</v>
      </c>
      <c r="C16">
        <f t="shared" si="8"/>
        <v>2160</v>
      </c>
      <c r="E16">
        <f t="shared" si="5"/>
        <v>59040</v>
      </c>
      <c r="F16">
        <f t="shared" si="9"/>
        <v>2730</v>
      </c>
      <c r="G16">
        <f>SUM(E$7:E16,F$7:F16)</f>
        <v>291000</v>
      </c>
      <c r="H16">
        <f t="shared" si="6"/>
        <v>90000</v>
      </c>
      <c r="I16">
        <f t="shared" si="7"/>
        <v>420000</v>
      </c>
      <c r="J16">
        <f t="shared" si="0"/>
        <v>38190</v>
      </c>
      <c r="K16">
        <f t="shared" si="1"/>
        <v>162810</v>
      </c>
      <c r="L16">
        <f t="shared" si="3"/>
        <v>48843</v>
      </c>
      <c r="M16">
        <f t="shared" si="4"/>
        <v>113967</v>
      </c>
      <c r="N16">
        <f t="shared" si="2"/>
        <v>-306033</v>
      </c>
    </row>
    <row r="17" spans="1:14" x14ac:dyDescent="0.3">
      <c r="A17">
        <v>11</v>
      </c>
      <c r="B17">
        <v>13000</v>
      </c>
      <c r="C17">
        <f t="shared" si="8"/>
        <v>2400</v>
      </c>
      <c r="E17">
        <f t="shared" si="5"/>
        <v>63600</v>
      </c>
      <c r="F17">
        <f t="shared" si="9"/>
        <v>2520</v>
      </c>
      <c r="G17">
        <f>SUM(E$7:E17,F$7:F17)</f>
        <v>357120</v>
      </c>
      <c r="H17">
        <f t="shared" si="6"/>
        <v>93000</v>
      </c>
      <c r="I17">
        <f t="shared" si="7"/>
        <v>446250</v>
      </c>
      <c r="J17">
        <f t="shared" si="0"/>
        <v>50182.8</v>
      </c>
      <c r="K17">
        <f t="shared" si="1"/>
        <v>213937.2</v>
      </c>
      <c r="L17">
        <f t="shared" si="3"/>
        <v>64181.16</v>
      </c>
      <c r="M17">
        <f t="shared" si="4"/>
        <v>149756.04</v>
      </c>
      <c r="N17">
        <f t="shared" si="2"/>
        <v>-296493.95999999996</v>
      </c>
    </row>
    <row r="18" spans="1:14" x14ac:dyDescent="0.3">
      <c r="A18">
        <v>12</v>
      </c>
      <c r="B18">
        <v>14000</v>
      </c>
      <c r="C18">
        <f t="shared" si="8"/>
        <v>2600</v>
      </c>
      <c r="E18">
        <f t="shared" si="5"/>
        <v>68400</v>
      </c>
      <c r="F18">
        <f t="shared" si="9"/>
        <v>2100</v>
      </c>
      <c r="G18">
        <f>SUM(E$7:E18,F$7:F18)</f>
        <v>427620</v>
      </c>
      <c r="H18">
        <f t="shared" si="6"/>
        <v>96000</v>
      </c>
      <c r="I18">
        <f t="shared" si="7"/>
        <v>472500</v>
      </c>
      <c r="J18">
        <f t="shared" si="0"/>
        <v>63007.8</v>
      </c>
      <c r="K18">
        <f t="shared" si="1"/>
        <v>268612.2</v>
      </c>
      <c r="L18">
        <f t="shared" si="3"/>
        <v>80583.66</v>
      </c>
      <c r="M18">
        <f t="shared" si="4"/>
        <v>188028.54</v>
      </c>
      <c r="N18">
        <f t="shared" si="2"/>
        <v>-284471.45999999996</v>
      </c>
    </row>
    <row r="19" spans="1:14" x14ac:dyDescent="0.3">
      <c r="A19">
        <v>13</v>
      </c>
      <c r="B19">
        <v>15000</v>
      </c>
      <c r="C19">
        <f t="shared" si="8"/>
        <v>2800</v>
      </c>
      <c r="E19">
        <f t="shared" si="5"/>
        <v>73200</v>
      </c>
      <c r="F19">
        <f t="shared" si="9"/>
        <v>2100</v>
      </c>
      <c r="G19">
        <f>SUM(E$7:E19,F$7:F19)</f>
        <v>502920</v>
      </c>
      <c r="H19">
        <f>H18+H$2+5000</f>
        <v>104000</v>
      </c>
      <c r="I19">
        <f t="shared" si="7"/>
        <v>498750</v>
      </c>
      <c r="J19">
        <f t="shared" si="0"/>
        <v>75794.8</v>
      </c>
      <c r="K19">
        <f t="shared" si="1"/>
        <v>323125.2</v>
      </c>
      <c r="L19">
        <f t="shared" si="3"/>
        <v>96937.56</v>
      </c>
      <c r="M19">
        <f t="shared" si="4"/>
        <v>226187.64</v>
      </c>
      <c r="N19">
        <f t="shared" si="2"/>
        <v>-272562.36</v>
      </c>
    </row>
    <row r="20" spans="1:14" x14ac:dyDescent="0.3">
      <c r="A20">
        <v>14</v>
      </c>
      <c r="B20">
        <v>16000</v>
      </c>
      <c r="C20">
        <f t="shared" si="8"/>
        <v>3000</v>
      </c>
      <c r="E20">
        <f t="shared" si="5"/>
        <v>78000</v>
      </c>
      <c r="F20">
        <f t="shared" si="9"/>
        <v>2100</v>
      </c>
      <c r="G20">
        <f>SUM(E$7:E20,F$7:F20)</f>
        <v>583020</v>
      </c>
      <c r="H20">
        <f t="shared" si="6"/>
        <v>107000</v>
      </c>
      <c r="I20">
        <f t="shared" si="7"/>
        <v>525000</v>
      </c>
      <c r="J20">
        <f t="shared" si="0"/>
        <v>90443.8</v>
      </c>
      <c r="K20">
        <f t="shared" si="1"/>
        <v>385576.2</v>
      </c>
      <c r="L20">
        <f t="shared" si="3"/>
        <v>115672.86</v>
      </c>
      <c r="M20">
        <f t="shared" si="4"/>
        <v>269903.34000000003</v>
      </c>
      <c r="N20">
        <f t="shared" si="2"/>
        <v>-255096.65999999997</v>
      </c>
    </row>
    <row r="21" spans="1:14" x14ac:dyDescent="0.3">
      <c r="A21">
        <v>15</v>
      </c>
      <c r="B21">
        <v>17000</v>
      </c>
      <c r="C21">
        <f t="shared" si="8"/>
        <v>3200</v>
      </c>
      <c r="E21">
        <f t="shared" si="5"/>
        <v>82800</v>
      </c>
      <c r="F21">
        <f t="shared" si="9"/>
        <v>2100</v>
      </c>
      <c r="G21">
        <f>SUM(E$7:E21,F$7:F21)</f>
        <v>667920</v>
      </c>
      <c r="H21">
        <f t="shared" si="6"/>
        <v>110000</v>
      </c>
      <c r="I21">
        <f t="shared" si="7"/>
        <v>551250</v>
      </c>
      <c r="J21">
        <f t="shared" si="0"/>
        <v>106004.8</v>
      </c>
      <c r="K21">
        <f t="shared" si="1"/>
        <v>451915.2</v>
      </c>
      <c r="L21">
        <f t="shared" si="3"/>
        <v>135574.56</v>
      </c>
      <c r="M21">
        <f t="shared" si="4"/>
        <v>316340.64</v>
      </c>
      <c r="N21">
        <f t="shared" si="2"/>
        <v>-234909.36</v>
      </c>
    </row>
    <row r="22" spans="1:14" x14ac:dyDescent="0.3">
      <c r="A22">
        <v>16</v>
      </c>
      <c r="B22">
        <v>18000</v>
      </c>
      <c r="C22">
        <f t="shared" si="8"/>
        <v>3400</v>
      </c>
      <c r="E22">
        <f t="shared" si="5"/>
        <v>87600</v>
      </c>
      <c r="F22">
        <f t="shared" si="9"/>
        <v>2100</v>
      </c>
      <c r="G22">
        <f>SUM(E$7:E22,F$7:F22)</f>
        <v>757620</v>
      </c>
      <c r="H22">
        <f t="shared" si="6"/>
        <v>113000</v>
      </c>
      <c r="I22">
        <f t="shared" si="7"/>
        <v>577500</v>
      </c>
      <c r="J22">
        <f t="shared" si="0"/>
        <v>122477.8</v>
      </c>
      <c r="K22">
        <f t="shared" si="1"/>
        <v>522142.2</v>
      </c>
      <c r="L22">
        <f t="shared" si="3"/>
        <v>156642.66</v>
      </c>
      <c r="M22">
        <f t="shared" si="4"/>
        <v>365499.54000000004</v>
      </c>
      <c r="N22">
        <f t="shared" si="2"/>
        <v>-212000.45999999996</v>
      </c>
    </row>
    <row r="23" spans="1:14" x14ac:dyDescent="0.3">
      <c r="A23">
        <v>17</v>
      </c>
      <c r="B23">
        <v>19000</v>
      </c>
      <c r="C23">
        <f t="shared" si="8"/>
        <v>3600</v>
      </c>
      <c r="E23">
        <f t="shared" si="5"/>
        <v>92400</v>
      </c>
      <c r="F23">
        <f t="shared" si="9"/>
        <v>2100</v>
      </c>
      <c r="G23">
        <f>SUM(E$7:E23,F$7:F23)</f>
        <v>852120</v>
      </c>
      <c r="H23">
        <f t="shared" si="6"/>
        <v>116000</v>
      </c>
      <c r="I23">
        <f t="shared" si="7"/>
        <v>603750</v>
      </c>
      <c r="J23">
        <f t="shared" si="0"/>
        <v>139862.79999999999</v>
      </c>
      <c r="K23">
        <f t="shared" si="1"/>
        <v>596257.19999999995</v>
      </c>
      <c r="L23">
        <f t="shared" si="3"/>
        <v>178877.15999999997</v>
      </c>
      <c r="M23">
        <f t="shared" si="4"/>
        <v>417380.04</v>
      </c>
      <c r="N23">
        <f t="shared" si="2"/>
        <v>-186369.96000000002</v>
      </c>
    </row>
    <row r="24" spans="1:14" x14ac:dyDescent="0.3">
      <c r="A24">
        <v>18</v>
      </c>
      <c r="B24">
        <v>20000</v>
      </c>
      <c r="C24">
        <f t="shared" si="8"/>
        <v>3800</v>
      </c>
      <c r="E24">
        <f t="shared" si="5"/>
        <v>97200</v>
      </c>
      <c r="F24">
        <f t="shared" si="9"/>
        <v>2100</v>
      </c>
      <c r="G24">
        <f>SUM(E$7:E24,F$7:F24)</f>
        <v>951420</v>
      </c>
      <c r="H24">
        <f t="shared" si="6"/>
        <v>119000</v>
      </c>
      <c r="I24">
        <f t="shared" si="7"/>
        <v>630000</v>
      </c>
      <c r="J24">
        <f t="shared" si="0"/>
        <v>158159.79999999999</v>
      </c>
      <c r="K24">
        <f t="shared" si="1"/>
        <v>674260.2</v>
      </c>
      <c r="L24">
        <f t="shared" si="3"/>
        <v>202278.05999999997</v>
      </c>
      <c r="M24">
        <f t="shared" si="4"/>
        <v>471982.14</v>
      </c>
      <c r="N24">
        <f t="shared" si="2"/>
        <v>-158017.85999999999</v>
      </c>
    </row>
    <row r="25" spans="1:14" x14ac:dyDescent="0.3">
      <c r="A25">
        <v>19</v>
      </c>
      <c r="B25">
        <v>21000</v>
      </c>
      <c r="C25">
        <f t="shared" si="8"/>
        <v>4000</v>
      </c>
      <c r="E25">
        <f t="shared" si="5"/>
        <v>102000</v>
      </c>
      <c r="F25">
        <f t="shared" si="9"/>
        <v>2100</v>
      </c>
      <c r="G25">
        <f>SUM(E$7:E25,F$7:F25)</f>
        <v>1055520</v>
      </c>
      <c r="H25">
        <f t="shared" si="6"/>
        <v>122000</v>
      </c>
      <c r="I25">
        <f t="shared" si="7"/>
        <v>656250</v>
      </c>
      <c r="J25">
        <f t="shared" si="0"/>
        <v>177368.8</v>
      </c>
      <c r="K25">
        <f t="shared" si="1"/>
        <v>756151.2</v>
      </c>
      <c r="L25">
        <f t="shared" si="3"/>
        <v>226845.36</v>
      </c>
      <c r="M25">
        <f t="shared" si="4"/>
        <v>529305.84</v>
      </c>
      <c r="N25">
        <f t="shared" si="2"/>
        <v>-126944.16000000003</v>
      </c>
    </row>
    <row r="26" spans="1:14" x14ac:dyDescent="0.3">
      <c r="A26">
        <v>20</v>
      </c>
      <c r="B26">
        <v>22000</v>
      </c>
      <c r="C26">
        <f t="shared" si="8"/>
        <v>4200</v>
      </c>
      <c r="E26">
        <f t="shared" si="5"/>
        <v>106800</v>
      </c>
      <c r="F26">
        <f t="shared" si="9"/>
        <v>2100</v>
      </c>
      <c r="G26">
        <f>SUM(E$7:E26,F$7:F26)</f>
        <v>1164420</v>
      </c>
      <c r="H26">
        <f t="shared" si="6"/>
        <v>125000</v>
      </c>
      <c r="I26">
        <f t="shared" si="7"/>
        <v>682500</v>
      </c>
      <c r="J26">
        <f t="shared" si="0"/>
        <v>197489.8</v>
      </c>
      <c r="K26">
        <f t="shared" si="1"/>
        <v>841930.2</v>
      </c>
      <c r="L26">
        <f t="shared" si="3"/>
        <v>252579.05999999997</v>
      </c>
      <c r="M26">
        <f t="shared" si="4"/>
        <v>589351.14</v>
      </c>
      <c r="N26">
        <f t="shared" si="2"/>
        <v>-93148.859999999986</v>
      </c>
    </row>
    <row r="27" spans="1:14" x14ac:dyDescent="0.3">
      <c r="A27">
        <v>21</v>
      </c>
      <c r="B27">
        <v>23000</v>
      </c>
      <c r="C27">
        <f t="shared" si="8"/>
        <v>4400</v>
      </c>
      <c r="E27">
        <f t="shared" si="5"/>
        <v>111600</v>
      </c>
      <c r="F27">
        <f t="shared" si="9"/>
        <v>2100</v>
      </c>
      <c r="G27">
        <f>SUM(E$7:E27,F$7:F27)</f>
        <v>1278120</v>
      </c>
      <c r="H27">
        <f t="shared" si="6"/>
        <v>128000</v>
      </c>
      <c r="I27">
        <f t="shared" si="7"/>
        <v>708750</v>
      </c>
      <c r="J27">
        <f t="shared" si="0"/>
        <v>218522.8</v>
      </c>
      <c r="K27">
        <f t="shared" si="1"/>
        <v>931597.2</v>
      </c>
      <c r="L27">
        <f t="shared" si="3"/>
        <v>279479.15999999997</v>
      </c>
      <c r="M27">
        <f t="shared" si="4"/>
        <v>652118.04</v>
      </c>
      <c r="N27">
        <f t="shared" si="2"/>
        <v>-56631.959999999963</v>
      </c>
    </row>
    <row r="28" spans="1:14" x14ac:dyDescent="0.3">
      <c r="A28">
        <v>22</v>
      </c>
      <c r="B28">
        <v>24000</v>
      </c>
      <c r="C28">
        <f t="shared" si="8"/>
        <v>4600</v>
      </c>
      <c r="E28">
        <f t="shared" si="5"/>
        <v>116400</v>
      </c>
      <c r="F28">
        <f t="shared" si="9"/>
        <v>2100</v>
      </c>
      <c r="G28">
        <f>SUM(E$7:E28,F$7:F28)</f>
        <v>1396620</v>
      </c>
      <c r="H28">
        <f t="shared" si="6"/>
        <v>131000</v>
      </c>
      <c r="I28">
        <f t="shared" si="7"/>
        <v>735000</v>
      </c>
      <c r="J28">
        <f t="shared" si="0"/>
        <v>240467.8</v>
      </c>
      <c r="K28">
        <f t="shared" si="1"/>
        <v>1025152.2</v>
      </c>
      <c r="L28">
        <f t="shared" si="3"/>
        <v>307545.65999999997</v>
      </c>
      <c r="M28">
        <f t="shared" si="4"/>
        <v>717606.54</v>
      </c>
      <c r="N28">
        <f t="shared" si="2"/>
        <v>-17393.459999999963</v>
      </c>
    </row>
    <row r="29" spans="1:14" x14ac:dyDescent="0.3">
      <c r="A29">
        <v>23</v>
      </c>
      <c r="B29">
        <v>25000</v>
      </c>
      <c r="C29">
        <f t="shared" si="8"/>
        <v>4800</v>
      </c>
      <c r="E29">
        <f t="shared" si="5"/>
        <v>121200</v>
      </c>
      <c r="F29">
        <f t="shared" si="9"/>
        <v>2100</v>
      </c>
      <c r="G29">
        <f>SUM(E$7:E29,F$7:F29)</f>
        <v>1519920</v>
      </c>
      <c r="H29">
        <f t="shared" si="6"/>
        <v>134000</v>
      </c>
      <c r="I29">
        <f t="shared" si="7"/>
        <v>761250</v>
      </c>
      <c r="J29">
        <f t="shared" si="0"/>
        <v>263324.79999999999</v>
      </c>
      <c r="K29">
        <f t="shared" si="1"/>
        <v>1122595.2</v>
      </c>
      <c r="L29">
        <f t="shared" si="3"/>
        <v>336778.56</v>
      </c>
      <c r="M29">
        <f t="shared" si="4"/>
        <v>785816.6399999999</v>
      </c>
      <c r="N29">
        <f t="shared" si="2"/>
        <v>24566.639999999898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Salary estimations</vt:lpstr>
      <vt:lpstr>Resources</vt:lpstr>
      <vt:lpstr>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Ufo</dc:creator>
  <cp:lastModifiedBy>Kravets, Pavlo</cp:lastModifiedBy>
  <dcterms:created xsi:type="dcterms:W3CDTF">2015-06-05T18:17:20Z</dcterms:created>
  <dcterms:modified xsi:type="dcterms:W3CDTF">2024-01-30T21:36:59Z</dcterms:modified>
</cp:coreProperties>
</file>