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rik\Repos\Voron\Configurations\"/>
    </mc:Choice>
  </mc:AlternateContent>
  <xr:revisionPtr revIDLastSave="0" documentId="13_ncr:1_{8E76B37A-CE18-45EB-9567-B4F3BC911FB1}" xr6:coauthVersionLast="47" xr6:coauthVersionMax="47" xr10:uidLastSave="{00000000-0000-0000-0000-000000000000}"/>
  <bookViews>
    <workbookView xWindow="-120" yWindow="-120" windowWidth="51840" windowHeight="21240" xr2:uid="{8E7A011E-7457-4393-BA80-D91B50E818DC}"/>
  </bookViews>
  <sheets>
    <sheet name="ShellWidth" sheetId="3" r:id="rId1"/>
    <sheet name="FlowCalib" sheetId="1" r:id="rId2"/>
    <sheet name="FlowDB" sheetId="2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" l="1"/>
  <c r="E4" i="1"/>
  <c r="I4" i="1" s="1"/>
  <c r="E3" i="1"/>
  <c r="I3" i="1" s="1"/>
  <c r="I2" i="2"/>
  <c r="D11" i="3"/>
  <c r="D12" i="3"/>
  <c r="D13" i="3"/>
  <c r="D3" i="3"/>
  <c r="E3" i="3" s="1"/>
  <c r="D4" i="3"/>
  <c r="E4" i="3" s="1"/>
  <c r="D2" i="3"/>
  <c r="E2" i="3" s="1"/>
  <c r="H3" i="1" l="1"/>
  <c r="G4" i="1" s="1"/>
  <c r="H4" i="1" s="1"/>
  <c r="H5" i="1" l="1"/>
</calcChain>
</file>

<file path=xl/sharedStrings.xml><?xml version="1.0" encoding="utf-8"?>
<sst xmlns="http://schemas.openxmlformats.org/spreadsheetml/2006/main" count="78" uniqueCount="45">
  <si>
    <t>Mesure1</t>
  </si>
  <si>
    <t>Mesure2</t>
  </si>
  <si>
    <t>Mesure3</t>
  </si>
  <si>
    <t>Mesure4</t>
  </si>
  <si>
    <t>Flow multiplier</t>
  </si>
  <si>
    <t>Cible 2Shells - LW 0,471 = 0,9</t>
  </si>
  <si>
    <t>Type</t>
  </si>
  <si>
    <t>Batch</t>
  </si>
  <si>
    <t>ABS+</t>
  </si>
  <si>
    <t>eSun</t>
  </si>
  <si>
    <t>DateCalib</t>
  </si>
  <si>
    <t>Extrudeur</t>
  </si>
  <si>
    <t>Galileo 350</t>
  </si>
  <si>
    <t>GST</t>
  </si>
  <si>
    <t>PLA</t>
  </si>
  <si>
    <t>Ligth Blue</t>
  </si>
  <si>
    <t>Black</t>
  </si>
  <si>
    <t>Sovb</t>
  </si>
  <si>
    <t>Jaune Fluo</t>
  </si>
  <si>
    <t>Orange Fluo</t>
  </si>
  <si>
    <t>NbWall</t>
  </si>
  <si>
    <t>LW</t>
  </si>
  <si>
    <t>LH</t>
  </si>
  <si>
    <t>Spacing</t>
  </si>
  <si>
    <t>ShellWidth</t>
  </si>
  <si>
    <t>Yellow</t>
  </si>
  <si>
    <t>source</t>
  </si>
  <si>
    <t>https://manual.slic3r.org/advanced/flow-math</t>
  </si>
  <si>
    <t>Green</t>
  </si>
  <si>
    <t>Galileo 250</t>
  </si>
  <si>
    <t>LGX 350</t>
  </si>
  <si>
    <t>ShellWidthTarget</t>
  </si>
  <si>
    <t>Target</t>
  </si>
  <si>
    <t>Flow</t>
  </si>
  <si>
    <t>Flow adjusted</t>
  </si>
  <si>
    <t>Average</t>
  </si>
  <si>
    <t>Brand</t>
  </si>
  <si>
    <t>Color</t>
  </si>
  <si>
    <t>White</t>
  </si>
  <si>
    <t>Clockwork</t>
  </si>
  <si>
    <t>Today</t>
  </si>
  <si>
    <t>elpopo :</t>
  </si>
  <si>
    <t>PIF</t>
  </si>
  <si>
    <t>LightBlue</t>
  </si>
  <si>
    <t>1,0 (tmp)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</si>
</sst>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0" xfId="1"/>
  </cellXfs>
  <cellStyles count="2">
    <cellStyle name="Hyperlink" xfId="1" builtinId="8"/>
    <cellStyle name="Normal" xfId="0" builtinId="0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3B73FFE-3077-4290-B1A5-2EEA42F6BE5F}" name="Tableau4" displayName="Tableau4" ref="A1:E4" totalsRowShown="0">
  <autoFilter ref="A1:E4" xr:uid="{B3B73FFE-3077-4290-B1A5-2EEA42F6BE5F}"/>
  <tableColumns count="5">
    <tableColumn id="1" xr3:uid="{DC177F7A-9776-4F02-8A03-A5869277F919}" name="NbWall"/>
    <tableColumn id="2" xr3:uid="{8C4859AE-B10A-4D8B-876D-8459759B5B61}" name="LW"/>
    <tableColumn id="3" xr3:uid="{147ACFC7-B70A-4122-8989-BA0716A3FFA9}" name="LH"/>
    <tableColumn id="4" xr3:uid="{DDE65478-543B-4C84-9E4A-34D22D555756}" name="Spacing" dataDxfId="5">
      <calculatedColumnFormula>Tableau4[[#This Row],[LW]]-(Tableau4[[#This Row],[LH]]*(1-PI()/4))</calculatedColumnFormula>
    </tableColumn>
    <tableColumn id="5" xr3:uid="{BBF763FF-06E7-43E4-9A80-4DE407C5A2A3}" name="ShellWidth" dataDxfId="4">
      <calculatedColumnFormula>Tableau4[[#This Row],[LW]]+(Tableau4[[#This Row],[NbWall]]-1)*Tableau4[[#This Row],[Spacing]]</calculatedColumnFormula>
    </tableColumn>
  </tableColumns>
  <tableStyleInfo name="TableStyleMedium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91C3B6C-F21C-4078-98AE-7D4F8C25CD7B}" name="Tableau3" displayName="Tableau3" ref="A10:D13" totalsRowShown="0">
  <autoFilter ref="A10:D13" xr:uid="{691C3B6C-F21C-4078-98AE-7D4F8C25CD7B}"/>
  <tableColumns count="4">
    <tableColumn id="1" xr3:uid="{52DF5EE4-6092-4C51-BB5E-5EC935CC2D01}" name="ShellWidthTarget"/>
    <tableColumn id="2" xr3:uid="{707215E1-072F-46D2-9AD2-36E8672DD723}" name="NbWall"/>
    <tableColumn id="3" xr3:uid="{4E6FA9D5-3BCD-4FA2-AE5B-57104E4D5BDA}" name="LH"/>
    <tableColumn id="5" xr3:uid="{B97BF545-8A94-41F8-B0C1-7AFA408E292B}" name="LW" dataDxfId="3">
      <calculatedColumnFormula>(Tableau3[[#This Row],[ShellWidthTarget]]-Tableau3[[#This Row],[LH]]*(1-PI()/4)+Tableau3[[#This Row],[NbWall]]*Tableau3[[#This Row],[LH]]*(1-PI()/4))/Tableau3[[#This Row],[NbWall]]</calculatedColumnFormula>
    </tableColumn>
  </tableColumns>
  <tableStyleInfo name="TableStyleMedium1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2643DE8-385B-47E3-9C41-C88D79A8D7DE}" name="Tableau1" displayName="Tableau1" ref="A2:I5" totalsRowShown="0">
  <autoFilter ref="A2:I5" xr:uid="{999886B4-D2F6-4C98-AC90-FB93747321B6}"/>
  <tableColumns count="9">
    <tableColumn id="1" xr3:uid="{F843AD87-382D-461F-93C7-228E754FDB68}" name="Mesure1"/>
    <tableColumn id="2" xr3:uid="{B1EE6C15-E9BF-4150-9B6C-F78BB77B9146}" name="Mesure2"/>
    <tableColumn id="3" xr3:uid="{01D93D8E-3B23-4581-BEB7-C1A2E805267E}" name="Mesure3"/>
    <tableColumn id="4" xr3:uid="{FDD1B2AC-AD10-4B96-8E51-E0125DF5B931}" name="Mesure4"/>
    <tableColumn id="5" xr3:uid="{3172CA64-1D62-4CE7-8B9A-8FAFB951F8F8}" name="Average" dataDxfId="2">
      <calculatedColumnFormula>IF(SUM(Tableau1[[#This Row],[Mesure1]:[Mesure4]])&lt;&gt;0,AVERAGE(Tableau1[[#This Row],[Mesure1]:[Mesure4]]),"")</calculatedColumnFormula>
    </tableColumn>
    <tableColumn id="6" xr3:uid="{0BBF53BE-B6D4-4843-BC89-33541A45CE3B}" name="Target"/>
    <tableColumn id="7" xr3:uid="{36763D1F-FBF2-4AD3-ADE8-8CC3F045FBE1}" name="Flow">
      <calculatedColumnFormula>H2</calculatedColumnFormula>
    </tableColumn>
    <tableColumn id="8" xr3:uid="{AB4C5DBD-2148-408B-A4AA-FFB5636F4B0B}" name="Flow adjusted" dataDxfId="1">
      <calculatedColumnFormula>IF(Tableau1[[#This Row],[Average]]&lt;&gt;"",Tableau1[[#This Row],[Target]]/Tableau1[[#This Row],[Average]]*Tableau1[[#This Row],[Flow]],"")</calculatedColumnFormula>
    </tableColumn>
    <tableColumn id="9" xr3:uid="{EE540E84-F353-4782-88AF-E287BDC39161}" name="PIF" dataDxfId="0">
      <calculatedColumnFormula>IF(Tableau1[[#This Row],[Average]]&lt;&gt;"",0.85/Tableau1[[#This Row],[Average]]*Tableau1[[#This Row],[Flow]],"")</calculatedColumnFormula>
    </tableColumn>
  </tableColumns>
  <tableStyleInfo name="TableStyleMedium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AD98DFA-D75D-49A3-9637-B4038F621BE5}" name="Tableau2" displayName="Tableau2" ref="A1:G15" totalsRowShown="0">
  <autoFilter ref="A1:G15" xr:uid="{DAD98DFA-D75D-49A3-9637-B4038F621BE5}"/>
  <tableColumns count="7">
    <tableColumn id="1" xr3:uid="{FE2CC08E-3C6E-4EEE-8F0D-9DDC395E19F1}" name="Brand"/>
    <tableColumn id="2" xr3:uid="{7818AF42-566F-4409-B4CA-37FE652AA631}" name="Type"/>
    <tableColumn id="3" xr3:uid="{A6342869-8629-4EBE-B469-C29CC4202747}" name="Color"/>
    <tableColumn id="4" xr3:uid="{9312A8AE-23C3-4A12-AA40-CC9D17241B98}" name="Batch"/>
    <tableColumn id="7" xr3:uid="{AD2507E3-B513-4CF1-82F6-C55E0CFCE945}" name="Extrudeur"/>
    <tableColumn id="6" xr3:uid="{F065CB9E-B87B-44A0-8E05-75F94CE6A41D}" name="DateCalib"/>
    <tableColumn id="5" xr3:uid="{D6D47D4E-FBD3-48A9-ACEE-B40C415E40B8}" name="Flow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hyperlink" Target="https://manual.slic3r.org/advanced/flow-math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9C76D-2B25-4116-8B1A-AB6887E50550}">
  <dimension ref="A1:I13"/>
  <sheetViews>
    <sheetView tabSelected="1" workbookViewId="0">
      <selection activeCell="D37" sqref="D37"/>
    </sheetView>
  </sheetViews>
  <sheetFormatPr defaultColWidth="11.42578125" defaultRowHeight="15" x14ac:dyDescent="0.25"/>
  <cols>
    <col min="1" max="1" width="18.5703125" customWidth="1"/>
    <col min="5" max="5" width="13" customWidth="1"/>
  </cols>
  <sheetData>
    <row r="1" spans="1:9" x14ac:dyDescent="0.25">
      <c r="A1" t="s">
        <v>20</v>
      </c>
      <c r="B1" t="s">
        <v>21</v>
      </c>
      <c r="C1" t="s">
        <v>22</v>
      </c>
      <c r="D1" t="s">
        <v>23</v>
      </c>
      <c r="E1" t="s">
        <v>24</v>
      </c>
    </row>
    <row r="2" spans="1:9" x14ac:dyDescent="0.25">
      <c r="A2">
        <v>1</v>
      </c>
      <c r="B2">
        <v>0.47099999999999997</v>
      </c>
      <c r="C2">
        <v>0.2</v>
      </c>
      <c r="D2">
        <f>Tableau4[[#This Row],[LW]]-(Tableau4[[#This Row],[LH]]*(1-PI()/4))</f>
        <v>0.42807963267948962</v>
      </c>
      <c r="E2">
        <f>Tableau4[[#This Row],[LW]]+(Tableau4[[#This Row],[NbWall]]-1)*Tableau4[[#This Row],[Spacing]]</f>
        <v>0.47099999999999997</v>
      </c>
      <c r="H2" t="s">
        <v>26</v>
      </c>
      <c r="I2" s="3" t="s">
        <v>27</v>
      </c>
    </row>
    <row r="3" spans="1:9" x14ac:dyDescent="0.25">
      <c r="A3">
        <v>2</v>
      </c>
      <c r="B3">
        <v>0.47099999999999997</v>
      </c>
      <c r="C3">
        <v>0.2</v>
      </c>
      <c r="D3">
        <f>Tableau4[[#This Row],[LW]]-(Tableau4[[#This Row],[LH]]*(1-PI()/4))</f>
        <v>0.42807963267948962</v>
      </c>
      <c r="E3">
        <f>Tableau4[[#This Row],[LW]]+(Tableau4[[#This Row],[NbWall]]-1)*Tableau4[[#This Row],[Spacing]]</f>
        <v>0.89907963267948965</v>
      </c>
    </row>
    <row r="4" spans="1:9" x14ac:dyDescent="0.25">
      <c r="A4">
        <v>3</v>
      </c>
      <c r="B4">
        <v>0.47099999999999997</v>
      </c>
      <c r="C4">
        <v>0.2</v>
      </c>
      <c r="D4">
        <f>Tableau4[[#This Row],[LW]]-(Tableau4[[#This Row],[LH]]*(1-PI()/4))</f>
        <v>0.42807963267948962</v>
      </c>
      <c r="E4">
        <f>Tableau4[[#This Row],[LW]]+(Tableau4[[#This Row],[NbWall]]-1)*Tableau4[[#This Row],[Spacing]]</f>
        <v>1.3271592653589792</v>
      </c>
    </row>
    <row r="10" spans="1:9" x14ac:dyDescent="0.25">
      <c r="A10" t="s">
        <v>31</v>
      </c>
      <c r="B10" t="s">
        <v>20</v>
      </c>
      <c r="C10" t="s">
        <v>22</v>
      </c>
      <c r="D10" t="s">
        <v>21</v>
      </c>
    </row>
    <row r="11" spans="1:9" x14ac:dyDescent="0.25">
      <c r="A11">
        <v>0.9</v>
      </c>
      <c r="B11">
        <v>1</v>
      </c>
      <c r="C11">
        <v>0.2</v>
      </c>
      <c r="D11">
        <f>(Tableau3[[#This Row],[ShellWidthTarget]]-Tableau3[[#This Row],[LH]]*(1-PI()/4)+Tableau3[[#This Row],[NbWall]]*Tableau3[[#This Row],[LH]]*(1-PI()/4))/Tableau3[[#This Row],[NbWall]]</f>
        <v>0.9</v>
      </c>
    </row>
    <row r="12" spans="1:9" x14ac:dyDescent="0.25">
      <c r="A12">
        <v>0.9</v>
      </c>
      <c r="B12">
        <v>2</v>
      </c>
      <c r="C12">
        <v>0.2</v>
      </c>
      <c r="D12">
        <f>(Tableau3[[#This Row],[ShellWidthTarget]]-Tableau3[[#This Row],[LH]]*(1-PI()/4)+Tableau3[[#This Row],[NbWall]]*Tableau3[[#This Row],[LH]]*(1-PI()/4))/Tableau3[[#This Row],[NbWall]]</f>
        <v>0.47146018366025522</v>
      </c>
    </row>
    <row r="13" spans="1:9" x14ac:dyDescent="0.25">
      <c r="A13">
        <v>0.9</v>
      </c>
      <c r="B13">
        <v>3</v>
      </c>
      <c r="C13">
        <v>0.2</v>
      </c>
      <c r="D13">
        <f>(Tableau3[[#This Row],[ShellWidthTarget]]-Tableau3[[#This Row],[LH]]*(1-PI()/4)+Tableau3[[#This Row],[NbWall]]*Tableau3[[#This Row],[LH]]*(1-PI()/4))/Tableau3[[#This Row],[NbWall]]</f>
        <v>0.3286135782136736</v>
      </c>
    </row>
  </sheetData>
  <hyperlinks>
    <hyperlink ref="I2" r:id="rId1" xr:uid="{C6DFA17E-8D6B-491F-AF92-2038723E2820}"/>
  </hyperlinks>
  <pageMargins left="0.7" right="0.7" top="0.75" bottom="0.75" header="0.3" footer="0.3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CF407-55A6-4FAE-AFCF-FAF2867CACCE}">
  <dimension ref="A1:J5"/>
  <sheetViews>
    <sheetView workbookViewId="0">
      <selection activeCell="Q40" sqref="Q40"/>
    </sheetView>
  </sheetViews>
  <sheetFormatPr defaultColWidth="11.42578125" defaultRowHeight="15" x14ac:dyDescent="0.25"/>
  <cols>
    <col min="5" max="5" width="11.5703125" customWidth="1"/>
    <col min="6" max="7" width="12" bestFit="1" customWidth="1"/>
    <col min="8" max="8" width="15.7109375" bestFit="1" customWidth="1"/>
  </cols>
  <sheetData>
    <row r="1" spans="1:10" x14ac:dyDescent="0.25">
      <c r="A1" t="s">
        <v>4</v>
      </c>
    </row>
    <row r="2" spans="1:10" x14ac:dyDescent="0.25">
      <c r="A2" t="s">
        <v>0</v>
      </c>
      <c r="B2" t="s">
        <v>1</v>
      </c>
      <c r="C2" t="s">
        <v>2</v>
      </c>
      <c r="D2" t="s">
        <v>3</v>
      </c>
      <c r="E2" t="s">
        <v>35</v>
      </c>
      <c r="F2" t="s">
        <v>32</v>
      </c>
      <c r="G2" t="s">
        <v>33</v>
      </c>
      <c r="H2" t="s">
        <v>34</v>
      </c>
      <c r="I2" t="s">
        <v>42</v>
      </c>
    </row>
    <row r="3" spans="1:10" x14ac:dyDescent="0.25">
      <c r="A3">
        <v>1.02</v>
      </c>
      <c r="B3">
        <v>1.01</v>
      </c>
      <c r="C3">
        <v>1</v>
      </c>
      <c r="E3" s="1">
        <f>IF(SUM(Tableau1[[#This Row],[Mesure1]:[Mesure4]])&lt;&gt;0,AVERAGE(Tableau1[[#This Row],[Mesure1]:[Mesure4]]),"")</f>
        <v>1.01</v>
      </c>
      <c r="F3">
        <v>0.9</v>
      </c>
      <c r="G3">
        <v>1.07</v>
      </c>
      <c r="H3">
        <f>IF(Tableau1[[#This Row],[Average]]&lt;&gt;"",Tableau1[[#This Row],[Target]]/Tableau1[[#This Row],[Average]]*Tableau1[[#This Row],[Flow]],"")</f>
        <v>0.95346534653465354</v>
      </c>
      <c r="I3">
        <f>IF(Tableau1[[#This Row],[Average]]&lt;&gt;"",0.85/Tableau1[[#This Row],[Average]]*Tableau1[[#This Row],[Flow]],"")</f>
        <v>0.90049504950495052</v>
      </c>
      <c r="J3" t="s">
        <v>5</v>
      </c>
    </row>
    <row r="4" spans="1:10" x14ac:dyDescent="0.25">
      <c r="E4" s="1" t="str">
        <f>IF(SUM(Tableau1[[#This Row],[Mesure1]:[Mesure4]])&lt;&gt;0,AVERAGE(Tableau1[[#This Row],[Mesure1]:[Mesure4]]),"")</f>
        <v/>
      </c>
      <c r="F4">
        <v>0.9</v>
      </c>
      <c r="G4">
        <f>H3</f>
        <v>0.95346534653465354</v>
      </c>
      <c r="H4" t="str">
        <f>IF(Tableau1[[#This Row],[Average]]&lt;&gt;"",Tableau1[[#This Row],[Target]]/Tableau1[[#This Row],[Average]]*Tableau1[[#This Row],[Flow]],"")</f>
        <v/>
      </c>
      <c r="I4" t="str">
        <f>IF(Tableau1[[#This Row],[Average]]&lt;&gt;"",0.85/Tableau1[[#This Row],[Average]]*Tableau1[[#This Row],[Flow]],"")</f>
        <v/>
      </c>
    </row>
    <row r="5" spans="1:10" x14ac:dyDescent="0.25">
      <c r="E5" s="1"/>
      <c r="H5" s="1" t="str">
        <f>IF(Tableau1[[#This Row],[Average]]&lt;&gt;"",Tableau1[[#This Row],[Target]]/Tableau1[[#This Row],[Average]]*Tableau1[[#This Row],[Flow]],"")</f>
        <v/>
      </c>
      <c r="I5" t="str">
        <f>IF(Tableau1[[#This Row],[Average]]&lt;&gt;"",0.85/Tableau1[[#This Row],[Average]]*Tableau1[[#This Row],[Flow]],"")</f>
        <v/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C22A9-434E-4248-A1C8-D37DEB420253}">
  <dimension ref="A1:I15"/>
  <sheetViews>
    <sheetView workbookViewId="0">
      <selection activeCell="D18" sqref="D18"/>
    </sheetView>
  </sheetViews>
  <sheetFormatPr defaultColWidth="11.42578125" defaultRowHeight="15" x14ac:dyDescent="0.25"/>
  <cols>
    <col min="5" max="5" width="12.42578125" customWidth="1"/>
  </cols>
  <sheetData>
    <row r="1" spans="1:9" x14ac:dyDescent="0.25">
      <c r="A1" t="s">
        <v>36</v>
      </c>
      <c r="B1" t="s">
        <v>6</v>
      </c>
      <c r="C1" t="s">
        <v>37</v>
      </c>
      <c r="D1" t="s">
        <v>7</v>
      </c>
      <c r="E1" t="s">
        <v>11</v>
      </c>
      <c r="F1" t="s">
        <v>10</v>
      </c>
      <c r="G1" t="s">
        <v>33</v>
      </c>
      <c r="I1" t="s">
        <v>40</v>
      </c>
    </row>
    <row r="2" spans="1:9" x14ac:dyDescent="0.25">
      <c r="A2" t="s">
        <v>9</v>
      </c>
      <c r="B2" t="s">
        <v>8</v>
      </c>
      <c r="C2" t="s">
        <v>38</v>
      </c>
      <c r="D2">
        <v>1</v>
      </c>
      <c r="E2" t="s">
        <v>39</v>
      </c>
      <c r="F2" s="2">
        <v>44420</v>
      </c>
      <c r="G2">
        <v>0.93400000000000005</v>
      </c>
      <c r="I2" s="2">
        <f ca="1">TODAY()</f>
        <v>44421</v>
      </c>
    </row>
    <row r="3" spans="1:9" x14ac:dyDescent="0.25">
      <c r="C3" t="s">
        <v>43</v>
      </c>
      <c r="D3">
        <v>1</v>
      </c>
      <c r="E3" t="s">
        <v>39</v>
      </c>
      <c r="F3" s="2">
        <v>44421</v>
      </c>
      <c r="G3" t="s">
        <v>44</v>
      </c>
      <c r="I3" s="2"/>
    </row>
    <row r="4" spans="1:9" x14ac:dyDescent="0.25">
      <c r="F4" s="2"/>
      <c r="I4" s="2"/>
    </row>
    <row r="5" spans="1:9" x14ac:dyDescent="0.25">
      <c r="A5" t="s">
        <v>41</v>
      </c>
      <c r="F5" s="2"/>
      <c r="I5" s="2"/>
    </row>
    <row r="6" spans="1:9" x14ac:dyDescent="0.25">
      <c r="A6" t="s">
        <v>13</v>
      </c>
      <c r="B6" t="s">
        <v>14</v>
      </c>
      <c r="C6" t="s">
        <v>15</v>
      </c>
      <c r="E6" t="s">
        <v>12</v>
      </c>
      <c r="F6" s="2">
        <v>44354</v>
      </c>
      <c r="G6">
        <v>0.92</v>
      </c>
    </row>
    <row r="7" spans="1:9" x14ac:dyDescent="0.25">
      <c r="A7" t="s">
        <v>9</v>
      </c>
      <c r="B7" t="s">
        <v>8</v>
      </c>
      <c r="C7" t="s">
        <v>16</v>
      </c>
      <c r="D7">
        <v>2</v>
      </c>
      <c r="E7" t="s">
        <v>12</v>
      </c>
      <c r="F7" s="2">
        <v>44364</v>
      </c>
      <c r="G7">
        <v>0.91400000000000003</v>
      </c>
    </row>
    <row r="8" spans="1:9" x14ac:dyDescent="0.25">
      <c r="A8" t="s">
        <v>17</v>
      </c>
      <c r="B8" t="s">
        <v>8</v>
      </c>
      <c r="C8" t="s">
        <v>18</v>
      </c>
      <c r="E8" t="s">
        <v>12</v>
      </c>
      <c r="F8" s="2">
        <v>44364</v>
      </c>
      <c r="G8">
        <v>0.92800000000000005</v>
      </c>
    </row>
    <row r="9" spans="1:9" x14ac:dyDescent="0.25">
      <c r="A9" t="s">
        <v>13</v>
      </c>
      <c r="B9" t="s">
        <v>14</v>
      </c>
      <c r="C9" t="s">
        <v>18</v>
      </c>
      <c r="E9" t="s">
        <v>12</v>
      </c>
      <c r="F9" s="2">
        <v>44368</v>
      </c>
      <c r="G9">
        <v>0.91600000000000004</v>
      </c>
    </row>
    <row r="10" spans="1:9" x14ac:dyDescent="0.25">
      <c r="A10" t="s">
        <v>9</v>
      </c>
      <c r="B10" t="s">
        <v>8</v>
      </c>
      <c r="C10" t="s">
        <v>16</v>
      </c>
      <c r="D10">
        <v>1</v>
      </c>
      <c r="E10" t="s">
        <v>12</v>
      </c>
      <c r="F10" s="2">
        <v>44372</v>
      </c>
      <c r="G10">
        <v>0.96099999999999997</v>
      </c>
    </row>
    <row r="11" spans="1:9" x14ac:dyDescent="0.25">
      <c r="A11" t="s">
        <v>13</v>
      </c>
      <c r="B11" t="s">
        <v>14</v>
      </c>
      <c r="C11" t="s">
        <v>19</v>
      </c>
      <c r="E11" t="s">
        <v>30</v>
      </c>
      <c r="F11" s="2">
        <v>44413</v>
      </c>
      <c r="G11">
        <v>0.92200000000000004</v>
      </c>
    </row>
    <row r="12" spans="1:9" x14ac:dyDescent="0.25">
      <c r="A12" t="s">
        <v>13</v>
      </c>
      <c r="B12" t="s">
        <v>14</v>
      </c>
      <c r="C12" t="s">
        <v>25</v>
      </c>
      <c r="E12" t="s">
        <v>12</v>
      </c>
      <c r="F12" s="2">
        <v>44373</v>
      </c>
      <c r="G12">
        <v>0.94</v>
      </c>
    </row>
    <row r="13" spans="1:9" x14ac:dyDescent="0.25">
      <c r="A13" t="s">
        <v>13</v>
      </c>
      <c r="B13" t="s">
        <v>14</v>
      </c>
      <c r="C13" t="s">
        <v>28</v>
      </c>
      <c r="E13" t="s">
        <v>12</v>
      </c>
      <c r="F13" s="2">
        <v>44373</v>
      </c>
      <c r="G13">
        <v>0.91600000000000004</v>
      </c>
    </row>
    <row r="14" spans="1:9" x14ac:dyDescent="0.25">
      <c r="A14" t="s">
        <v>9</v>
      </c>
      <c r="B14" t="s">
        <v>8</v>
      </c>
      <c r="C14" t="s">
        <v>25</v>
      </c>
      <c r="D14">
        <v>1</v>
      </c>
      <c r="E14" t="s">
        <v>29</v>
      </c>
      <c r="F14" s="2">
        <v>44378</v>
      </c>
      <c r="G14">
        <v>0.96299999999999997</v>
      </c>
    </row>
    <row r="15" spans="1:9" x14ac:dyDescent="0.25">
      <c r="A15" t="s">
        <v>13</v>
      </c>
      <c r="B15" t="s">
        <v>14</v>
      </c>
      <c r="C15" t="s">
        <v>25</v>
      </c>
      <c r="E15" t="s">
        <v>29</v>
      </c>
      <c r="F15" s="2">
        <v>44373</v>
      </c>
      <c r="G15">
        <v>0.93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ShellWidth</vt:lpstr>
      <vt:lpstr>FlowCalib</vt:lpstr>
      <vt:lpstr>FlowDB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Stéphane Portier | Prestinfo</dc:creator>
  <cp:lastModifiedBy>Tarik TIRE</cp:lastModifiedBy>
  <dcterms:created xsi:type="dcterms:W3CDTF">2021-04-22T08:01:35Z</dcterms:created>
  <dcterms:modified xsi:type="dcterms:W3CDTF">2021-08-25T08:31:10Z</dcterms:modified>
</cp:coreProperties>
</file>