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https://d.docs.live.net/3cc4cb3ca91be8cf/Projects/MBON/"/>
    </mc:Choice>
  </mc:AlternateContent>
  <bookViews>
    <workbookView xWindow="0" yWindow="0" windowWidth="19200" windowHeight="11376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" l="1"/>
  <c r="L54" i="1"/>
  <c r="L43" i="1"/>
  <c r="L53" i="1"/>
  <c r="L49" i="1"/>
  <c r="L22" i="1"/>
  <c r="L12" i="1"/>
  <c r="L52" i="1"/>
  <c r="L14" i="1"/>
  <c r="L51" i="1"/>
  <c r="L39" i="1"/>
  <c r="L30" i="1"/>
  <c r="L13" i="1"/>
  <c r="L9" i="1"/>
  <c r="L24" i="1"/>
  <c r="L7" i="1"/>
  <c r="L50" i="1"/>
  <c r="L29" i="1"/>
  <c r="L41" i="1"/>
  <c r="L33" i="1"/>
  <c r="L18" i="1"/>
  <c r="K33" i="1"/>
  <c r="K49" i="1"/>
  <c r="K18" i="1"/>
  <c r="K3" i="1"/>
  <c r="K35" i="1"/>
  <c r="K11" i="1"/>
  <c r="K9" i="1"/>
  <c r="K7" i="1"/>
  <c r="K24" i="1"/>
  <c r="K15" i="1"/>
  <c r="K13" i="1"/>
  <c r="J15" i="1"/>
  <c r="J21" i="1"/>
  <c r="J41" i="1"/>
  <c r="J44" i="1"/>
  <c r="J19" i="1"/>
  <c r="J48" i="1"/>
  <c r="J34" i="1"/>
  <c r="J20" i="1"/>
  <c r="J5" i="1"/>
  <c r="J33" i="1"/>
  <c r="J30" i="1"/>
  <c r="J47" i="1"/>
  <c r="J46" i="1"/>
  <c r="J4" i="1"/>
  <c r="J43" i="1"/>
  <c r="J28" i="1"/>
  <c r="J8" i="1"/>
  <c r="J14" i="1"/>
  <c r="J24" i="1"/>
  <c r="J12" i="1"/>
  <c r="J10" i="1"/>
  <c r="J3" i="1"/>
  <c r="J13" i="1"/>
  <c r="J18" i="1"/>
  <c r="J45" i="1"/>
  <c r="J31" i="1"/>
  <c r="J11" i="1"/>
  <c r="J9" i="1"/>
  <c r="J7" i="1"/>
  <c r="G30" i="1"/>
  <c r="G44" i="1"/>
  <c r="G12" i="1"/>
  <c r="G33" i="1"/>
  <c r="G19" i="1"/>
  <c r="G20" i="1"/>
  <c r="G41" i="1"/>
  <c r="G24" i="1"/>
  <c r="G21" i="1"/>
  <c r="G43" i="1"/>
  <c r="G22" i="1"/>
  <c r="G10" i="1"/>
  <c r="G25" i="1"/>
  <c r="G7" i="1"/>
  <c r="G34" i="1"/>
  <c r="G6" i="1"/>
  <c r="G18" i="1"/>
  <c r="G15" i="1"/>
  <c r="G14" i="1"/>
  <c r="G17" i="1"/>
  <c r="G11" i="1"/>
  <c r="G13" i="1"/>
  <c r="G35" i="1"/>
  <c r="G9" i="1"/>
  <c r="G5" i="1"/>
  <c r="G4" i="1"/>
  <c r="G3" i="1"/>
  <c r="F42" i="1"/>
  <c r="F20" i="1"/>
  <c r="F11" i="1"/>
  <c r="F41" i="1"/>
  <c r="F4" i="1"/>
  <c r="F18" i="1"/>
  <c r="F12" i="1"/>
  <c r="F40" i="1"/>
  <c r="F24" i="1"/>
  <c r="F39" i="1"/>
  <c r="F33" i="1"/>
  <c r="F13" i="1"/>
  <c r="F30" i="1"/>
  <c r="F10" i="1"/>
  <c r="F8" i="1"/>
  <c r="F7" i="1"/>
  <c r="F3" i="1"/>
  <c r="F29" i="1"/>
  <c r="F35" i="1"/>
  <c r="F9" i="1"/>
  <c r="B17" i="1"/>
  <c r="B32" i="1"/>
  <c r="B18" i="1"/>
  <c r="B19" i="1"/>
  <c r="B4" i="1"/>
  <c r="B15" i="1"/>
  <c r="B14" i="1"/>
  <c r="B13" i="1"/>
  <c r="B12" i="1"/>
  <c r="B11" i="1"/>
  <c r="B31" i="1"/>
  <c r="B10" i="1"/>
  <c r="B7" i="1"/>
  <c r="B8" i="1"/>
  <c r="B29" i="1"/>
  <c r="B5" i="1"/>
  <c r="B3" i="1" l="1"/>
  <c r="B9" i="1"/>
  <c r="D4" i="1"/>
  <c r="D12" i="1"/>
  <c r="D3" i="1"/>
  <c r="D8" i="1"/>
  <c r="D14" i="1"/>
  <c r="D23" i="1"/>
  <c r="D20" i="1"/>
  <c r="D22" i="1"/>
  <c r="D10" i="1"/>
  <c r="D21" i="1"/>
  <c r="D9" i="1"/>
  <c r="D5" i="1"/>
  <c r="D18" i="1"/>
  <c r="D7" i="1" l="1"/>
  <c r="D15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<sst xmlns="http://schemas.openxmlformats.org/spreadsheetml/2006/main" count="70" uniqueCount="58">
  <si>
    <t>Oncaea Venusta</t>
  </si>
  <si>
    <t>Larvacean</t>
  </si>
  <si>
    <t>unknown eggs</t>
  </si>
  <si>
    <t>part of barnacle?</t>
  </si>
  <si>
    <t>unknown calanoid</t>
  </si>
  <si>
    <t>nauplii</t>
  </si>
  <si>
    <t>acartia tonsa</t>
  </si>
  <si>
    <t>microsetella</t>
  </si>
  <si>
    <t>polycheate</t>
  </si>
  <si>
    <t>pteropod</t>
  </si>
  <si>
    <t>eucalanus pileatus?</t>
  </si>
  <si>
    <t>macrosetella</t>
  </si>
  <si>
    <t>sagitta</t>
  </si>
  <si>
    <t>zoea</t>
  </si>
  <si>
    <t>WS 03.16</t>
  </si>
  <si>
    <t>64 um</t>
  </si>
  <si>
    <t>200um</t>
  </si>
  <si>
    <t>500um</t>
  </si>
  <si>
    <t>hyperiid amphipod</t>
  </si>
  <si>
    <t>petrolisthes armatus zoea</t>
  </si>
  <si>
    <t>eurytemora</t>
  </si>
  <si>
    <t>doliolid</t>
  </si>
  <si>
    <t>lucifer faxoni ?</t>
  </si>
  <si>
    <t>unknown (pteropod in a cube?)</t>
  </si>
  <si>
    <t>unknown copepod</t>
  </si>
  <si>
    <t>corycaeous amazonicus</t>
  </si>
  <si>
    <t>MR 03.16</t>
  </si>
  <si>
    <t>percomorph eggs</t>
  </si>
  <si>
    <t>ostracod</t>
  </si>
  <si>
    <t>unknown cyclopoid</t>
  </si>
  <si>
    <t>orange bug</t>
  </si>
  <si>
    <t>mysid</t>
  </si>
  <si>
    <t>larval fish</t>
  </si>
  <si>
    <t>temora</t>
  </si>
  <si>
    <t>juvenile mysid</t>
  </si>
  <si>
    <t>cephalopod</t>
  </si>
  <si>
    <t>labridocera aestiva</t>
  </si>
  <si>
    <t>unknown</t>
  </si>
  <si>
    <t>cumacean</t>
  </si>
  <si>
    <t>pseudodiaptomus</t>
  </si>
  <si>
    <t>mesocyclops</t>
  </si>
  <si>
    <t>crab megalopa</t>
  </si>
  <si>
    <t>shrimp juvenile</t>
  </si>
  <si>
    <t>amphipod</t>
  </si>
  <si>
    <t>LK 03.16</t>
  </si>
  <si>
    <t>isopod</t>
  </si>
  <si>
    <t>shrimp</t>
  </si>
  <si>
    <t>parvocalanus</t>
  </si>
  <si>
    <t>candacia armata (spikey)</t>
  </si>
  <si>
    <t>cyprid</t>
  </si>
  <si>
    <t>foraminifera</t>
  </si>
  <si>
    <t>callinectes sapidus zoea</t>
  </si>
  <si>
    <t>oikopleura</t>
  </si>
  <si>
    <t>anomalocera patersoni</t>
  </si>
  <si>
    <t>decapod zoea</t>
  </si>
  <si>
    <t>porcelin crab zoea</t>
  </si>
  <si>
    <t>cylindrical genlatinous thing</t>
  </si>
  <si>
    <t>gammarid amphipod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</si>
</sst>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abSelected="1" workbookViewId="0">
      <selection activeCell="O49" sqref="O49"/>
    </sheetView>
  </sheetViews>
  <sheetFormatPr defaultRowHeight="14.4" x14ac:dyDescent="0.3"/>
  <cols>
    <col min="1" max="1" width="22.88671875" customWidth="1"/>
    <col min="2" max="2" width="11.88671875" customWidth="1"/>
    <col min="3" max="3" width="9.109375" customWidth="1"/>
  </cols>
  <sheetData>
    <row r="1" spans="1:12" x14ac:dyDescent="0.3">
      <c r="B1" t="s">
        <v>14</v>
      </c>
      <c r="C1" t="s">
        <v>14</v>
      </c>
      <c r="D1" t="s">
        <v>14</v>
      </c>
      <c r="F1" t="s">
        <v>26</v>
      </c>
      <c r="G1" t="s">
        <v>26</v>
      </c>
      <c r="H1" t="s">
        <v>26</v>
      </c>
      <c r="J1" t="s">
        <v>44</v>
      </c>
      <c r="K1" t="s">
        <v>44</v>
      </c>
      <c r="L1" t="s">
        <v>44</v>
      </c>
    </row>
    <row r="2" spans="1:12" x14ac:dyDescent="0.3">
      <c r="B2" t="s">
        <v>15</v>
      </c>
      <c r="C2" t="s">
        <v>16</v>
      </c>
      <c r="D2" t="s">
        <v>17</v>
      </c>
      <c r="F2" t="s">
        <v>15</v>
      </c>
      <c r="G2" t="s">
        <v>16</v>
      </c>
      <c r="H2" t="s">
        <v>17</v>
      </c>
      <c r="J2" t="s">
        <v>15</v>
      </c>
      <c r="K2" t="s">
        <v>16</v>
      </c>
      <c r="L2" t="s">
        <v>17</v>
      </c>
    </row>
    <row r="3" spans="1:12" x14ac:dyDescent="0.3">
      <c r="A3" t="s">
        <v>0</v>
      </c>
      <c r="B3">
        <f>(26+27+90)*4</f>
        <v>572</v>
      </c>
      <c r="C3">
        <f>(95+151)*4</f>
        <v>984</v>
      </c>
      <c r="D3">
        <f>(2+0+2)</f>
        <v>4</v>
      </c>
      <c r="F3">
        <f>(41+23)*4</f>
        <v>256</v>
      </c>
      <c r="G3">
        <f>185*32</f>
        <v>5920</v>
      </c>
      <c r="H3">
        <v>0</v>
      </c>
      <c r="J3">
        <f>43*8</f>
        <v>344</v>
      </c>
      <c r="K3">
        <f>27*16</f>
        <v>432</v>
      </c>
      <c r="L3">
        <v>0</v>
      </c>
    </row>
    <row r="4" spans="1:12" x14ac:dyDescent="0.3">
      <c r="A4" t="s">
        <v>1</v>
      </c>
      <c r="B4">
        <f>(2+14)*4</f>
        <v>64</v>
      </c>
      <c r="C4">
        <f>(11+6)*4</f>
        <v>68</v>
      </c>
      <c r="D4">
        <f>(3+1+3)</f>
        <v>7</v>
      </c>
      <c r="F4">
        <f>3*4</f>
        <v>12</v>
      </c>
      <c r="G4">
        <f>3*32</f>
        <v>96</v>
      </c>
      <c r="H4">
        <v>0</v>
      </c>
      <c r="J4">
        <f>16*8</f>
        <v>128</v>
      </c>
      <c r="K4">
        <v>0</v>
      </c>
      <c r="L4">
        <v>0</v>
      </c>
    </row>
    <row r="5" spans="1:12" x14ac:dyDescent="0.3">
      <c r="A5" t="s">
        <v>2</v>
      </c>
      <c r="B5">
        <f>(14+4+31)*4</f>
        <v>196</v>
      </c>
      <c r="C5">
        <f>(22+31)*4</f>
        <v>212</v>
      </c>
      <c r="D5">
        <f>(16+24+40)</f>
        <v>80</v>
      </c>
      <c r="F5">
        <v>0</v>
      </c>
      <c r="G5">
        <f>53*32</f>
        <v>1696</v>
      </c>
      <c r="H5">
        <v>17</v>
      </c>
      <c r="J5">
        <f>15*8</f>
        <v>120</v>
      </c>
      <c r="K5">
        <v>0</v>
      </c>
      <c r="L5">
        <v>0</v>
      </c>
    </row>
    <row r="6" spans="1:12" x14ac:dyDescent="0.3">
      <c r="A6" t="s">
        <v>3</v>
      </c>
      <c r="B6">
        <v>0</v>
      </c>
      <c r="C6">
        <f>1*4</f>
        <v>4</v>
      </c>
      <c r="D6">
        <v>0</v>
      </c>
      <c r="F6">
        <v>0</v>
      </c>
      <c r="G6">
        <f>32</f>
        <v>32</v>
      </c>
      <c r="H6">
        <v>0</v>
      </c>
      <c r="J6">
        <v>0</v>
      </c>
      <c r="K6">
        <v>0</v>
      </c>
      <c r="L6">
        <f>1*2</f>
        <v>2</v>
      </c>
    </row>
    <row r="7" spans="1:12" x14ac:dyDescent="0.3">
      <c r="A7" t="s">
        <v>4</v>
      </c>
      <c r="B7">
        <f>(32+30+75)*4</f>
        <v>548</v>
      </c>
      <c r="C7">
        <f>(20+40)*4</f>
        <v>240</v>
      </c>
      <c r="D7">
        <f>10+6+15</f>
        <v>31</v>
      </c>
      <c r="F7">
        <f>(142+143)*4</f>
        <v>1140</v>
      </c>
      <c r="G7">
        <f>81*32</f>
        <v>2592</v>
      </c>
      <c r="H7">
        <v>2</v>
      </c>
      <c r="J7">
        <f>319*8</f>
        <v>2552</v>
      </c>
      <c r="K7">
        <f>169*16</f>
        <v>2704</v>
      </c>
      <c r="L7">
        <f>(122+21+11)*2</f>
        <v>308</v>
      </c>
    </row>
    <row r="8" spans="1:12" x14ac:dyDescent="0.3">
      <c r="A8" t="s">
        <v>5</v>
      </c>
      <c r="B8">
        <f>(64+65+17)*4</f>
        <v>584</v>
      </c>
      <c r="C8">
        <f>(11+11)*4</f>
        <v>88</v>
      </c>
      <c r="D8">
        <f>(2+0+0)</f>
        <v>2</v>
      </c>
      <c r="F8">
        <f>(37+15)*4</f>
        <v>208</v>
      </c>
      <c r="G8">
        <v>0</v>
      </c>
      <c r="H8">
        <v>0</v>
      </c>
      <c r="J8">
        <f>479*8</f>
        <v>3832</v>
      </c>
      <c r="K8">
        <v>0</v>
      </c>
      <c r="L8">
        <v>0</v>
      </c>
    </row>
    <row r="9" spans="1:12" x14ac:dyDescent="0.3">
      <c r="A9" t="s">
        <v>25</v>
      </c>
      <c r="B9">
        <f>(10+60+30)*4</f>
        <v>400</v>
      </c>
      <c r="C9">
        <f>(24+40)*4</f>
        <v>256</v>
      </c>
      <c r="D9">
        <f>(13+14+31)</f>
        <v>58</v>
      </c>
      <c r="F9">
        <f>(30+15)*4</f>
        <v>180</v>
      </c>
      <c r="G9">
        <f>59*32</f>
        <v>1888</v>
      </c>
      <c r="H9">
        <v>4</v>
      </c>
      <c r="J9">
        <f>34*8</f>
        <v>272</v>
      </c>
      <c r="K9">
        <f>13*16</f>
        <v>208</v>
      </c>
      <c r="L9">
        <f>(22+12)*2</f>
        <v>68</v>
      </c>
    </row>
    <row r="10" spans="1:12" x14ac:dyDescent="0.3">
      <c r="A10" t="s">
        <v>6</v>
      </c>
      <c r="B10">
        <f>(9+2+6)*4</f>
        <v>68</v>
      </c>
      <c r="C10">
        <f>(10+26)*4</f>
        <v>144</v>
      </c>
      <c r="D10">
        <f>(3+11+11)</f>
        <v>25</v>
      </c>
      <c r="F10">
        <f>(32+23)*4</f>
        <v>220</v>
      </c>
      <c r="G10">
        <f>18*32</f>
        <v>576</v>
      </c>
      <c r="H10">
        <v>0</v>
      </c>
      <c r="J10">
        <f>55*8</f>
        <v>440</v>
      </c>
      <c r="K10">
        <v>0</v>
      </c>
      <c r="L10">
        <v>0</v>
      </c>
    </row>
    <row r="11" spans="1:12" x14ac:dyDescent="0.3">
      <c r="A11" t="s">
        <v>7</v>
      </c>
      <c r="B11">
        <f>(11)*4</f>
        <v>44</v>
      </c>
      <c r="C11">
        <f>(4+18)*4</f>
        <v>88</v>
      </c>
      <c r="D11">
        <v>1</v>
      </c>
      <c r="F11">
        <f>8*4</f>
        <v>32</v>
      </c>
      <c r="G11">
        <f>32</f>
        <v>32</v>
      </c>
      <c r="H11">
        <v>0</v>
      </c>
      <c r="J11">
        <f>19*8</f>
        <v>152</v>
      </c>
      <c r="K11">
        <f>4*16</f>
        <v>64</v>
      </c>
      <c r="L11">
        <v>0</v>
      </c>
    </row>
    <row r="12" spans="1:12" x14ac:dyDescent="0.3">
      <c r="A12" t="s">
        <v>8</v>
      </c>
      <c r="B12">
        <f>(3+2+12)*4</f>
        <v>68</v>
      </c>
      <c r="C12">
        <f>(3+3)*4</f>
        <v>24</v>
      </c>
      <c r="D12">
        <f>(2+2+4)</f>
        <v>8</v>
      </c>
      <c r="F12">
        <f>10*4</f>
        <v>40</v>
      </c>
      <c r="G12">
        <f>32</f>
        <v>32</v>
      </c>
      <c r="H12">
        <v>3</v>
      </c>
      <c r="J12">
        <f>16*8</f>
        <v>128</v>
      </c>
      <c r="K12">
        <v>0</v>
      </c>
      <c r="L12">
        <f>(1*2)</f>
        <v>2</v>
      </c>
    </row>
    <row r="13" spans="1:12" x14ac:dyDescent="0.3">
      <c r="A13" t="s">
        <v>39</v>
      </c>
      <c r="B13">
        <f>(4+6)*4</f>
        <v>40</v>
      </c>
      <c r="C13">
        <f>(10+10)*4</f>
        <v>80</v>
      </c>
      <c r="D13">
        <v>3</v>
      </c>
      <c r="F13">
        <f>(55+22)*4</f>
        <v>308</v>
      </c>
      <c r="G13">
        <f>26*32</f>
        <v>832</v>
      </c>
      <c r="H13">
        <v>0</v>
      </c>
      <c r="J13">
        <f>107*8</f>
        <v>856</v>
      </c>
      <c r="K13">
        <f>326*16</f>
        <v>5216</v>
      </c>
      <c r="L13">
        <f>(8*2)</f>
        <v>16</v>
      </c>
    </row>
    <row r="14" spans="1:12" x14ac:dyDescent="0.3">
      <c r="A14" t="s">
        <v>9</v>
      </c>
      <c r="B14">
        <f>(8+9+21)*4</f>
        <v>152</v>
      </c>
      <c r="C14">
        <f>(4+9)*4</f>
        <v>52</v>
      </c>
      <c r="D14">
        <f>(3+2+4)</f>
        <v>9</v>
      </c>
      <c r="F14">
        <v>0</v>
      </c>
      <c r="G14">
        <f>4*32</f>
        <v>128</v>
      </c>
      <c r="H14">
        <v>3</v>
      </c>
      <c r="J14">
        <f>24*8</f>
        <v>192</v>
      </c>
      <c r="K14">
        <v>0</v>
      </c>
      <c r="L14">
        <f>1*2</f>
        <v>2</v>
      </c>
    </row>
    <row r="15" spans="1:12" x14ac:dyDescent="0.3">
      <c r="A15" t="s">
        <v>36</v>
      </c>
      <c r="B15">
        <f>(6)*4</f>
        <v>24</v>
      </c>
      <c r="C15">
        <f>(5+7)*4</f>
        <v>48</v>
      </c>
      <c r="D15">
        <f>10+5+12</f>
        <v>27</v>
      </c>
      <c r="F15">
        <v>0</v>
      </c>
      <c r="G15">
        <f>11*32</f>
        <v>352</v>
      </c>
      <c r="H15">
        <v>15</v>
      </c>
      <c r="J15">
        <f>16*8</f>
        <v>128</v>
      </c>
      <c r="K15">
        <f>6*16</f>
        <v>96</v>
      </c>
      <c r="L15">
        <v>0</v>
      </c>
    </row>
    <row r="16" spans="1:12" x14ac:dyDescent="0.3">
      <c r="A16" t="s">
        <v>10</v>
      </c>
      <c r="B16">
        <v>0</v>
      </c>
      <c r="C16">
        <f>(1)*4</f>
        <v>4</v>
      </c>
      <c r="D16">
        <v>0</v>
      </c>
      <c r="F16">
        <v>0</v>
      </c>
      <c r="G16">
        <v>0</v>
      </c>
      <c r="H16">
        <v>0</v>
      </c>
      <c r="J16">
        <v>0</v>
      </c>
      <c r="K16">
        <v>0</v>
      </c>
      <c r="L16">
        <v>0</v>
      </c>
    </row>
    <row r="17" spans="1:12" x14ac:dyDescent="0.3">
      <c r="A17" t="s">
        <v>11</v>
      </c>
      <c r="B17">
        <f>(9*4)</f>
        <v>36</v>
      </c>
      <c r="C17">
        <f>(1+1)*4</f>
        <v>8</v>
      </c>
      <c r="D17">
        <v>1</v>
      </c>
      <c r="F17">
        <v>0</v>
      </c>
      <c r="G17">
        <f>32</f>
        <v>32</v>
      </c>
      <c r="H17">
        <v>0</v>
      </c>
      <c r="J17">
        <v>0</v>
      </c>
      <c r="K17">
        <v>0</v>
      </c>
      <c r="L17">
        <v>0</v>
      </c>
    </row>
    <row r="18" spans="1:12" x14ac:dyDescent="0.3">
      <c r="A18" t="s">
        <v>12</v>
      </c>
      <c r="B18">
        <f>(3)*4</f>
        <v>12</v>
      </c>
      <c r="C18">
        <f>(1+3)*4</f>
        <v>16</v>
      </c>
      <c r="D18">
        <f>(5+4+6)</f>
        <v>15</v>
      </c>
      <c r="F18">
        <f>11*4</f>
        <v>44</v>
      </c>
      <c r="G18">
        <f>8*32</f>
        <v>256</v>
      </c>
      <c r="H18">
        <v>30</v>
      </c>
      <c r="J18">
        <f>5*8</f>
        <v>40</v>
      </c>
      <c r="K18">
        <f>6*16</f>
        <v>96</v>
      </c>
      <c r="L18">
        <f>(26+19)*2</f>
        <v>90</v>
      </c>
    </row>
    <row r="19" spans="1:12" x14ac:dyDescent="0.3">
      <c r="A19" t="s">
        <v>37</v>
      </c>
      <c r="B19">
        <f>(2+5)*4</f>
        <v>28</v>
      </c>
      <c r="C19">
        <f>(1)*4</f>
        <v>4</v>
      </c>
      <c r="D19">
        <v>1</v>
      </c>
      <c r="F19">
        <v>0</v>
      </c>
      <c r="G19">
        <f>7*32</f>
        <v>224</v>
      </c>
      <c r="H19">
        <v>1</v>
      </c>
      <c r="J19">
        <f>8</f>
        <v>8</v>
      </c>
      <c r="K19">
        <v>0</v>
      </c>
      <c r="L19">
        <v>0</v>
      </c>
    </row>
    <row r="20" spans="1:12" x14ac:dyDescent="0.3">
      <c r="A20" t="s">
        <v>13</v>
      </c>
      <c r="B20">
        <v>0</v>
      </c>
      <c r="C20">
        <f>(1+1)*4</f>
        <v>8</v>
      </c>
      <c r="D20">
        <f>(2+2)</f>
        <v>4</v>
      </c>
      <c r="F20">
        <f>4</f>
        <v>4</v>
      </c>
      <c r="G20">
        <f>3*32</f>
        <v>96</v>
      </c>
      <c r="H20">
        <v>2</v>
      </c>
      <c r="J20">
        <f>2*8</f>
        <v>16</v>
      </c>
      <c r="K20">
        <v>0</v>
      </c>
      <c r="L20">
        <v>0</v>
      </c>
    </row>
    <row r="21" spans="1:12" x14ac:dyDescent="0.3">
      <c r="A21" t="s">
        <v>48</v>
      </c>
      <c r="B21">
        <v>0</v>
      </c>
      <c r="C21">
        <v>0</v>
      </c>
      <c r="D21">
        <f>(2+2+3)</f>
        <v>7</v>
      </c>
      <c r="F21">
        <v>0</v>
      </c>
      <c r="G21">
        <f>32</f>
        <v>32</v>
      </c>
      <c r="H21">
        <v>0</v>
      </c>
      <c r="J21">
        <f>2*8</f>
        <v>16</v>
      </c>
      <c r="K21">
        <v>0</v>
      </c>
      <c r="L21">
        <v>0</v>
      </c>
    </row>
    <row r="22" spans="1:12" x14ac:dyDescent="0.3">
      <c r="A22" t="s">
        <v>18</v>
      </c>
      <c r="B22">
        <v>0</v>
      </c>
      <c r="C22">
        <v>0</v>
      </c>
      <c r="D22">
        <f>(1+0+1)</f>
        <v>2</v>
      </c>
      <c r="F22">
        <v>0</v>
      </c>
      <c r="G22">
        <f>2*32</f>
        <v>64</v>
      </c>
      <c r="H22">
        <v>0</v>
      </c>
      <c r="J22">
        <v>0</v>
      </c>
      <c r="K22">
        <v>0</v>
      </c>
      <c r="L22">
        <f>(6*2)</f>
        <v>12</v>
      </c>
    </row>
    <row r="23" spans="1:12" x14ac:dyDescent="0.3">
      <c r="A23" t="s">
        <v>19</v>
      </c>
      <c r="B23">
        <v>0</v>
      </c>
      <c r="C23">
        <v>0</v>
      </c>
      <c r="D23">
        <f>(1+0+0)</f>
        <v>1</v>
      </c>
      <c r="F23">
        <v>0</v>
      </c>
      <c r="G23">
        <v>0</v>
      </c>
      <c r="H23">
        <v>0</v>
      </c>
      <c r="J23">
        <v>0</v>
      </c>
      <c r="K23">
        <v>0</v>
      </c>
      <c r="L23">
        <v>0</v>
      </c>
    </row>
    <row r="24" spans="1:12" x14ac:dyDescent="0.3">
      <c r="A24" t="s">
        <v>20</v>
      </c>
      <c r="B24">
        <v>0</v>
      </c>
      <c r="C24">
        <v>0</v>
      </c>
      <c r="D24">
        <v>2</v>
      </c>
      <c r="F24">
        <f>5*4</f>
        <v>20</v>
      </c>
      <c r="G24">
        <f>4*32</f>
        <v>128</v>
      </c>
      <c r="H24">
        <v>10</v>
      </c>
      <c r="J24">
        <f>3*8</f>
        <v>24</v>
      </c>
      <c r="K24">
        <f>3*16</f>
        <v>48</v>
      </c>
      <c r="L24">
        <f>(17+13)*2</f>
        <v>60</v>
      </c>
    </row>
    <row r="25" spans="1:12" x14ac:dyDescent="0.3">
      <c r="A25" t="s">
        <v>21</v>
      </c>
      <c r="B25">
        <v>0</v>
      </c>
      <c r="C25">
        <v>0</v>
      </c>
      <c r="D25">
        <v>3</v>
      </c>
      <c r="F25">
        <v>0</v>
      </c>
      <c r="G25">
        <f>3*32</f>
        <v>96</v>
      </c>
      <c r="H25">
        <v>1</v>
      </c>
      <c r="J25">
        <v>0</v>
      </c>
      <c r="K25">
        <v>0</v>
      </c>
      <c r="L25">
        <v>0</v>
      </c>
    </row>
    <row r="26" spans="1:12" x14ac:dyDescent="0.3">
      <c r="A26" t="s">
        <v>22</v>
      </c>
      <c r="B26">
        <v>0</v>
      </c>
      <c r="C26">
        <v>0</v>
      </c>
      <c r="D26">
        <v>1</v>
      </c>
      <c r="F26">
        <v>0</v>
      </c>
      <c r="G26">
        <v>0</v>
      </c>
      <c r="H26">
        <v>0</v>
      </c>
      <c r="J26">
        <v>0</v>
      </c>
      <c r="K26">
        <v>0</v>
      </c>
      <c r="L26">
        <v>0</v>
      </c>
    </row>
    <row r="27" spans="1:12" x14ac:dyDescent="0.3">
      <c r="A27" t="s">
        <v>23</v>
      </c>
      <c r="B27">
        <v>0</v>
      </c>
      <c r="C27">
        <v>0</v>
      </c>
      <c r="D27">
        <v>1</v>
      </c>
      <c r="F27">
        <v>0</v>
      </c>
      <c r="G27">
        <v>0</v>
      </c>
      <c r="H27">
        <v>0</v>
      </c>
      <c r="J27">
        <v>0</v>
      </c>
      <c r="K27">
        <v>0</v>
      </c>
      <c r="L27">
        <v>0</v>
      </c>
    </row>
    <row r="28" spans="1:12" x14ac:dyDescent="0.3">
      <c r="A28" t="s">
        <v>24</v>
      </c>
      <c r="B28">
        <v>0</v>
      </c>
      <c r="C28">
        <v>0</v>
      </c>
      <c r="D28">
        <v>1</v>
      </c>
      <c r="F28">
        <v>0</v>
      </c>
      <c r="G28">
        <v>0</v>
      </c>
      <c r="H28">
        <v>0</v>
      </c>
      <c r="J28">
        <f>8</f>
        <v>8</v>
      </c>
      <c r="K28">
        <v>0</v>
      </c>
      <c r="L28">
        <v>0</v>
      </c>
    </row>
    <row r="29" spans="1:12" x14ac:dyDescent="0.3">
      <c r="A29" t="s">
        <v>27</v>
      </c>
      <c r="B29">
        <f>8*4</f>
        <v>32</v>
      </c>
      <c r="C29">
        <v>0</v>
      </c>
      <c r="D29">
        <v>0</v>
      </c>
      <c r="F29">
        <f>(33)*4</f>
        <v>132</v>
      </c>
      <c r="G29">
        <v>0</v>
      </c>
      <c r="H29">
        <v>231</v>
      </c>
      <c r="J29">
        <v>0</v>
      </c>
      <c r="K29">
        <v>0</v>
      </c>
      <c r="L29">
        <f>(12*2)</f>
        <v>24</v>
      </c>
    </row>
    <row r="30" spans="1:12" x14ac:dyDescent="0.3">
      <c r="A30" t="s">
        <v>28</v>
      </c>
      <c r="B30">
        <v>0</v>
      </c>
      <c r="C30">
        <v>0</v>
      </c>
      <c r="D30">
        <v>0</v>
      </c>
      <c r="F30">
        <f>(37+35)*4</f>
        <v>288</v>
      </c>
      <c r="G30">
        <f>48*32</f>
        <v>1536</v>
      </c>
      <c r="H30">
        <v>40</v>
      </c>
      <c r="J30">
        <f>1*8</f>
        <v>8</v>
      </c>
      <c r="K30">
        <v>0</v>
      </c>
      <c r="L30">
        <f>2*2</f>
        <v>4</v>
      </c>
    </row>
    <row r="31" spans="1:12" x14ac:dyDescent="0.3">
      <c r="A31" t="s">
        <v>29</v>
      </c>
      <c r="B31">
        <f>(6+8+18)*4</f>
        <v>128</v>
      </c>
      <c r="C31">
        <v>0</v>
      </c>
      <c r="D31">
        <v>0</v>
      </c>
      <c r="F31">
        <v>0</v>
      </c>
      <c r="G31">
        <v>0</v>
      </c>
      <c r="H31">
        <v>0</v>
      </c>
      <c r="J31">
        <f>200*8</f>
        <v>1600</v>
      </c>
      <c r="K31">
        <v>0</v>
      </c>
      <c r="L31">
        <v>0</v>
      </c>
    </row>
    <row r="32" spans="1:12" x14ac:dyDescent="0.3">
      <c r="A32" t="s">
        <v>30</v>
      </c>
      <c r="B32">
        <f>1*4</f>
        <v>4</v>
      </c>
      <c r="C32">
        <v>0</v>
      </c>
      <c r="D32">
        <v>0</v>
      </c>
      <c r="F32">
        <v>0</v>
      </c>
      <c r="G32">
        <v>0</v>
      </c>
      <c r="H32">
        <v>0</v>
      </c>
      <c r="J32">
        <v>0</v>
      </c>
      <c r="K32">
        <v>0</v>
      </c>
      <c r="L32">
        <v>0</v>
      </c>
    </row>
    <row r="33" spans="1:12" x14ac:dyDescent="0.3">
      <c r="A33" t="s">
        <v>31</v>
      </c>
      <c r="B33">
        <v>4</v>
      </c>
      <c r="C33">
        <v>0</v>
      </c>
      <c r="D33">
        <v>0</v>
      </c>
      <c r="F33">
        <f>7*4</f>
        <v>28</v>
      </c>
      <c r="G33">
        <f>3*32</f>
        <v>96</v>
      </c>
      <c r="H33">
        <v>0</v>
      </c>
      <c r="J33">
        <f>2*8</f>
        <v>16</v>
      </c>
      <c r="K33">
        <f>6*16</f>
        <v>96</v>
      </c>
      <c r="L33">
        <f>(67+45)*2</f>
        <v>224</v>
      </c>
    </row>
    <row r="34" spans="1:12" x14ac:dyDescent="0.3">
      <c r="A34" t="s">
        <v>32</v>
      </c>
      <c r="B34">
        <v>4</v>
      </c>
      <c r="C34">
        <v>0</v>
      </c>
      <c r="D34">
        <v>0</v>
      </c>
      <c r="F34">
        <v>0</v>
      </c>
      <c r="G34">
        <f>32</f>
        <v>32</v>
      </c>
      <c r="H34">
        <v>0</v>
      </c>
      <c r="J34">
        <f>8</f>
        <v>8</v>
      </c>
      <c r="K34">
        <v>0</v>
      </c>
      <c r="L34">
        <v>0</v>
      </c>
    </row>
    <row r="35" spans="1:12" x14ac:dyDescent="0.3">
      <c r="A35" t="s">
        <v>33</v>
      </c>
      <c r="B35">
        <v>0</v>
      </c>
      <c r="C35">
        <v>0</v>
      </c>
      <c r="D35">
        <v>0</v>
      </c>
      <c r="F35">
        <f>35*4</f>
        <v>140</v>
      </c>
      <c r="G35">
        <f>16*32</f>
        <v>512</v>
      </c>
      <c r="H35">
        <v>6</v>
      </c>
      <c r="J35">
        <v>0</v>
      </c>
      <c r="K35">
        <f>14*16</f>
        <v>224</v>
      </c>
      <c r="L35">
        <v>0</v>
      </c>
    </row>
    <row r="36" spans="1:12" x14ac:dyDescent="0.3">
      <c r="A36" t="s">
        <v>34</v>
      </c>
      <c r="B36">
        <v>0</v>
      </c>
      <c r="C36">
        <v>0</v>
      </c>
      <c r="D36">
        <v>0</v>
      </c>
      <c r="F36">
        <v>0</v>
      </c>
      <c r="G36">
        <v>0</v>
      </c>
      <c r="H36">
        <v>10</v>
      </c>
      <c r="J36">
        <v>0</v>
      </c>
      <c r="K36">
        <v>0</v>
      </c>
      <c r="L36">
        <v>0</v>
      </c>
    </row>
    <row r="37" spans="1:12" x14ac:dyDescent="0.3">
      <c r="A37" t="s">
        <v>35</v>
      </c>
      <c r="B37">
        <v>0</v>
      </c>
      <c r="C37">
        <v>0</v>
      </c>
      <c r="D37">
        <v>0</v>
      </c>
      <c r="F37">
        <v>0</v>
      </c>
      <c r="G37">
        <v>0</v>
      </c>
      <c r="H37">
        <v>1</v>
      </c>
      <c r="J37">
        <v>0</v>
      </c>
      <c r="K37">
        <v>0</v>
      </c>
      <c r="L37">
        <v>0</v>
      </c>
    </row>
    <row r="38" spans="1:12" x14ac:dyDescent="0.3">
      <c r="A38" t="s">
        <v>38</v>
      </c>
      <c r="B38">
        <v>0</v>
      </c>
      <c r="C38">
        <v>0</v>
      </c>
      <c r="D38">
        <v>0</v>
      </c>
      <c r="F38">
        <v>0</v>
      </c>
      <c r="G38">
        <v>0</v>
      </c>
      <c r="H38">
        <v>1</v>
      </c>
      <c r="J38">
        <v>0</v>
      </c>
      <c r="K38">
        <v>0</v>
      </c>
      <c r="L38">
        <v>0</v>
      </c>
    </row>
    <row r="39" spans="1:12" x14ac:dyDescent="0.3">
      <c r="A39" t="s">
        <v>40</v>
      </c>
      <c r="B39">
        <v>0</v>
      </c>
      <c r="C39">
        <v>0</v>
      </c>
      <c r="D39">
        <v>0</v>
      </c>
      <c r="F39">
        <f>2*4</f>
        <v>8</v>
      </c>
      <c r="G39">
        <v>0</v>
      </c>
      <c r="H39">
        <v>0</v>
      </c>
      <c r="J39">
        <v>0</v>
      </c>
      <c r="K39">
        <v>0</v>
      </c>
      <c r="L39">
        <f>(8)*2</f>
        <v>16</v>
      </c>
    </row>
    <row r="40" spans="1:12" x14ac:dyDescent="0.3">
      <c r="A40" t="s">
        <v>41</v>
      </c>
      <c r="B40">
        <v>0</v>
      </c>
      <c r="C40">
        <v>0</v>
      </c>
      <c r="D40">
        <v>0</v>
      </c>
      <c r="F40">
        <f>(1*4)</f>
        <v>4</v>
      </c>
      <c r="G40">
        <v>0</v>
      </c>
      <c r="H40">
        <v>0</v>
      </c>
      <c r="J40">
        <v>0</v>
      </c>
      <c r="K40">
        <v>0</v>
      </c>
      <c r="L40">
        <v>0</v>
      </c>
    </row>
    <row r="41" spans="1:12" x14ac:dyDescent="0.3">
      <c r="A41" t="s">
        <v>42</v>
      </c>
      <c r="B41">
        <v>0</v>
      </c>
      <c r="C41">
        <v>0</v>
      </c>
      <c r="D41">
        <v>0</v>
      </c>
      <c r="F41">
        <f>1*4</f>
        <v>4</v>
      </c>
      <c r="G41">
        <f>32</f>
        <v>32</v>
      </c>
      <c r="H41">
        <v>0</v>
      </c>
      <c r="J41">
        <f>3*8</f>
        <v>24</v>
      </c>
      <c r="K41">
        <v>0</v>
      </c>
      <c r="L41">
        <f>(15*2)</f>
        <v>30</v>
      </c>
    </row>
    <row r="42" spans="1:12" x14ac:dyDescent="0.3">
      <c r="A42" t="s">
        <v>43</v>
      </c>
      <c r="B42">
        <v>0</v>
      </c>
      <c r="C42">
        <v>0</v>
      </c>
      <c r="D42">
        <v>0</v>
      </c>
      <c r="F42">
        <f>2*4</f>
        <v>8</v>
      </c>
      <c r="G42">
        <v>0</v>
      </c>
      <c r="H42">
        <v>0</v>
      </c>
      <c r="J42">
        <v>0</v>
      </c>
      <c r="K42">
        <v>0</v>
      </c>
      <c r="L42">
        <v>0</v>
      </c>
    </row>
    <row r="43" spans="1:12" x14ac:dyDescent="0.3">
      <c r="A43" t="s">
        <v>45</v>
      </c>
      <c r="B43">
        <v>0</v>
      </c>
      <c r="C43">
        <v>0</v>
      </c>
      <c r="D43">
        <v>0</v>
      </c>
      <c r="F43">
        <v>0</v>
      </c>
      <c r="G43">
        <f>32</f>
        <v>32</v>
      </c>
      <c r="H43">
        <v>0</v>
      </c>
      <c r="J43">
        <f>2*8</f>
        <v>16</v>
      </c>
      <c r="K43">
        <v>0</v>
      </c>
      <c r="L43">
        <f>1*2</f>
        <v>2</v>
      </c>
    </row>
    <row r="44" spans="1:12" x14ac:dyDescent="0.3">
      <c r="A44" t="s">
        <v>46</v>
      </c>
      <c r="B44">
        <v>0</v>
      </c>
      <c r="C44">
        <v>0</v>
      </c>
      <c r="D44">
        <v>0</v>
      </c>
      <c r="F44">
        <v>0</v>
      </c>
      <c r="G44">
        <f>1*32</f>
        <v>32</v>
      </c>
      <c r="H44">
        <v>0</v>
      </c>
      <c r="J44">
        <f>8</f>
        <v>8</v>
      </c>
      <c r="K44">
        <v>0</v>
      </c>
      <c r="L44">
        <v>0</v>
      </c>
    </row>
    <row r="45" spans="1:12" x14ac:dyDescent="0.3">
      <c r="A45" t="s">
        <v>47</v>
      </c>
      <c r="B45">
        <v>0</v>
      </c>
      <c r="C45">
        <v>0</v>
      </c>
      <c r="D45">
        <v>0</v>
      </c>
      <c r="F45">
        <v>0</v>
      </c>
      <c r="G45">
        <v>0</v>
      </c>
      <c r="H45">
        <v>0</v>
      </c>
      <c r="J45">
        <f>18*8</f>
        <v>144</v>
      </c>
      <c r="K45">
        <v>0</v>
      </c>
      <c r="L45">
        <v>0</v>
      </c>
    </row>
    <row r="46" spans="1:12" x14ac:dyDescent="0.3">
      <c r="A46" t="s">
        <v>49</v>
      </c>
      <c r="B46">
        <v>0</v>
      </c>
      <c r="C46">
        <v>0</v>
      </c>
      <c r="D46">
        <v>0</v>
      </c>
      <c r="F46">
        <v>0</v>
      </c>
      <c r="G46">
        <v>0</v>
      </c>
      <c r="H46">
        <v>0</v>
      </c>
      <c r="J46">
        <f>2*8</f>
        <v>16</v>
      </c>
      <c r="K46">
        <v>0</v>
      </c>
      <c r="L46">
        <v>0</v>
      </c>
    </row>
    <row r="47" spans="1:12" x14ac:dyDescent="0.3">
      <c r="A47" t="s">
        <v>50</v>
      </c>
      <c r="B47">
        <v>0</v>
      </c>
      <c r="C47">
        <v>0</v>
      </c>
      <c r="D47">
        <v>0</v>
      </c>
      <c r="F47">
        <v>0</v>
      </c>
      <c r="G47">
        <v>0</v>
      </c>
      <c r="H47">
        <v>0</v>
      </c>
      <c r="J47">
        <f>1*8</f>
        <v>8</v>
      </c>
      <c r="K47">
        <v>0</v>
      </c>
      <c r="L47">
        <v>0</v>
      </c>
    </row>
    <row r="48" spans="1:12" x14ac:dyDescent="0.3">
      <c r="A48" t="s">
        <v>51</v>
      </c>
      <c r="B48">
        <v>0</v>
      </c>
      <c r="C48">
        <v>0</v>
      </c>
      <c r="D48">
        <v>0</v>
      </c>
      <c r="F48">
        <v>0</v>
      </c>
      <c r="G48">
        <v>0</v>
      </c>
      <c r="H48">
        <v>0</v>
      </c>
      <c r="J48">
        <f>1*8</f>
        <v>8</v>
      </c>
      <c r="K48">
        <v>0</v>
      </c>
      <c r="L48">
        <v>0</v>
      </c>
    </row>
    <row r="49" spans="1:12" x14ac:dyDescent="0.3">
      <c r="A49" t="s">
        <v>52</v>
      </c>
      <c r="B49">
        <v>0</v>
      </c>
      <c r="C49">
        <v>0</v>
      </c>
      <c r="D49">
        <v>0</v>
      </c>
      <c r="F49">
        <v>0</v>
      </c>
      <c r="G49">
        <v>0</v>
      </c>
      <c r="H49">
        <v>0</v>
      </c>
      <c r="J49">
        <v>0</v>
      </c>
      <c r="K49">
        <f>25*16</f>
        <v>400</v>
      </c>
      <c r="L49">
        <f>1*2</f>
        <v>2</v>
      </c>
    </row>
    <row r="50" spans="1:12" x14ac:dyDescent="0.3">
      <c r="A50" t="s">
        <v>53</v>
      </c>
      <c r="B50">
        <v>0</v>
      </c>
      <c r="C50">
        <v>0</v>
      </c>
      <c r="D50">
        <v>0</v>
      </c>
      <c r="F50">
        <v>0</v>
      </c>
      <c r="G50">
        <v>0</v>
      </c>
      <c r="H50">
        <v>0</v>
      </c>
      <c r="J50">
        <v>0</v>
      </c>
      <c r="K50">
        <v>0</v>
      </c>
      <c r="L50">
        <f>(22+13)*2</f>
        <v>70</v>
      </c>
    </row>
    <row r="51" spans="1:12" x14ac:dyDescent="0.3">
      <c r="A51" t="s">
        <v>54</v>
      </c>
      <c r="B51">
        <v>0</v>
      </c>
      <c r="C51">
        <v>0</v>
      </c>
      <c r="D51">
        <v>0</v>
      </c>
      <c r="F51">
        <v>0</v>
      </c>
      <c r="G51">
        <v>0</v>
      </c>
      <c r="H51">
        <v>0</v>
      </c>
      <c r="J51">
        <v>0</v>
      </c>
      <c r="K51">
        <v>0</v>
      </c>
      <c r="L51">
        <f>4*2</f>
        <v>8</v>
      </c>
    </row>
    <row r="52" spans="1:12" x14ac:dyDescent="0.3">
      <c r="A52" t="s">
        <v>55</v>
      </c>
      <c r="B52">
        <v>0</v>
      </c>
      <c r="C52">
        <v>0</v>
      </c>
      <c r="D52">
        <v>0</v>
      </c>
      <c r="F52">
        <v>0</v>
      </c>
      <c r="G52">
        <v>0</v>
      </c>
      <c r="H52">
        <v>0</v>
      </c>
      <c r="J52">
        <v>0</v>
      </c>
      <c r="K52">
        <v>0</v>
      </c>
      <c r="L52">
        <f>2*2</f>
        <v>4</v>
      </c>
    </row>
    <row r="53" spans="1:12" x14ac:dyDescent="0.3">
      <c r="A53" t="s">
        <v>56</v>
      </c>
      <c r="B53">
        <v>0</v>
      </c>
      <c r="C53">
        <v>0</v>
      </c>
      <c r="D53">
        <v>0</v>
      </c>
      <c r="F53">
        <v>0</v>
      </c>
      <c r="G53">
        <v>0</v>
      </c>
      <c r="H53">
        <v>0</v>
      </c>
      <c r="J53">
        <v>0</v>
      </c>
      <c r="K53">
        <v>0</v>
      </c>
      <c r="L53">
        <f>1*2</f>
        <v>2</v>
      </c>
    </row>
    <row r="54" spans="1:12" x14ac:dyDescent="0.3">
      <c r="A54" t="s">
        <v>57</v>
      </c>
      <c r="B54">
        <v>0</v>
      </c>
      <c r="C54">
        <v>0</v>
      </c>
      <c r="D54">
        <v>0</v>
      </c>
      <c r="F54">
        <v>0</v>
      </c>
      <c r="G54">
        <v>0</v>
      </c>
      <c r="H54">
        <v>0</v>
      </c>
      <c r="J54">
        <v>0</v>
      </c>
      <c r="K54">
        <v>0</v>
      </c>
      <c r="L54">
        <f>(1*2)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Natalie Sawaya</dc:creator>
  <cp:lastModifiedBy>Natalie Sawaya</cp:lastModifiedBy>
  <dcterms:created xsi:type="dcterms:W3CDTF">2016-11-02T15:38:14Z</dcterms:created>
  <dcterms:modified xsi:type="dcterms:W3CDTF">2017-02-07T15:35:48Z</dcterms:modified>
</cp:coreProperties>
</file>