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5C4CC7E7-9815-4D6E-8A7E-EBB74420791F}" xr6:coauthVersionLast="47" xr6:coauthVersionMax="47" xr10:uidLastSave="{00000000-0000-0000-0000-000000000000}"/>
  <bookViews>
    <workbookView xWindow="16710" yWindow="0" windowWidth="34890" windowHeight="21000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D3" i="2"/>
  <c r="C22" i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D14" i="2" l="1"/>
  <c r="D11" i="2"/>
  <c r="D10" i="2"/>
  <c r="D7" i="2"/>
  <c r="D5" i="2"/>
  <c r="D6" i="2"/>
  <c r="D8" i="2"/>
  <c r="D9" i="2"/>
  <c r="D12" i="2"/>
  <c r="D13" i="2"/>
  <c r="E14" i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<sst xmlns="http://schemas.openxmlformats.org/spreadsheetml/2006/main" count="297" uniqueCount="169">
  <si>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</si>
  <si>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</si>
  <si>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</si>
  <si>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</si>
  <si>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</si>
  <si>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</si>
  <si>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</si>
  <si>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</si>
  <si>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</si>
  <si>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</si>
  <si>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</si>
  <si>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</si>
  <si>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</si>
  <si>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</si>
  <si>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</si>
  <si>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</si>
  <si>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</si>
  <si>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</si>
  <si>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</si>
  <si>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</si>
  <si>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</si>
  <si>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</si>
  <si>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</si>
  <si>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</si>
  <si>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</si>
  <si>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</si>
  <si>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</si>
  <si>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</si>
  <si>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</si>
  <si>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</si>
  <si>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</si>
  <si>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</si>
  <si>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</si>
  <si>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</si>
  <si>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</si>
  <si>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</si>
  <si>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</si>
  <si>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</si>
  <si>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</si>
  <si>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</si>
  <si>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</si>
  <si>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</si>
  <si>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</si>
  <si>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</si>
  <si>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</si>
  <si>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</si>
  <si>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</si>
  <si>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</si>
  <si>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</si>
  <si>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</si>
  <si>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</si>
  <si>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</si>
  <si>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</si>
  <si>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</si>
  <si>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</si>
  <si>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</si>
  <si>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</si>
  <si>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</si>
  <si>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</si>
  <si>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</si>
  <si>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</si>
  <si>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</si>
  <si>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</si>
  <si>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</si>
  <si>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</si>
  <si>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</si>
  <si>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</si>
  <si>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</si>
  <si>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</si>
  <si>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</si>
  <si>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</si>
  <si>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</si>
  <si>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</si>
  <si>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</si>
  <si>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</si>
  <si>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</si>
  <si>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</si>
  <si>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</si>
  <si>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</si>
  <si>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</si>
  <si>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</si>
  <si>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</si>
  <si>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</si>
  <si>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</si>
  <si>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</si>
  <si>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</si>
  <si>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</si>
  <si>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</si>
  <si>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</si>
  <si>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</si>
  <si>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</si>
  <si>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</si>
  <si>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</si>
  <si>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</si>
  <si>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</si>
  <si>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</si>
  <si>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</si>
  <si>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</si>
  <si>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</si>
  <si>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</si>
  <si>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</si>
  <si>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</si>
  <si>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</si>
  <si>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</si>
  <si>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</si>
  <si>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</si>
  <si>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</si>
  <si>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</si>
  <si>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</si>
  <si>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</si>
  <si>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</si>
  <si>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</si>
  <si>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</si>
  <si>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</si>
  <si>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</si>
  <si>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</si>
  <si>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</si>
  <si>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</si>
  <si>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</si>
  <si>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</si>
  <si>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</si>
  <si>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</si>
  <si>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</si>
  <si>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</si>
  <si>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</si>
  <si>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</si>
  <si>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</si>
  <si>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</si>
  <si>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</si>
  <si>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</si>
  <si>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</si>
  <si>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</si>
  <si>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</si>
  <si>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</si>
  <si>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</si>
  <si>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</si>
  <si>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</si>
  <si>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</si>
  <si>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</si>
  <si>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</si>
  <si>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</si>
  <si>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</si>
  <si>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</si>
  <si>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</si>
  <si>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</si>
  <si>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</si>
  <si>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</si>
  <si>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</si>
  <si>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</si>
  <si>
    <t>myceylon_liquor</t>
  </si>
  <si>
    <t>myceylon, sugar</t>
  </si>
  <si>
    <t>mullet_wine</t>
  </si>
  <si>
    <t>immunity</t>
  </si>
  <si>
    <t>sweet_berries, myceylon, prickly_bayleaf, moonstruck_nectar</t>
  </si>
  <si>
    <t>toughness</t>
  </si>
  <si>
    <t>fruit_shnaps</t>
  </si>
  <si>
    <t>ciders</t>
  </si>
  <si>
    <t>liquors, advocaat, mint_cream, hare_bane_creme, incubus_cream, mead, artemisa, mullet_wine</t>
  </si>
  <si>
    <t>brandys, gin, rum, tequilla, vodka, mint_schnapps, damassine</t>
  </si>
  <si>
    <t>glass_peach_liquor</t>
  </si>
  <si>
    <t>apple, sweet_berries, glass_peach</t>
  </si>
  <si>
    <t>glass_peach, sugar</t>
  </si>
  <si>
    <t>glass_peach</t>
  </si>
  <si>
    <t>glass_peach_cider</t>
  </si>
  <si>
    <t>sawblade_holly_berry_liquor</t>
  </si>
  <si>
    <t>sawblade_holly_berry_cider</t>
  </si>
  <si>
    <t>sawblade_holly_berry, sugar</t>
  </si>
  <si>
    <t>sawblade_holly_berry</t>
  </si>
  <si>
    <t>projectile_rebound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</si>
</sst>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3" fillId="0" borderId="0" xfId="0" applyFont="1"/>
    <xf numFmtId="0" fontId="2" fillId="0" borderId="0" xfId="2" applyFill="1" applyBorder="1"/>
    <xf numFmtId="0" fontId="4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ill="1" applyBorder="1"/>
    <xf numFmtId="0" fontId="0" fillId="9" borderId="17" xfId="0" applyFill="1" applyBorder="1"/>
    <xf numFmtId="0" fontId="0" fillId="10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6">
  <autoFilter ref="A20:I39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Row],[Ferm.Mod]]="","",LOG(C$20*(0.5+$F$18/2)*(0.5+$H$18/2),1+$B21)/100)</calculatedColumnFormula>
    </tableColumn>
    <tableColumn id="4" xr3:uid="{22C31000-51B9-4B7F-B422-644C6EF1B656}" name="72">
      <calculatedColumnFormula>IF(Tabelle1[[#This Row],[32]]="","",LOG(D$20*(0.5+$F$18/2)*(0.5+$H$18/2),1+$B21)/100)</calculatedColumnFormula>
    </tableColumn>
    <tableColumn id="5" xr3:uid="{8E06E958-7DE2-473E-B292-951C29C62EF1}" name="144">
      <calculatedColumnFormula>IF(Tabelle1[[#This Row],[72]]="","",LOG(E$20*(0.5+$F$18/2)*(0.5+$H$18/2),1+$B21)/100)</calculatedColumnFormula>
    </tableColumn>
    <tableColumn id="6" xr3:uid="{B74AAB8D-B30F-46F4-A6AE-682A6EAB9131}" name="216">
      <calculatedColumnFormula>IF(Tabelle1[[#This Row],[144]]="","",LOG(F$20*(0.5+$F$18/2)*(0.5+$H$18/2),1+$B21)/100)</calculatedColumnFormula>
    </tableColumn>
    <tableColumn id="7" xr3:uid="{C2DF63A0-3F23-448A-B439-244AD8443B28}" name="288">
      <calculatedColumnFormula>IF(Tabelle1[[#This Row],[216]]="","",LOG(G$20*(0.5+$F$18/2)*(0.5+$H$18/2),1+$B21)/100)</calculatedColumnFormula>
    </tableColumn>
    <tableColumn id="8" xr3:uid="{253E0318-1896-406A-A446-939D5EA3C3B1}" name="1008">
      <calculatedColumnFormula>IF(Tabelle1[[#This Row],[288]]="","",LOG(H$20*(0.5+$F$18/2)*(0.5+$H$18/2),1+$B21)/100)</calculatedColumnFormula>
    </tableColumn>
    <tableColumn id="9" xr3:uid="{1D17B4C3-392F-435C-82A2-4BFC2C15EC49}" name="2160" dataDxfId="3">
      <calculatedColumnFormula>IF(Tabelle1[[#This Row],[1008]]="","",LOG(I$20*(0.5+$F$18/2)*(0.5+$H$18/2),1+$B21)/100)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1">
      <calculatedColumnFormula>POWER($D$3,1 + B5 *0.15)</calculatedColumnFormula>
    </tableColumn>
    <tableColumn id="3" xr3:uid="{39FAC904-00AF-45C1-8287-CA356DB8CAFA}" name="Duration (min)" dataDxfId="0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87"/>
  <sheetViews>
    <sheetView tabSelected="1" topLeftCell="A37" workbookViewId="0">
      <selection activeCell="I61" sqref="I61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4" t="s">
        <v>7</v>
      </c>
    </row>
    <row r="3" spans="1:15" x14ac:dyDescent="0.2">
      <c r="A3" s="5" t="s">
        <v>3</v>
      </c>
      <c r="B3" s="26">
        <v>18</v>
      </c>
      <c r="D3" t="s">
        <v>15</v>
      </c>
    </row>
    <row r="4" spans="1:15" s="2" customFormat="1" ht="15" thickBot="1" x14ac:dyDescent="0.25">
      <c r="A4" s="6" t="s">
        <v>4</v>
      </c>
      <c r="B4" s="27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5.75" thickBot="1" x14ac:dyDescent="0.3">
      <c r="A6" s="4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x14ac:dyDescent="0.2">
      <c r="A7" s="7" t="s">
        <v>1</v>
      </c>
      <c r="B7" s="28">
        <v>18</v>
      </c>
      <c r="C7" s="20">
        <v>18</v>
      </c>
      <c r="D7" s="20">
        <v>18</v>
      </c>
      <c r="E7" s="20">
        <v>18</v>
      </c>
      <c r="F7" s="20">
        <v>18</v>
      </c>
      <c r="G7" s="20">
        <v>18</v>
      </c>
      <c r="H7" s="20">
        <v>18</v>
      </c>
      <c r="I7" s="20">
        <v>18</v>
      </c>
      <c r="J7" s="20">
        <v>18</v>
      </c>
      <c r="K7" s="20">
        <v>18</v>
      </c>
      <c r="L7" s="20">
        <v>18</v>
      </c>
      <c r="M7" s="21">
        <v>18</v>
      </c>
      <c r="O7" t="s">
        <v>19</v>
      </c>
    </row>
    <row r="8" spans="1:15" x14ac:dyDescent="0.2">
      <c r="A8" s="8" t="s">
        <v>5</v>
      </c>
      <c r="B8" s="29">
        <v>72</v>
      </c>
      <c r="C8" s="22">
        <v>144</v>
      </c>
      <c r="D8" s="22">
        <v>196</v>
      </c>
      <c r="E8" s="22">
        <v>196</v>
      </c>
      <c r="F8" s="22">
        <v>196</v>
      </c>
      <c r="G8" s="22">
        <v>72</v>
      </c>
      <c r="H8" s="22">
        <v>72</v>
      </c>
      <c r="I8" s="22">
        <v>72</v>
      </c>
      <c r="J8" s="22">
        <v>72</v>
      </c>
      <c r="K8" s="22">
        <v>72</v>
      </c>
      <c r="L8" s="22">
        <v>72</v>
      </c>
      <c r="M8" s="23">
        <v>72</v>
      </c>
      <c r="O8" t="s">
        <v>18</v>
      </c>
    </row>
    <row r="9" spans="1:15" ht="15" thickBot="1" x14ac:dyDescent="0.25">
      <c r="A9" s="9" t="s">
        <v>11</v>
      </c>
      <c r="B9" s="30">
        <v>0.4</v>
      </c>
      <c r="C9" s="24">
        <v>0.4</v>
      </c>
      <c r="D9" s="24">
        <v>0.4</v>
      </c>
      <c r="E9" s="24">
        <v>1</v>
      </c>
      <c r="F9" s="24">
        <v>0</v>
      </c>
      <c r="G9" s="24">
        <v>0.4</v>
      </c>
      <c r="H9" s="24">
        <v>0.4</v>
      </c>
      <c r="I9" s="24">
        <v>0.4</v>
      </c>
      <c r="J9" s="24">
        <v>0.4</v>
      </c>
      <c r="K9" s="24">
        <v>0.4</v>
      </c>
      <c r="L9" s="24">
        <v>0.4</v>
      </c>
      <c r="M9" s="25">
        <v>0.4</v>
      </c>
      <c r="O9" t="s">
        <v>17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x14ac:dyDescent="0.2">
      <c r="A12" s="10" t="s">
        <v>10</v>
      </c>
      <c r="B12" s="31">
        <f>B8*3</f>
        <v>216</v>
      </c>
      <c r="C12" s="13">
        <f t="shared" ref="C12:M12" si="0">C8*3</f>
        <v>432</v>
      </c>
      <c r="D12" s="13">
        <f t="shared" si="0"/>
        <v>588</v>
      </c>
      <c r="E12" s="13">
        <f t="shared" si="0"/>
        <v>588</v>
      </c>
      <c r="F12" s="13">
        <f t="shared" si="0"/>
        <v>588</v>
      </c>
      <c r="G12" s="13">
        <f t="shared" si="0"/>
        <v>216</v>
      </c>
      <c r="H12" s="13">
        <f t="shared" si="0"/>
        <v>216</v>
      </c>
      <c r="I12" s="13">
        <f t="shared" si="0"/>
        <v>216</v>
      </c>
      <c r="J12" s="13">
        <f t="shared" si="0"/>
        <v>216</v>
      </c>
      <c r="K12" s="13">
        <f t="shared" si="0"/>
        <v>216</v>
      </c>
      <c r="L12" s="13">
        <f t="shared" si="0"/>
        <v>216</v>
      </c>
      <c r="M12" s="14">
        <f t="shared" si="0"/>
        <v>216</v>
      </c>
      <c r="O12" t="s">
        <v>12</v>
      </c>
    </row>
    <row r="13" spans="1:15" x14ac:dyDescent="0.2">
      <c r="A13" s="11" t="s">
        <v>0</v>
      </c>
      <c r="B13" s="32">
        <f>B7/$B$3</f>
        <v>1</v>
      </c>
      <c r="C13" s="15">
        <f t="shared" ref="C13:M13" si="1">C7/$B$3</f>
        <v>1</v>
      </c>
      <c r="D13" s="15">
        <f t="shared" si="1"/>
        <v>1</v>
      </c>
      <c r="E13" s="15">
        <f t="shared" si="1"/>
        <v>1</v>
      </c>
      <c r="F13" s="15">
        <f t="shared" si="1"/>
        <v>1</v>
      </c>
      <c r="G13" s="15">
        <f t="shared" si="1"/>
        <v>1</v>
      </c>
      <c r="H13" s="15">
        <f t="shared" si="1"/>
        <v>1</v>
      </c>
      <c r="I13" s="15">
        <f t="shared" si="1"/>
        <v>1</v>
      </c>
      <c r="J13" s="15">
        <f t="shared" si="1"/>
        <v>1</v>
      </c>
      <c r="K13" s="15">
        <f t="shared" si="1"/>
        <v>1</v>
      </c>
      <c r="L13" s="15">
        <f t="shared" si="1"/>
        <v>1</v>
      </c>
      <c r="M13" s="16">
        <f t="shared" si="1"/>
        <v>1</v>
      </c>
      <c r="O13" t="s">
        <v>20</v>
      </c>
    </row>
    <row r="14" spans="1:15" x14ac:dyDescent="0.2">
      <c r="A14" s="11" t="s">
        <v>2</v>
      </c>
      <c r="B14" s="33">
        <f>IF($B$4=0,0,LOG(B12*(0.5+B13/2)*(0.5+B9/2),1+$B$4)/100)</f>
        <v>4.5681297355864098E-2</v>
      </c>
      <c r="C14" s="17">
        <f t="shared" ref="C14:M14" si="2">IF($B$4=0,0,LOG(C12*(0.5+C13/2)*(0.5+C9/2),1+$B$4)/100)</f>
        <v>5.1990594891578673E-2</v>
      </c>
      <c r="D14" s="17">
        <f t="shared" si="2"/>
        <v>5.4796874803377964E-2</v>
      </c>
      <c r="E14" s="17">
        <f t="shared" si="2"/>
        <v>5.8043470054657584E-2</v>
      </c>
      <c r="F14" s="17">
        <f t="shared" si="2"/>
        <v>5.1734172518943015E-2</v>
      </c>
      <c r="G14" s="17">
        <f t="shared" si="2"/>
        <v>4.5681297355864098E-2</v>
      </c>
      <c r="H14" s="17">
        <f t="shared" si="2"/>
        <v>4.5681297355864098E-2</v>
      </c>
      <c r="I14" s="17">
        <f t="shared" si="2"/>
        <v>4.5681297355864098E-2</v>
      </c>
      <c r="J14" s="17">
        <f t="shared" si="2"/>
        <v>4.5681297355864098E-2</v>
      </c>
      <c r="K14" s="17">
        <f t="shared" si="2"/>
        <v>4.5681297355864098E-2</v>
      </c>
      <c r="L14" s="17">
        <f t="shared" si="2"/>
        <v>4.5681297355864098E-2</v>
      </c>
      <c r="M14" s="18">
        <f t="shared" si="2"/>
        <v>4.5681297355864098E-2</v>
      </c>
      <c r="O14" t="s">
        <v>13</v>
      </c>
    </row>
    <row r="15" spans="1:15" ht="15" thickBot="1" x14ac:dyDescent="0.25">
      <c r="A15" s="12" t="s">
        <v>6</v>
      </c>
      <c r="B15" s="19">
        <f>ABS(1.5-B13/2)</f>
        <v>1</v>
      </c>
      <c r="C15" s="19">
        <f>ABS(1.5-C13/2)</f>
        <v>1</v>
      </c>
      <c r="D15" s="19">
        <f t="shared" ref="D15:M15" si="3">ABS(1.5-D13/2)</f>
        <v>1</v>
      </c>
      <c r="E15" s="19">
        <f t="shared" si="3"/>
        <v>1</v>
      </c>
      <c r="F15" s="19">
        <f t="shared" si="3"/>
        <v>1</v>
      </c>
      <c r="G15" s="19">
        <f t="shared" si="3"/>
        <v>1</v>
      </c>
      <c r="H15" s="19">
        <f t="shared" si="3"/>
        <v>1</v>
      </c>
      <c r="I15" s="19">
        <f t="shared" si="3"/>
        <v>1</v>
      </c>
      <c r="J15" s="19">
        <f t="shared" si="3"/>
        <v>1</v>
      </c>
      <c r="K15" s="19">
        <f t="shared" si="3"/>
        <v>1</v>
      </c>
      <c r="L15" s="19">
        <f t="shared" si="3"/>
        <v>1</v>
      </c>
      <c r="M15" s="19">
        <f t="shared" si="3"/>
        <v>1</v>
      </c>
      <c r="O15" t="s">
        <v>14</v>
      </c>
    </row>
    <row r="17" spans="1:12" ht="15" thickBot="1" x14ac:dyDescent="0.25">
      <c r="K17" t="s">
        <v>135</v>
      </c>
    </row>
    <row r="18" spans="1:12" ht="15.75" thickBot="1" x14ac:dyDescent="0.3">
      <c r="A18" s="45" t="s">
        <v>43</v>
      </c>
      <c r="B18" s="39"/>
      <c r="C18" s="39"/>
      <c r="D18" s="39"/>
      <c r="E18" s="39" t="s">
        <v>27</v>
      </c>
      <c r="F18" s="41">
        <v>1</v>
      </c>
      <c r="G18" s="39" t="s">
        <v>26</v>
      </c>
      <c r="H18" s="41">
        <v>0.4</v>
      </c>
      <c r="I18" s="40"/>
    </row>
    <row r="19" spans="1:12" x14ac:dyDescent="0.2">
      <c r="A19" s="42"/>
      <c r="B19" s="43"/>
      <c r="C19" s="43" t="s">
        <v>28</v>
      </c>
      <c r="D19" s="43" t="s">
        <v>29</v>
      </c>
      <c r="E19" s="43" t="s">
        <v>30</v>
      </c>
      <c r="F19" s="43" t="s">
        <v>31</v>
      </c>
      <c r="G19" s="43" t="s">
        <v>24</v>
      </c>
      <c r="H19" s="43" t="s">
        <v>25</v>
      </c>
      <c r="I19" s="44" t="s">
        <v>142</v>
      </c>
    </row>
    <row r="20" spans="1:12" ht="15" thickBot="1" x14ac:dyDescent="0.25">
      <c r="A20" s="1" t="s">
        <v>23</v>
      </c>
      <c r="B20" t="s">
        <v>44</v>
      </c>
      <c r="C20" t="s">
        <v>138</v>
      </c>
      <c r="D20" t="s">
        <v>32</v>
      </c>
      <c r="E20" t="s">
        <v>137</v>
      </c>
      <c r="F20" t="s">
        <v>136</v>
      </c>
      <c r="G20" t="s">
        <v>139</v>
      </c>
      <c r="H20" t="s">
        <v>140</v>
      </c>
      <c r="I20" s="35" t="s">
        <v>141</v>
      </c>
      <c r="K20" t="s">
        <v>45</v>
      </c>
      <c r="L20" t="s">
        <v>42</v>
      </c>
    </row>
    <row r="21" spans="1:12" x14ac:dyDescent="0.2">
      <c r="A21" s="34" t="s">
        <v>49</v>
      </c>
      <c r="B21" s="50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K21">
        <v>4</v>
      </c>
      <c r="L21" t="s">
        <v>34</v>
      </c>
    </row>
    <row r="22" spans="1:12" x14ac:dyDescent="0.2">
      <c r="A22" s="1" t="s">
        <v>21</v>
      </c>
      <c r="B22" s="51">
        <v>1.25</v>
      </c>
      <c r="C22" s="36">
        <f>IF(Tabelle1[[#This Row],[Ferm.Mod]]="","",LOG(C$20*(0.5+$F$18/2)*(0.5+$H$18/2),1+$B22)/100)</f>
        <v>3.833943903789129E-2</v>
      </c>
      <c r="D22" s="36">
        <f>IF(Tabelle1[[#This Row],[32]]="","",LOG(D$20*(0.5+$F$18/2)*(0.5+$H$18/2),1+$B22)/100)</f>
        <v>4.8339439037891292E-2</v>
      </c>
      <c r="E22" s="36">
        <f>IF(Tabelle1[[#This Row],[72]]="","",LOG(E$20*(0.5+$F$18/2)*(0.5+$H$18/2),1+$B22)/100)</f>
        <v>5.6886995494648568E-2</v>
      </c>
      <c r="F22" s="36">
        <f>IF(Tabelle1[[#This Row],[144]]="","",LOG(F$20*(0.5+$F$18/2)*(0.5+$H$18/2),1+$B22)/100)</f>
        <v>6.1886995494648572E-2</v>
      </c>
      <c r="G22" s="36">
        <f>IF(Tabelle1[[#This Row],[216]]="","",LOG(G$20*(0.5+$F$18/2)*(0.5+$H$18/2),1+$B22)/100)</f>
        <v>6.543455195140585E-2</v>
      </c>
      <c r="H22" s="36">
        <f>IF(Tabelle1[[#This Row],[288]]="","",LOG(H$20*(0.5+$F$18/2)*(0.5+$H$18/2),1+$B22)/100)</f>
        <v>8.0883020185091359E-2</v>
      </c>
      <c r="I22" s="37">
        <f>IF(Tabelle1[[#This Row],[1008]]="","",LOG(I$20*(0.5+$F$18/2)*(0.5+$H$18/2),1+$B22)/100)</f>
        <v>9.028136343098643E-2</v>
      </c>
      <c r="K22">
        <v>4</v>
      </c>
      <c r="L22" t="s">
        <v>33</v>
      </c>
    </row>
    <row r="23" spans="1:12" x14ac:dyDescent="0.2">
      <c r="A23" s="1" t="s">
        <v>35</v>
      </c>
      <c r="B23" s="51">
        <v>1.25</v>
      </c>
      <c r="C23" s="36">
        <f>IF(Tabelle1[[#This Row],[Ferm.Mod]]="","",LOG(C$20*(0.5+$F$18/2)*(0.5+$H$18/2),1+$B23)/100)</f>
        <v>3.833943903789129E-2</v>
      </c>
      <c r="D23" s="36">
        <f>IF(Tabelle1[[#This Row],[32]]="","",LOG(D$20*(0.5+$F$18/2)*(0.5+$H$18/2),1+$B23)/100)</f>
        <v>4.8339439037891292E-2</v>
      </c>
      <c r="E23" s="36">
        <f>IF(Tabelle1[[#This Row],[72]]="","",LOG(E$20*(0.5+$F$18/2)*(0.5+$H$18/2),1+$B23)/100)</f>
        <v>5.6886995494648568E-2</v>
      </c>
      <c r="F23" s="36">
        <f>IF(Tabelle1[[#This Row],[144]]="","",LOG(F$20*(0.5+$F$18/2)*(0.5+$H$18/2),1+$B23)/100)</f>
        <v>6.1886995494648572E-2</v>
      </c>
      <c r="G23" s="36">
        <f>IF(Tabelle1[[#This Row],[216]]="","",LOG(G$20*(0.5+$F$18/2)*(0.5+$H$18/2),1+$B23)/100)</f>
        <v>6.543455195140585E-2</v>
      </c>
      <c r="H23" s="36">
        <f>IF(Tabelle1[[#This Row],[288]]="","",LOG(H$20*(0.5+$F$18/2)*(0.5+$H$18/2),1+$B23)/100)</f>
        <v>8.0883020185091359E-2</v>
      </c>
      <c r="I23" s="37">
        <f>IF(Tabelle1[[#This Row],[1008]]="","",LOG(I$20*(0.5+$F$18/2)*(0.5+$H$18/2),1+$B23)/100)</f>
        <v>9.028136343098643E-2</v>
      </c>
      <c r="K23">
        <v>12</v>
      </c>
      <c r="L23" t="s">
        <v>156</v>
      </c>
    </row>
    <row r="24" spans="1:12" x14ac:dyDescent="0.2">
      <c r="A24" s="1" t="s">
        <v>37</v>
      </c>
      <c r="B24" s="51">
        <v>0.25</v>
      </c>
      <c r="C24" s="36">
        <f>IF(Tabelle1[[#This Row],[Ferm.Mod]]="","",LOG(C$20*(0.5+$F$18/2)*(0.5+$H$18/2),1+$B24)/100)</f>
        <v>0.13933008328271637</v>
      </c>
      <c r="D24" s="36">
        <f>IF(Tabelle1[[#This Row],[32]]="","",LOG(D$20*(0.5+$F$18/2)*(0.5+$H$18/2),1+$B24)/100)</f>
        <v>0.17567127313294212</v>
      </c>
      <c r="E24" s="36">
        <f>IF(Tabelle1[[#This Row],[72]]="","",LOG(E$20*(0.5+$F$18/2)*(0.5+$H$18/2),1+$B24)/100)</f>
        <v>0.20673411032799602</v>
      </c>
      <c r="F24" s="36">
        <f>IF(Tabelle1[[#This Row],[144]]="","",LOG(F$20*(0.5+$F$18/2)*(0.5+$H$18/2),1+$B24)/100)</f>
        <v>0.22490470525310891</v>
      </c>
      <c r="G24" s="36">
        <f>IF(Tabelle1[[#This Row],[216]]="","",LOG(G$20*(0.5+$F$18/2)*(0.5+$H$18/2),1+$B24)/100)</f>
        <v>0.23779694752304992</v>
      </c>
      <c r="H24" s="36">
        <f>IF(Tabelle1[[#This Row],[288]]="","",LOG(H$20*(0.5+$F$18/2)*(0.5+$H$18/2),1+$B24)/100)</f>
        <v>0.2939385192206046</v>
      </c>
      <c r="I24" s="37">
        <f>IF(Tabelle1[[#This Row],[1008]]="","",LOG(I$20*(0.5+$F$18/2)*(0.5+$H$18/2),1+$B24)/100)</f>
        <v>0.32809321683827058</v>
      </c>
      <c r="K24">
        <v>24</v>
      </c>
      <c r="L24" t="s">
        <v>157</v>
      </c>
    </row>
    <row r="25" spans="1:12" x14ac:dyDescent="0.2">
      <c r="A25" s="1" t="s">
        <v>22</v>
      </c>
      <c r="B25" s="51">
        <v>0.125</v>
      </c>
      <c r="C25" s="36">
        <f>IF(Tabelle1[[#This Row],[Ferm.Mod]]="","",LOG(C$20*(0.5+$F$18/2)*(0.5+$H$18/2),1+$B25)/100)</f>
        <v>0.26396508983953099</v>
      </c>
      <c r="D25" s="36">
        <f>IF(Tabelle1[[#This Row],[32]]="","",LOG(D$20*(0.5+$F$18/2)*(0.5+$H$18/2),1+$B25)/100)</f>
        <v>0.33281458176314815</v>
      </c>
      <c r="E25" s="36">
        <f>IF(Tabelle1[[#This Row],[72]]="","",LOG(E$20*(0.5+$F$18/2)*(0.5+$H$18/2),1+$B25)/100)</f>
        <v>0.39166407368676537</v>
      </c>
      <c r="F25" s="36">
        <f>IF(Tabelle1[[#This Row],[144]]="","",LOG(F$20*(0.5+$F$18/2)*(0.5+$H$18/2),1+$B25)/100)</f>
        <v>0.42608881964857398</v>
      </c>
      <c r="G25" s="36">
        <f>IF(Tabelle1[[#This Row],[216]]="","",LOG(G$20*(0.5+$F$18/2)*(0.5+$H$18/2),1+$B25)/100)</f>
        <v>0.45051356561038253</v>
      </c>
      <c r="H25" s="36">
        <f>IF(Tabelle1[[#This Row],[288]]="","",LOG(H$20*(0.5+$F$18/2)*(0.5+$H$18/2),1+$B25)/100)</f>
        <v>0.55687548449912128</v>
      </c>
      <c r="I25" s="37">
        <f>IF(Tabelle1[[#This Row],[1008]]="","",LOG(I$20*(0.5+$F$18/2)*(0.5+$H$18/2),1+$B25)/100)</f>
        <v>0.62158260023948475</v>
      </c>
      <c r="K25">
        <v>24</v>
      </c>
      <c r="L25" t="s">
        <v>158</v>
      </c>
    </row>
    <row r="26" spans="1:12" x14ac:dyDescent="0.2">
      <c r="A26" s="1"/>
      <c r="B26" s="51"/>
      <c r="C26" s="36" t="str">
        <f>IF(Tabelle1[[#This Row],[Ferm.Mod]]="","",LOG(C$20*(0.5+$F$18/2)*(0.5+$H$18/2),1+$B26)/100)</f>
        <v/>
      </c>
      <c r="D26" s="36" t="str">
        <f>IF(Tabelle1[[#This Row],[32]]="","",LOG(D$20*(0.5+$F$18/2)*(0.5+$H$18/2),1+$B26)/100)</f>
        <v/>
      </c>
      <c r="E26" s="36" t="str">
        <f>IF(Tabelle1[[#This Row],[72]]="","",LOG(E$20*(0.5+$F$18/2)*(0.5+$H$18/2),1+$B26)/100)</f>
        <v/>
      </c>
      <c r="F26" s="36" t="str">
        <f>IF(Tabelle1[[#This Row],[144]]="","",LOG(F$20*(0.5+$F$18/2)*(0.5+$H$18/2),1+$B26)/100)</f>
        <v/>
      </c>
      <c r="G26" s="36" t="str">
        <f>IF(Tabelle1[[#This Row],[216]]="","",LOG(G$20*(0.5+$F$18/2)*(0.5+$H$18/2),1+$B26)/100)</f>
        <v/>
      </c>
      <c r="H26" s="36" t="str">
        <f>IF(Tabelle1[[#This Row],[288]]="","",LOG(H$20*(0.5+$F$18/2)*(0.5+$H$18/2),1+$B26)/100)</f>
        <v/>
      </c>
      <c r="I26" s="37" t="str">
        <f>IF(Tabelle1[[#This Row],[1008]]="","",LOG(I$20*(0.5+$F$18/2)*(0.5+$H$18/2),1+$B26)/100)</f>
        <v/>
      </c>
    </row>
    <row r="27" spans="1:12" x14ac:dyDescent="0.2">
      <c r="A27" s="1"/>
      <c r="B27" s="51"/>
      <c r="C27" s="36" t="str">
        <f>IF(Tabelle1[[#This Row],[Ferm.Mod]]="","",LOG(C$20*(0.5+$F$18/2)*(0.5+$H$18/2),1+$B27)/100)</f>
        <v/>
      </c>
      <c r="D27" s="36" t="str">
        <f>IF(Tabelle1[[#This Row],[32]]="","",LOG(D$20*(0.5+$F$18/2)*(0.5+$H$18/2),1+$B27)/100)</f>
        <v/>
      </c>
      <c r="E27" s="36" t="str">
        <f>IF(Tabelle1[[#This Row],[72]]="","",LOG(E$20*(0.5+$F$18/2)*(0.5+$H$18/2),1+$B27)/100)</f>
        <v/>
      </c>
      <c r="F27" s="36" t="str">
        <f>IF(Tabelle1[[#This Row],[144]]="","",LOG(F$20*(0.5+$F$18/2)*(0.5+$H$18/2),1+$B27)/100)</f>
        <v/>
      </c>
      <c r="G27" s="36" t="str">
        <f>IF(Tabelle1[[#This Row],[216]]="","",LOG(G$20*(0.5+$F$18/2)*(0.5+$H$18/2),1+$B27)/100)</f>
        <v/>
      </c>
      <c r="H27" s="36" t="str">
        <f>IF(Tabelle1[[#This Row],[288]]="","",LOG(H$20*(0.5+$F$18/2)*(0.5+$H$18/2),1+$B27)/100)</f>
        <v/>
      </c>
      <c r="I27" s="37" t="str">
        <f>IF(Tabelle1[[#This Row],[1008]]="","",LOG(I$20*(0.5+$F$18/2)*(0.5+$H$18/2),1+$B27)/100)</f>
        <v/>
      </c>
    </row>
    <row r="28" spans="1:12" x14ac:dyDescent="0.2">
      <c r="A28" s="1"/>
      <c r="B28" s="51"/>
      <c r="C28" s="36" t="str">
        <f>IF(Tabelle1[[#This Row],[Ferm.Mod]]="","",LOG(C$20*(0.5+$F$18/2)*(0.5+$H$18/2),1+$B28)/100)</f>
        <v/>
      </c>
      <c r="D28" s="36" t="str">
        <f>IF(Tabelle1[[#This Row],[32]]="","",LOG(D$20*(0.5+$F$18/2)*(0.5+$H$18/2),1+$B28)/100)</f>
        <v/>
      </c>
      <c r="E28" s="36" t="str">
        <f>IF(Tabelle1[[#This Row],[72]]="","",LOG(E$20*(0.5+$F$18/2)*(0.5+$H$18/2),1+$B28)/100)</f>
        <v/>
      </c>
      <c r="F28" s="36" t="str">
        <f>IF(Tabelle1[[#This Row],[144]]="","",LOG(F$20*(0.5+$F$18/2)*(0.5+$H$18/2),1+$B28)/100)</f>
        <v/>
      </c>
      <c r="G28" s="36" t="str">
        <f>IF(Tabelle1[[#This Row],[216]]="","",LOG(G$20*(0.5+$F$18/2)*(0.5+$H$18/2),1+$B28)/100)</f>
        <v/>
      </c>
      <c r="H28" s="36" t="str">
        <f>IF(Tabelle1[[#This Row],[288]]="","",LOG(H$20*(0.5+$F$18/2)*(0.5+$H$18/2),1+$B28)/100)</f>
        <v/>
      </c>
      <c r="I28" s="37" t="str">
        <f>IF(Tabelle1[[#This Row],[1008]]="","",LOG(I$20*(0.5+$F$18/2)*(0.5+$H$18/2),1+$B28)/100)</f>
        <v/>
      </c>
    </row>
    <row r="29" spans="1:12" x14ac:dyDescent="0.2">
      <c r="A29" s="1"/>
      <c r="B29" s="51"/>
      <c r="C29" s="36" t="str">
        <f>IF(Tabelle1[[#This Row],[Ferm.Mod]]="","",LOG(C$20*(0.5+$F$18/2)*(0.5+$H$18/2),1+$B29)/100)</f>
        <v/>
      </c>
      <c r="D29" s="36" t="str">
        <f>IF(Tabelle1[[#This Row],[32]]="","",LOG(D$20*(0.5+$F$18/2)*(0.5+$H$18/2),1+$B29)/100)</f>
        <v/>
      </c>
      <c r="E29" s="36" t="str">
        <f>IF(Tabelle1[[#This Row],[72]]="","",LOG(E$20*(0.5+$F$18/2)*(0.5+$H$18/2),1+$B29)/100)</f>
        <v/>
      </c>
      <c r="F29" s="36" t="str">
        <f>IF(Tabelle1[[#This Row],[144]]="","",LOG(F$20*(0.5+$F$18/2)*(0.5+$H$18/2),1+$B29)/100)</f>
        <v/>
      </c>
      <c r="G29" s="36" t="str">
        <f>IF(Tabelle1[[#This Row],[216]]="","",LOG(G$20*(0.5+$F$18/2)*(0.5+$H$18/2),1+$B29)/100)</f>
        <v/>
      </c>
      <c r="H29" s="36" t="str">
        <f>IF(Tabelle1[[#This Row],[288]]="","",LOG(H$20*(0.5+$F$18/2)*(0.5+$H$18/2),1+$B29)/100)</f>
        <v/>
      </c>
      <c r="I29" s="37" t="str">
        <f>IF(Tabelle1[[#This Row],[1008]]="","",LOG(I$20*(0.5+$F$18/2)*(0.5+$H$18/2),1+$B29)/100)</f>
        <v/>
      </c>
    </row>
    <row r="30" spans="1:12" x14ac:dyDescent="0.2">
      <c r="A30" s="1"/>
      <c r="B30" s="51"/>
      <c r="C30" s="36" t="str">
        <f>IF(Tabelle1[[#This Row],[Ferm.Mod]]="","",LOG(C$20*(0.5+$F$18/2)*(0.5+$H$18/2),1+$B30)/100)</f>
        <v/>
      </c>
      <c r="D30" s="36" t="str">
        <f>IF(Tabelle1[[#This Row],[32]]="","",LOG(D$20*(0.5+$F$18/2)*(0.5+$H$18/2),1+$B30)/100)</f>
        <v/>
      </c>
      <c r="E30" s="36" t="str">
        <f>IF(Tabelle1[[#This Row],[72]]="","",LOG(E$20*(0.5+$F$18/2)*(0.5+$H$18/2),1+$B30)/100)</f>
        <v/>
      </c>
      <c r="F30" s="36" t="str">
        <f>IF(Tabelle1[[#This Row],[144]]="","",LOG(F$20*(0.5+$F$18/2)*(0.5+$H$18/2),1+$B30)/100)</f>
        <v/>
      </c>
      <c r="G30" s="36" t="str">
        <f>IF(Tabelle1[[#This Row],[216]]="","",LOG(G$20*(0.5+$F$18/2)*(0.5+$H$18/2),1+$B30)/100)</f>
        <v/>
      </c>
      <c r="H30" s="36" t="str">
        <f>IF(Tabelle1[[#This Row],[288]]="","",LOG(H$20*(0.5+$F$18/2)*(0.5+$H$18/2),1+$B30)/100)</f>
        <v/>
      </c>
      <c r="I30" s="37" t="str">
        <f>IF(Tabelle1[[#This Row],[1008]]="","",LOG(I$20*(0.5+$F$18/2)*(0.5+$H$18/2),1+$B30)/100)</f>
        <v/>
      </c>
    </row>
    <row r="31" spans="1:12" x14ac:dyDescent="0.2">
      <c r="A31" s="1" t="s">
        <v>38</v>
      </c>
      <c r="B31" s="51">
        <v>0.1</v>
      </c>
      <c r="C31" s="36">
        <f>IF(Tabelle1[[#This Row],[Ferm.Mod]]="","",LOG(C$20*(0.5+$F$18/2)*(0.5+$H$18/2),1+$B31)/100)</f>
        <v>0.32620450042629268</v>
      </c>
      <c r="D31" s="36">
        <f>IF(Tabelle1[[#This Row],[32]]="","",LOG(D$20*(0.5+$F$18/2)*(0.5+$H$18/2),1+$B31)/100)</f>
        <v>0.41128777462441041</v>
      </c>
      <c r="E31" s="36">
        <f>IF(Tabelle1[[#This Row],[72]]="","",LOG(E$20*(0.5+$F$18/2)*(0.5+$H$18/2),1+$B31)/100)</f>
        <v>0.48401318359782758</v>
      </c>
      <c r="F31" s="36">
        <f>IF(Tabelle1[[#This Row],[144]]="","",LOG(F$20*(0.5+$F$18/2)*(0.5+$H$18/2),1+$B31)/100)</f>
        <v>0.52655482069688653</v>
      </c>
      <c r="G31" s="36">
        <f>IF(Tabelle1[[#This Row],[216]]="","",LOG(G$20*(0.5+$F$18/2)*(0.5+$H$18/2),1+$B31)/100)</f>
        <v>0.55673859257124469</v>
      </c>
      <c r="H31" s="36">
        <f>IF(Tabelle1[[#This Row],[288]]="","",LOG(H$20*(0.5+$F$18/2)*(0.5+$H$18/2),1+$B31)/100)</f>
        <v>0.68817921843800245</v>
      </c>
      <c r="I31" s="37">
        <f>IF(Tabelle1[[#This Row],[1008]]="","",LOG(I$20*(0.5+$F$18/2)*(0.5+$H$18/2),1+$B31)/100)</f>
        <v>0.76814339997785419</v>
      </c>
      <c r="K31">
        <v>48</v>
      </c>
    </row>
    <row r="32" spans="1:12" x14ac:dyDescent="0.2">
      <c r="A32" s="1" t="s">
        <v>39</v>
      </c>
      <c r="B32" s="51">
        <v>7.4999999999999997E-2</v>
      </c>
      <c r="C32" s="36">
        <f>IF(Tabelle1[[#This Row],[Ferm.Mod]]="","",LOG(C$20*(0.5+$F$18/2)*(0.5+$H$18/2),1+$B32)/100)</f>
        <v>0.42989940785288216</v>
      </c>
      <c r="D32" s="36">
        <f>IF(Tabelle1[[#This Row],[32]]="","",LOG(D$20*(0.5+$F$18/2)*(0.5+$H$18/2),1+$B32)/100)</f>
        <v>0.54202921951444771</v>
      </c>
      <c r="E32" s="36">
        <f>IF(Tabelle1[[#This Row],[72]]="","",LOG(E$20*(0.5+$F$18/2)*(0.5+$H$18/2),1+$B32)/100)</f>
        <v>0.63787280908072685</v>
      </c>
      <c r="F32" s="36">
        <f>IF(Tabelle1[[#This Row],[144]]="","",LOG(F$20*(0.5+$F$18/2)*(0.5+$H$18/2),1+$B32)/100)</f>
        <v>0.69393771491150957</v>
      </c>
      <c r="G32" s="36">
        <f>IF(Tabelle1[[#This Row],[216]]="","",LOG(G$20*(0.5+$F$18/2)*(0.5+$H$18/2),1+$B32)/100)</f>
        <v>0.733716398647006</v>
      </c>
      <c r="H32" s="36">
        <f>IF(Tabelle1[[#This Row],[288]]="","",LOG(H$20*(0.5+$F$18/2)*(0.5+$H$18/2),1+$B32)/100)</f>
        <v>0.90693978199728931</v>
      </c>
      <c r="I32" s="37">
        <f>IF(Tabelle1[[#This Row],[1008]]="","",LOG(I$20*(0.5+$F$18/2)*(0.5+$H$18/2),1+$B32)/100)</f>
        <v>1.0123232278065855</v>
      </c>
      <c r="K32">
        <v>72</v>
      </c>
    </row>
    <row r="33" spans="1:25" x14ac:dyDescent="0.2">
      <c r="A33" s="1" t="s">
        <v>40</v>
      </c>
      <c r="B33" s="51">
        <v>0.25</v>
      </c>
      <c r="C33" s="36">
        <f>IF(Tabelle1[[#This Row],[Ferm.Mod]]="","",LOG(C$20*(0.5+$F$18/2)*(0.5+$H$18/2),1+$B33)/100)</f>
        <v>0.13933008328271637</v>
      </c>
      <c r="D33" s="36">
        <f>IF(Tabelle1[[#This Row],[32]]="","",LOG(D$20*(0.5+$F$18/2)*(0.5+$H$18/2),1+$B33)/100)</f>
        <v>0.17567127313294212</v>
      </c>
      <c r="E33" s="36">
        <f>IF(Tabelle1[[#This Row],[72]]="","",LOG(E$20*(0.5+$F$18/2)*(0.5+$H$18/2),1+$B33)/100)</f>
        <v>0.20673411032799602</v>
      </c>
      <c r="F33" s="36">
        <f>IF(Tabelle1[[#This Row],[144]]="","",LOG(F$20*(0.5+$F$18/2)*(0.5+$H$18/2),1+$B33)/100)</f>
        <v>0.22490470525310891</v>
      </c>
      <c r="G33" s="36">
        <f>IF(Tabelle1[[#This Row],[216]]="","",LOG(G$20*(0.5+$F$18/2)*(0.5+$H$18/2),1+$B33)/100)</f>
        <v>0.23779694752304992</v>
      </c>
      <c r="H33" s="36">
        <f>IF(Tabelle1[[#This Row],[288]]="","",LOG(H$20*(0.5+$F$18/2)*(0.5+$H$18/2),1+$B33)/100)</f>
        <v>0.2939385192206046</v>
      </c>
      <c r="I33" s="37">
        <f>IF(Tabelle1[[#This Row],[1008]]="","",LOG(I$20*(0.5+$F$18/2)*(0.5+$H$18/2),1+$B33)/100)</f>
        <v>0.32809321683827058</v>
      </c>
      <c r="K33">
        <v>72</v>
      </c>
    </row>
    <row r="34" spans="1:25" x14ac:dyDescent="0.2">
      <c r="A34" s="1" t="s">
        <v>41</v>
      </c>
      <c r="B34" s="51">
        <v>0.5</v>
      </c>
      <c r="C34" s="36">
        <f>IF(Tabelle1[[#This Row],[Ferm.Mod]]="","",LOG(C$20*(0.5+$F$18/2)*(0.5+$H$18/2),1+$B34)/100)</f>
        <v>7.6678878075782581E-2</v>
      </c>
      <c r="D34" s="36">
        <f>IF(Tabelle1[[#This Row],[32]]="","",LOG(D$20*(0.5+$F$18/2)*(0.5+$H$18/2),1+$B34)/100)</f>
        <v>9.6678878075782584E-2</v>
      </c>
      <c r="E34" s="36">
        <f>IF(Tabelle1[[#This Row],[72]]="","",LOG(E$20*(0.5+$F$18/2)*(0.5+$H$18/2),1+$B34)/100)</f>
        <v>0.11377399098929714</v>
      </c>
      <c r="F34" s="36">
        <f>IF(Tabelle1[[#This Row],[144]]="","",LOG(F$20*(0.5+$F$18/2)*(0.5+$H$18/2),1+$B34)/100)</f>
        <v>0.12377399098929714</v>
      </c>
      <c r="G34" s="36">
        <f>IF(Tabelle1[[#This Row],[216]]="","",LOG(G$20*(0.5+$F$18/2)*(0.5+$H$18/2),1+$B34)/100)</f>
        <v>0.1308691039028117</v>
      </c>
      <c r="H34" s="36">
        <f>IF(Tabelle1[[#This Row],[288]]="","",LOG(H$20*(0.5+$F$18/2)*(0.5+$H$18/2),1+$B34)/100)</f>
        <v>0.16176604037018272</v>
      </c>
      <c r="I34" s="37">
        <f>IF(Tabelle1[[#This Row],[1008]]="","",LOG(I$20*(0.5+$F$18/2)*(0.5+$H$18/2),1+$B34)/100)</f>
        <v>0.18056272686197286</v>
      </c>
      <c r="K34">
        <v>24</v>
      </c>
    </row>
    <row r="35" spans="1:25" x14ac:dyDescent="0.2">
      <c r="A35" s="1" t="s">
        <v>46</v>
      </c>
      <c r="B35" s="51">
        <v>7.4999999999999997E-2</v>
      </c>
      <c r="C35" s="36">
        <f>IF(Tabelle1[[#This Row],[Ferm.Mod]]="","",LOG(C$20*(0.5+$F$18/2)*(0.5+$H$18/2),1+$B35)/100)</f>
        <v>0.42989940785288216</v>
      </c>
      <c r="D35" s="36">
        <f>IF(Tabelle1[[#This Row],[32]]="","",LOG(D$20*(0.5+$F$18/2)*(0.5+$H$18/2),1+$B35)/100)</f>
        <v>0.54202921951444771</v>
      </c>
      <c r="E35" s="36">
        <f>IF(Tabelle1[[#This Row],[72]]="","",LOG(E$20*(0.5+$F$18/2)*(0.5+$H$18/2),1+$B35)/100)</f>
        <v>0.63787280908072685</v>
      </c>
      <c r="F35" s="36">
        <f>IF(Tabelle1[[#This Row],[144]]="","",LOG(F$20*(0.5+$F$18/2)*(0.5+$H$18/2),1+$B35)/100)</f>
        <v>0.69393771491150957</v>
      </c>
      <c r="G35" s="36">
        <f>IF(Tabelle1[[#This Row],[216]]="","",LOG(G$20*(0.5+$F$18/2)*(0.5+$H$18/2),1+$B35)/100)</f>
        <v>0.733716398647006</v>
      </c>
      <c r="H35" s="36">
        <f>IF(Tabelle1[[#This Row],[288]]="","",LOG(H$20*(0.5+$F$18/2)*(0.5+$H$18/2),1+$B35)/100)</f>
        <v>0.90693978199728931</v>
      </c>
      <c r="I35" s="37">
        <f>IF(Tabelle1[[#This Row],[1008]]="","",LOG(I$20*(0.5+$F$18/2)*(0.5+$H$18/2),1+$B35)/100)</f>
        <v>1.0123232278065855</v>
      </c>
      <c r="K35">
        <v>24</v>
      </c>
      <c r="L35" t="s">
        <v>48</v>
      </c>
    </row>
    <row r="36" spans="1:25" x14ac:dyDescent="0.2">
      <c r="A36" s="1" t="s">
        <v>47</v>
      </c>
      <c r="B36" s="51">
        <v>1</v>
      </c>
      <c r="C36" s="36">
        <f>IF(Tabelle1[[#This Row],[Ferm.Mod]]="","",LOG(C$20*(0.5+$F$18/2)*(0.5+$H$18/2),1+$B36)/100)</f>
        <v>4.485426827170242E-2</v>
      </c>
      <c r="D36" s="36">
        <f>IF(Tabelle1[[#This Row],[32]]="","",LOG(D$20*(0.5+$F$18/2)*(0.5+$H$18/2),1+$B36)/100)</f>
        <v>5.6553518286125544E-2</v>
      </c>
      <c r="E36" s="36">
        <f>IF(Tabelle1[[#This Row],[72]]="","",LOG(E$20*(0.5+$F$18/2)*(0.5+$H$18/2),1+$B36)/100)</f>
        <v>6.6553518286125546E-2</v>
      </c>
      <c r="F36" s="36">
        <f>IF(Tabelle1[[#This Row],[144]]="","",LOG(F$20*(0.5+$F$18/2)*(0.5+$H$18/2),1+$B36)/100)</f>
        <v>7.2403143293337108E-2</v>
      </c>
      <c r="G36" s="36">
        <f>IF(Tabelle1[[#This Row],[216]]="","",LOG(G$20*(0.5+$F$18/2)*(0.5+$H$18/2),1+$B36)/100)</f>
        <v>7.6553518286125541E-2</v>
      </c>
      <c r="H36" s="36">
        <f>IF(Tabelle1[[#This Row],[288]]="","",LOG(H$20*(0.5+$F$18/2)*(0.5+$H$18/2),1+$B36)/100)</f>
        <v>9.4627067506701593E-2</v>
      </c>
      <c r="I36" s="37">
        <f>IF(Tabelle1[[#This Row],[1008]]="","",LOG(I$20*(0.5+$F$18/2)*(0.5+$H$18/2),1+$B36)/100)</f>
        <v>0.10562242424221072</v>
      </c>
      <c r="K36">
        <v>4</v>
      </c>
    </row>
    <row r="37" spans="1:25" x14ac:dyDescent="0.2">
      <c r="A37" s="1" t="s">
        <v>134</v>
      </c>
      <c r="B37" s="51">
        <v>1</v>
      </c>
      <c r="C37" s="36">
        <f>IF(Tabelle1[[#This Row],[Ferm.Mod]]="","",LOG(C$20*(0.5+$F$18/2)*(0.5+$H$18/2),1+$B37)/100)</f>
        <v>4.485426827170242E-2</v>
      </c>
      <c r="D37" s="36">
        <f>IF(Tabelle1[[#This Row],[32]]="","",LOG(D$20*(0.5+$F$18/2)*(0.5+$H$18/2),1+$B37)/100)</f>
        <v>5.6553518286125544E-2</v>
      </c>
      <c r="E37" s="36">
        <f>IF(Tabelle1[[#This Row],[72]]="","",LOG(E$20*(0.5+$F$18/2)*(0.5+$H$18/2),1+$B37)/100)</f>
        <v>6.6553518286125546E-2</v>
      </c>
      <c r="F37" s="36">
        <f>IF(Tabelle1[[#This Row],[144]]="","",LOG(F$20*(0.5+$F$18/2)*(0.5+$H$18/2),1+$B37)/100)</f>
        <v>7.2403143293337108E-2</v>
      </c>
      <c r="G37" s="36">
        <f>IF(Tabelle1[[#This Row],[216]]="","",LOG(G$20*(0.5+$F$18/2)*(0.5+$H$18/2),1+$B37)/100)</f>
        <v>7.6553518286125541E-2</v>
      </c>
      <c r="H37" s="36">
        <f>IF(Tabelle1[[#This Row],[288]]="","",LOG(H$20*(0.5+$F$18/2)*(0.5+$H$18/2),1+$B37)/100)</f>
        <v>9.4627067506701593E-2</v>
      </c>
      <c r="I37" s="37">
        <f>IF(Tabelle1[[#This Row],[1008]]="","",LOG(I$20*(0.5+$F$18/2)*(0.5+$H$18/2),1+$B37)/100)</f>
        <v>0.10562242424221072</v>
      </c>
    </row>
    <row r="38" spans="1:25" x14ac:dyDescent="0.2">
      <c r="A38" s="1"/>
      <c r="B38" s="51"/>
      <c r="C38" s="36" t="str">
        <f>IF(Tabelle1[[#This Row],[Ferm.Mod]]="","",LOG(C$20*(0.5+$F$18/2)*(0.5+$H$18/2),1+$B38)/100)</f>
        <v/>
      </c>
      <c r="D38" s="36" t="str">
        <f>IF(Tabelle1[[#This Row],[32]]="","",LOG(D$20*(0.5+$F$18/2)*(0.5+$H$18/2),1+$B38)/100)</f>
        <v/>
      </c>
      <c r="E38" s="36" t="str">
        <f>IF(Tabelle1[[#This Row],[72]]="","",LOG(E$20*(0.5+$F$18/2)*(0.5+$H$18/2),1+$B38)/100)</f>
        <v/>
      </c>
      <c r="F38" s="36" t="str">
        <f>IF(Tabelle1[[#This Row],[144]]="","",LOG(F$20*(0.5+$F$18/2)*(0.5+$H$18/2),1+$B38)/100)</f>
        <v/>
      </c>
      <c r="G38" s="36" t="str">
        <f>IF(Tabelle1[[#This Row],[216]]="","",LOG(G$20*(0.5+$F$18/2)*(0.5+$H$18/2),1+$B38)/100)</f>
        <v/>
      </c>
      <c r="H38" s="36" t="str">
        <f>IF(Tabelle1[[#This Row],[288]]="","",LOG(H$20*(0.5+$F$18/2)*(0.5+$H$18/2),1+$B38)/100)</f>
        <v/>
      </c>
      <c r="I38" s="37" t="str">
        <f>IF(Tabelle1[[#This Row],[1008]]="","",LOG(I$20*(0.5+$F$18/2)*(0.5+$H$18/2),1+$B38)/100)</f>
        <v/>
      </c>
    </row>
    <row r="39" spans="1:25" ht="15" thickBot="1" x14ac:dyDescent="0.25">
      <c r="A39" s="38"/>
      <c r="B39" s="52"/>
      <c r="C39" s="46" t="str">
        <f>IF(Tabelle1[[#This Row],[Ferm.Mod]]="","",LOG(C$20*(0.5+$F$18/2)*(0.5+$H$18/2),1+$B39)/100)</f>
        <v/>
      </c>
      <c r="D39" s="46" t="str">
        <f>IF(Tabelle1[[#This Row],[32]]="","",LOG(D$20*(0.5+$F$18/2)*(0.5+$H$18/2),1+$B39)/100)</f>
        <v/>
      </c>
      <c r="E39" s="46" t="str">
        <f>IF(Tabelle1[[#This Row],[72]]="","",LOG(E$20*(0.5+$F$18/2)*(0.5+$H$18/2),1+$B39)/100)</f>
        <v/>
      </c>
      <c r="F39" s="46" t="str">
        <f>IF(Tabelle1[[#This Row],[144]]="","",LOG(F$20*(0.5+$F$18/2)*(0.5+$H$18/2),1+$B39)/100)</f>
        <v/>
      </c>
      <c r="G39" s="46" t="str">
        <f>IF(Tabelle1[[#This Row],[216]]="","",LOG(G$20*(0.5+$F$18/2)*(0.5+$H$18/2),1+$B39)/100)</f>
        <v/>
      </c>
      <c r="H39" s="46" t="str">
        <f>IF(Tabelle1[[#This Row],[288]]="","",LOG(H$20*(0.5+$F$18/2)*(0.5+$H$18/2),1+$B39)/100)</f>
        <v/>
      </c>
      <c r="I39" s="47" t="str">
        <f>IF(Tabelle1[[#This Row],[1008]]="","",LOG(I$20*(0.5+$F$18/2)*(0.5+$H$18/2),1+$B39)/100)</f>
        <v/>
      </c>
    </row>
    <row r="42" spans="1:25" x14ac:dyDescent="0.2">
      <c r="A42" t="s">
        <v>34</v>
      </c>
      <c r="B42" t="s">
        <v>80</v>
      </c>
      <c r="C42" t="s">
        <v>74</v>
      </c>
      <c r="I42" t="s">
        <v>87</v>
      </c>
      <c r="S42" s="54"/>
      <c r="T42" s="54"/>
      <c r="U42" s="54"/>
      <c r="V42" s="54"/>
      <c r="W42" s="54"/>
      <c r="X42" s="54"/>
      <c r="Y42" s="54"/>
    </row>
    <row r="43" spans="1:25" x14ac:dyDescent="0.2">
      <c r="A43" t="s">
        <v>50</v>
      </c>
      <c r="B43" t="s">
        <v>80</v>
      </c>
      <c r="C43" t="s">
        <v>74</v>
      </c>
      <c r="D43" t="s">
        <v>75</v>
      </c>
      <c r="F43" t="s">
        <v>129</v>
      </c>
      <c r="G43" t="s">
        <v>76</v>
      </c>
      <c r="I43" t="s">
        <v>84</v>
      </c>
      <c r="S43" s="54"/>
      <c r="T43" s="54"/>
      <c r="U43" s="54"/>
      <c r="V43" s="54"/>
      <c r="W43" s="54"/>
      <c r="X43" s="54"/>
      <c r="Y43" s="54"/>
    </row>
    <row r="44" spans="1:25" x14ac:dyDescent="0.2">
      <c r="A44" t="s">
        <v>51</v>
      </c>
      <c r="B44" t="s">
        <v>78</v>
      </c>
      <c r="C44" t="s">
        <v>74</v>
      </c>
      <c r="D44" t="s">
        <v>75</v>
      </c>
      <c r="F44" t="s">
        <v>129</v>
      </c>
      <c r="G44" t="s">
        <v>76</v>
      </c>
      <c r="I44" t="s">
        <v>83</v>
      </c>
      <c r="S44" s="54"/>
      <c r="T44" s="54"/>
      <c r="U44" s="54"/>
      <c r="V44" s="54"/>
      <c r="W44" s="54"/>
      <c r="X44" s="54"/>
      <c r="Y44" s="54"/>
    </row>
    <row r="45" spans="1:25" x14ac:dyDescent="0.2">
      <c r="A45" t="s">
        <v>52</v>
      </c>
      <c r="B45" t="s">
        <v>106</v>
      </c>
      <c r="C45" t="s">
        <v>74</v>
      </c>
      <c r="D45" t="s">
        <v>75</v>
      </c>
      <c r="F45" t="s">
        <v>129</v>
      </c>
      <c r="G45" t="s">
        <v>76</v>
      </c>
      <c r="I45" t="s">
        <v>85</v>
      </c>
      <c r="S45" s="54"/>
      <c r="T45" s="54"/>
      <c r="U45" s="54"/>
      <c r="V45" s="54"/>
      <c r="W45" s="54"/>
      <c r="X45" s="54"/>
      <c r="Y45" s="54"/>
    </row>
    <row r="46" spans="1:25" x14ac:dyDescent="0.2">
      <c r="A46" t="s">
        <v>53</v>
      </c>
      <c r="B46" t="s">
        <v>82</v>
      </c>
      <c r="C46" t="s">
        <v>74</v>
      </c>
      <c r="D46" t="s">
        <v>75</v>
      </c>
      <c r="F46" t="s">
        <v>129</v>
      </c>
      <c r="G46" t="s">
        <v>76</v>
      </c>
      <c r="I46" t="s">
        <v>86</v>
      </c>
      <c r="S46" s="54"/>
      <c r="T46" s="54"/>
      <c r="U46" s="54"/>
      <c r="V46" s="54"/>
      <c r="W46" s="54"/>
      <c r="X46" s="54"/>
      <c r="Y46" s="54"/>
    </row>
    <row r="47" spans="1:25" x14ac:dyDescent="0.2">
      <c r="S47" s="54"/>
      <c r="T47" s="54"/>
      <c r="U47" s="54"/>
      <c r="V47" s="54"/>
      <c r="W47" s="54"/>
      <c r="X47" s="54"/>
      <c r="Y47" s="54"/>
    </row>
    <row r="48" spans="1:25" x14ac:dyDescent="0.2">
      <c r="I48" t="s">
        <v>114</v>
      </c>
      <c r="S48" s="54"/>
      <c r="T48" s="54"/>
      <c r="U48" s="54"/>
      <c r="V48" s="54"/>
      <c r="W48" s="54"/>
      <c r="X48" s="54"/>
      <c r="Y48" s="54"/>
    </row>
    <row r="49" spans="1:25" x14ac:dyDescent="0.2">
      <c r="A49" t="s">
        <v>36</v>
      </c>
      <c r="B49" t="s">
        <v>88</v>
      </c>
      <c r="C49" t="s">
        <v>89</v>
      </c>
      <c r="F49" t="s">
        <v>119</v>
      </c>
      <c r="G49" t="s">
        <v>76</v>
      </c>
      <c r="I49" t="s">
        <v>92</v>
      </c>
      <c r="S49" s="54"/>
      <c r="T49" s="54"/>
      <c r="U49" s="54"/>
      <c r="V49" s="54"/>
      <c r="W49" s="54"/>
      <c r="X49" s="54"/>
      <c r="Y49" s="54"/>
    </row>
    <row r="50" spans="1:25" x14ac:dyDescent="0.2">
      <c r="A50" t="s">
        <v>54</v>
      </c>
      <c r="B50" t="s">
        <v>78</v>
      </c>
      <c r="C50" t="s">
        <v>89</v>
      </c>
      <c r="F50" t="s">
        <v>119</v>
      </c>
      <c r="G50" t="s">
        <v>76</v>
      </c>
      <c r="I50" t="s">
        <v>93</v>
      </c>
      <c r="S50" s="54"/>
      <c r="T50" s="54"/>
      <c r="U50" s="54"/>
      <c r="V50" s="54"/>
      <c r="W50" s="54"/>
      <c r="X50" s="54"/>
      <c r="Y50" s="54"/>
    </row>
    <row r="51" spans="1:25" x14ac:dyDescent="0.2">
      <c r="A51" t="s">
        <v>55</v>
      </c>
      <c r="B51" t="s">
        <v>90</v>
      </c>
      <c r="C51" t="s">
        <v>89</v>
      </c>
      <c r="D51" t="s">
        <v>91</v>
      </c>
      <c r="F51" t="s">
        <v>119</v>
      </c>
      <c r="G51" t="s">
        <v>76</v>
      </c>
      <c r="I51" t="s">
        <v>94</v>
      </c>
      <c r="S51" s="54"/>
      <c r="T51" s="54"/>
      <c r="U51" s="54"/>
      <c r="V51" s="54"/>
      <c r="W51" s="54"/>
      <c r="X51" s="54"/>
      <c r="Y51" s="54"/>
    </row>
    <row r="52" spans="1:25" x14ac:dyDescent="0.2">
      <c r="A52" t="s">
        <v>163</v>
      </c>
      <c r="B52" t="s">
        <v>168</v>
      </c>
      <c r="C52" t="s">
        <v>89</v>
      </c>
      <c r="F52" t="s">
        <v>119</v>
      </c>
      <c r="G52" t="s">
        <v>76</v>
      </c>
      <c r="I52" t="s">
        <v>162</v>
      </c>
      <c r="S52" s="54"/>
      <c r="T52" s="54"/>
      <c r="U52" s="54"/>
      <c r="V52" s="54"/>
      <c r="W52" s="54"/>
      <c r="X52" s="54"/>
      <c r="Y52" s="54"/>
    </row>
    <row r="53" spans="1:25" x14ac:dyDescent="0.2">
      <c r="A53" t="s">
        <v>165</v>
      </c>
      <c r="B53" t="s">
        <v>154</v>
      </c>
      <c r="C53" t="s">
        <v>89</v>
      </c>
      <c r="F53" t="s">
        <v>119</v>
      </c>
      <c r="G53" t="s">
        <v>76</v>
      </c>
      <c r="I53" t="s">
        <v>167</v>
      </c>
      <c r="S53" s="54"/>
      <c r="T53" s="54"/>
      <c r="U53" s="54"/>
      <c r="V53" s="54"/>
      <c r="W53" s="54"/>
      <c r="X53" s="54"/>
      <c r="Y53" s="54"/>
    </row>
    <row r="54" spans="1:25" x14ac:dyDescent="0.2">
      <c r="S54" s="54"/>
      <c r="T54" s="54"/>
      <c r="U54" s="54"/>
      <c r="V54" s="54"/>
      <c r="W54" s="54"/>
      <c r="X54" s="54"/>
      <c r="Y54" s="54"/>
    </row>
    <row r="55" spans="1:25" x14ac:dyDescent="0.2">
      <c r="I55" t="s">
        <v>115</v>
      </c>
      <c r="S55" s="54"/>
      <c r="T55" s="54"/>
      <c r="U55" s="54"/>
      <c r="V55" s="54"/>
      <c r="W55" s="54"/>
      <c r="X55" s="54"/>
      <c r="Y55" s="54"/>
    </row>
    <row r="56" spans="1:25" x14ac:dyDescent="0.2">
      <c r="A56" t="s">
        <v>125</v>
      </c>
      <c r="B56" t="s">
        <v>88</v>
      </c>
      <c r="C56" t="s">
        <v>88</v>
      </c>
      <c r="F56" t="s">
        <v>77</v>
      </c>
      <c r="G56" t="s">
        <v>76</v>
      </c>
      <c r="I56" t="s">
        <v>126</v>
      </c>
      <c r="S56" s="54"/>
      <c r="T56" s="54"/>
      <c r="U56" s="54"/>
      <c r="V56" s="54"/>
      <c r="W56" s="54"/>
      <c r="X56" s="54"/>
      <c r="Y56" s="54"/>
    </row>
    <row r="57" spans="1:25" x14ac:dyDescent="0.2">
      <c r="A57" t="s">
        <v>56</v>
      </c>
      <c r="B57" t="s">
        <v>78</v>
      </c>
      <c r="C57" t="s">
        <v>88</v>
      </c>
      <c r="F57" t="s">
        <v>77</v>
      </c>
      <c r="G57" t="s">
        <v>76</v>
      </c>
      <c r="I57" t="s">
        <v>95</v>
      </c>
      <c r="S57" s="54"/>
      <c r="T57" s="54"/>
      <c r="U57" s="54"/>
      <c r="V57" s="54"/>
      <c r="W57" s="54"/>
      <c r="X57" s="54"/>
      <c r="Y57" s="54"/>
    </row>
    <row r="58" spans="1:25" x14ac:dyDescent="0.2">
      <c r="A58" t="s">
        <v>57</v>
      </c>
      <c r="B58" t="s">
        <v>90</v>
      </c>
      <c r="C58" t="s">
        <v>88</v>
      </c>
      <c r="D58" t="s">
        <v>91</v>
      </c>
      <c r="F58" t="s">
        <v>77</v>
      </c>
      <c r="G58" t="s">
        <v>76</v>
      </c>
      <c r="I58" t="s">
        <v>96</v>
      </c>
      <c r="S58" s="54"/>
      <c r="T58" s="54"/>
      <c r="U58" s="54"/>
      <c r="V58" s="54"/>
      <c r="W58" s="54"/>
      <c r="X58" s="54"/>
      <c r="Y58" s="54"/>
    </row>
    <row r="59" spans="1:25" x14ac:dyDescent="0.2">
      <c r="A59" t="s">
        <v>149</v>
      </c>
      <c r="B59" t="s">
        <v>110</v>
      </c>
      <c r="C59" t="s">
        <v>88</v>
      </c>
      <c r="F59" t="s">
        <v>77</v>
      </c>
      <c r="G59" t="s">
        <v>76</v>
      </c>
      <c r="I59" t="s">
        <v>150</v>
      </c>
      <c r="S59" s="54"/>
      <c r="T59" s="54"/>
      <c r="U59" s="54"/>
      <c r="V59" s="54"/>
      <c r="W59" s="54"/>
      <c r="X59" s="54"/>
      <c r="Y59" s="54"/>
    </row>
    <row r="60" spans="1:25" x14ac:dyDescent="0.2">
      <c r="A60" t="s">
        <v>159</v>
      </c>
      <c r="B60" t="s">
        <v>168</v>
      </c>
      <c r="C60" t="s">
        <v>88</v>
      </c>
      <c r="F60" t="s">
        <v>77</v>
      </c>
      <c r="G60" t="s">
        <v>76</v>
      </c>
      <c r="I60" t="s">
        <v>161</v>
      </c>
      <c r="S60" s="54"/>
      <c r="T60" s="54"/>
      <c r="U60" s="54"/>
      <c r="V60" s="54"/>
      <c r="W60" s="54"/>
      <c r="X60" s="54"/>
      <c r="Y60" s="54"/>
    </row>
    <row r="61" spans="1:25" x14ac:dyDescent="0.2">
      <c r="A61" t="s">
        <v>164</v>
      </c>
      <c r="B61" t="s">
        <v>154</v>
      </c>
      <c r="C61" t="s">
        <v>88</v>
      </c>
      <c r="F61" t="s">
        <v>77</v>
      </c>
      <c r="G61" t="s">
        <v>76</v>
      </c>
      <c r="I61" t="s">
        <v>166</v>
      </c>
      <c r="S61" s="54"/>
      <c r="T61" s="54"/>
      <c r="U61" s="54"/>
      <c r="V61" s="54"/>
      <c r="W61" s="54"/>
      <c r="X61" s="54"/>
      <c r="Y61" s="54"/>
    </row>
    <row r="62" spans="1:25" x14ac:dyDescent="0.2">
      <c r="S62" s="54"/>
      <c r="T62" s="54"/>
      <c r="U62" s="54"/>
      <c r="V62" s="54"/>
      <c r="W62" s="54"/>
      <c r="X62" s="54"/>
      <c r="Y62" s="54"/>
    </row>
    <row r="63" spans="1:25" x14ac:dyDescent="0.2">
      <c r="S63" s="54"/>
      <c r="T63" s="54"/>
      <c r="U63" s="54"/>
      <c r="V63" s="54"/>
      <c r="W63" s="54"/>
      <c r="X63" s="54"/>
      <c r="Y63" s="54"/>
    </row>
    <row r="64" spans="1:25" x14ac:dyDescent="0.2">
      <c r="A64" t="s">
        <v>151</v>
      </c>
      <c r="B64" t="s">
        <v>88</v>
      </c>
      <c r="C64" t="s">
        <v>152</v>
      </c>
      <c r="D64" t="s">
        <v>82</v>
      </c>
      <c r="F64" t="s">
        <v>77</v>
      </c>
      <c r="G64" t="s">
        <v>79</v>
      </c>
      <c r="I64" t="s">
        <v>153</v>
      </c>
      <c r="S64" s="54"/>
      <c r="T64" s="54"/>
      <c r="U64" s="54"/>
      <c r="V64" s="54"/>
      <c r="W64" s="54"/>
      <c r="X64" s="54"/>
      <c r="Y64" s="54"/>
    </row>
    <row r="65" spans="1:9" x14ac:dyDescent="0.2">
      <c r="A65" t="s">
        <v>58</v>
      </c>
      <c r="B65" t="s">
        <v>74</v>
      </c>
      <c r="C65" t="s">
        <v>75</v>
      </c>
      <c r="D65" t="s">
        <v>103</v>
      </c>
      <c r="F65" t="s">
        <v>77</v>
      </c>
      <c r="G65" t="s">
        <v>79</v>
      </c>
      <c r="I65" t="s">
        <v>130</v>
      </c>
    </row>
    <row r="66" spans="1:9" x14ac:dyDescent="0.2">
      <c r="A66" t="s">
        <v>59</v>
      </c>
      <c r="B66" t="s">
        <v>99</v>
      </c>
      <c r="C66" t="s">
        <v>88</v>
      </c>
      <c r="D66" t="s">
        <v>100</v>
      </c>
      <c r="F66" t="s">
        <v>77</v>
      </c>
      <c r="G66" t="s">
        <v>79</v>
      </c>
      <c r="I66" t="s">
        <v>97</v>
      </c>
    </row>
    <row r="67" spans="1:9" x14ac:dyDescent="0.2">
      <c r="A67" t="s">
        <v>60</v>
      </c>
      <c r="B67" t="s">
        <v>101</v>
      </c>
      <c r="C67" t="s">
        <v>88</v>
      </c>
      <c r="D67" t="s">
        <v>122</v>
      </c>
      <c r="F67" t="s">
        <v>77</v>
      </c>
      <c r="G67" t="s">
        <v>79</v>
      </c>
      <c r="I67" t="s">
        <v>98</v>
      </c>
    </row>
    <row r="68" spans="1:9" x14ac:dyDescent="0.2">
      <c r="A68" t="s">
        <v>62</v>
      </c>
      <c r="B68" t="s">
        <v>103</v>
      </c>
      <c r="C68" t="s">
        <v>88</v>
      </c>
      <c r="D68" t="s">
        <v>89</v>
      </c>
      <c r="F68" t="s">
        <v>77</v>
      </c>
      <c r="G68" t="s">
        <v>79</v>
      </c>
      <c r="I68" t="s">
        <v>102</v>
      </c>
    </row>
    <row r="69" spans="1:9" x14ac:dyDescent="0.2">
      <c r="A69" t="s">
        <v>144</v>
      </c>
      <c r="B69" t="s">
        <v>106</v>
      </c>
      <c r="C69" t="s">
        <v>88</v>
      </c>
      <c r="D69" t="s">
        <v>89</v>
      </c>
      <c r="F69" t="s">
        <v>77</v>
      </c>
      <c r="G69" t="s">
        <v>79</v>
      </c>
      <c r="I69" t="s">
        <v>143</v>
      </c>
    </row>
    <row r="70" spans="1:9" x14ac:dyDescent="0.2">
      <c r="A70" t="s">
        <v>63</v>
      </c>
      <c r="B70" t="s">
        <v>81</v>
      </c>
      <c r="C70" t="s">
        <v>88</v>
      </c>
      <c r="D70" t="s">
        <v>100</v>
      </c>
      <c r="F70" t="s">
        <v>77</v>
      </c>
      <c r="G70" t="s">
        <v>79</v>
      </c>
      <c r="I70" t="s">
        <v>104</v>
      </c>
    </row>
    <row r="71" spans="1:9" x14ac:dyDescent="0.2">
      <c r="A71" t="s">
        <v>61</v>
      </c>
      <c r="B71" t="s">
        <v>106</v>
      </c>
      <c r="C71" t="s">
        <v>103</v>
      </c>
      <c r="D71" t="s">
        <v>78</v>
      </c>
      <c r="F71" t="s">
        <v>77</v>
      </c>
      <c r="G71" t="s">
        <v>79</v>
      </c>
      <c r="I71" t="s">
        <v>107</v>
      </c>
    </row>
    <row r="74" spans="1:9" x14ac:dyDescent="0.2">
      <c r="B74" s="53" t="s">
        <v>133</v>
      </c>
      <c r="C74" s="53" t="s">
        <v>131</v>
      </c>
      <c r="D74" s="53" t="s">
        <v>132</v>
      </c>
      <c r="I74" t="s">
        <v>113</v>
      </c>
    </row>
    <row r="75" spans="1:9" x14ac:dyDescent="0.2">
      <c r="A75" t="s">
        <v>64</v>
      </c>
      <c r="B75" t="s">
        <v>100</v>
      </c>
      <c r="C75" t="s">
        <v>90</v>
      </c>
      <c r="D75" t="s">
        <v>103</v>
      </c>
      <c r="F75" t="s">
        <v>119</v>
      </c>
      <c r="G75" t="s">
        <v>105</v>
      </c>
      <c r="I75" t="s">
        <v>108</v>
      </c>
    </row>
    <row r="76" spans="1:9" x14ac:dyDescent="0.2">
      <c r="A76" t="s">
        <v>67</v>
      </c>
      <c r="B76" t="s">
        <v>89</v>
      </c>
      <c r="C76" t="s">
        <v>90</v>
      </c>
      <c r="D76" t="s">
        <v>103</v>
      </c>
      <c r="F76" t="s">
        <v>119</v>
      </c>
      <c r="G76" t="s">
        <v>105</v>
      </c>
      <c r="I76" t="s">
        <v>112</v>
      </c>
    </row>
    <row r="77" spans="1:9" x14ac:dyDescent="0.2">
      <c r="A77" t="s">
        <v>68</v>
      </c>
      <c r="B77" t="s">
        <v>88</v>
      </c>
      <c r="C77" t="s">
        <v>90</v>
      </c>
      <c r="D77" t="s">
        <v>103</v>
      </c>
      <c r="F77" t="s">
        <v>119</v>
      </c>
      <c r="G77" t="s">
        <v>105</v>
      </c>
      <c r="I77" t="s">
        <v>116</v>
      </c>
    </row>
    <row r="78" spans="1:9" x14ac:dyDescent="0.2">
      <c r="A78" t="s">
        <v>70</v>
      </c>
      <c r="B78" t="s">
        <v>81</v>
      </c>
      <c r="C78" t="s">
        <v>90</v>
      </c>
      <c r="D78" t="s">
        <v>103</v>
      </c>
      <c r="F78" t="s">
        <v>119</v>
      </c>
      <c r="G78" t="s">
        <v>105</v>
      </c>
      <c r="I78" t="s">
        <v>118</v>
      </c>
    </row>
    <row r="79" spans="1:9" x14ac:dyDescent="0.2">
      <c r="A79" t="s">
        <v>65</v>
      </c>
      <c r="B79" t="s">
        <v>110</v>
      </c>
      <c r="C79" t="s">
        <v>82</v>
      </c>
      <c r="D79" t="s">
        <v>103</v>
      </c>
      <c r="F79" t="s">
        <v>119</v>
      </c>
      <c r="G79" t="s">
        <v>105</v>
      </c>
      <c r="I79" t="s">
        <v>109</v>
      </c>
    </row>
    <row r="80" spans="1:9" x14ac:dyDescent="0.2">
      <c r="A80" t="s">
        <v>66</v>
      </c>
      <c r="B80" t="s">
        <v>90</v>
      </c>
      <c r="C80" t="s">
        <v>82</v>
      </c>
      <c r="D80" t="s">
        <v>103</v>
      </c>
      <c r="F80" t="s">
        <v>119</v>
      </c>
      <c r="G80" t="s">
        <v>105</v>
      </c>
      <c r="I80" t="s">
        <v>111</v>
      </c>
    </row>
    <row r="81" spans="1:9" x14ac:dyDescent="0.2">
      <c r="A81" t="s">
        <v>69</v>
      </c>
      <c r="B81" t="s">
        <v>117</v>
      </c>
    </row>
    <row r="82" spans="1:9" x14ac:dyDescent="0.2">
      <c r="A82" t="s">
        <v>155</v>
      </c>
      <c r="B82" t="s">
        <v>88</v>
      </c>
      <c r="C82" t="s">
        <v>78</v>
      </c>
      <c r="D82" t="s">
        <v>154</v>
      </c>
      <c r="F82" t="s">
        <v>119</v>
      </c>
      <c r="G82" t="s">
        <v>105</v>
      </c>
      <c r="I82" t="s">
        <v>160</v>
      </c>
    </row>
    <row r="85" spans="1:9" x14ac:dyDescent="0.2">
      <c r="A85" t="s">
        <v>71</v>
      </c>
      <c r="B85" t="s">
        <v>110</v>
      </c>
      <c r="C85" t="s">
        <v>81</v>
      </c>
      <c r="D85" t="s">
        <v>82</v>
      </c>
      <c r="I85" t="s">
        <v>123</v>
      </c>
    </row>
    <row r="86" spans="1:9" x14ac:dyDescent="0.2">
      <c r="A86" t="s">
        <v>72</v>
      </c>
      <c r="B86" t="s">
        <v>110</v>
      </c>
      <c r="C86" t="s">
        <v>81</v>
      </c>
      <c r="D86" t="s">
        <v>103</v>
      </c>
      <c r="E86" t="s">
        <v>82</v>
      </c>
      <c r="I86" t="s">
        <v>124</v>
      </c>
    </row>
    <row r="87" spans="1:9" x14ac:dyDescent="0.2">
      <c r="A87" t="s">
        <v>73</v>
      </c>
      <c r="B87" t="s">
        <v>121</v>
      </c>
      <c r="C87" t="s">
        <v>122</v>
      </c>
      <c r="D87" t="s">
        <v>101</v>
      </c>
      <c r="F87" t="s">
        <v>128</v>
      </c>
      <c r="G87" t="s">
        <v>127</v>
      </c>
      <c r="I87" t="s">
        <v>120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62" t="s">
        <v>47</v>
      </c>
      <c r="C2" s="63"/>
      <c r="D2" s="64"/>
    </row>
    <row r="3" spans="2:4" ht="15" customHeight="1" thickBot="1" x14ac:dyDescent="0.25">
      <c r="B3" s="9" t="s">
        <v>148</v>
      </c>
      <c r="C3" s="58"/>
      <c r="D3" s="55">
        <f>20*12*4</f>
        <v>960</v>
      </c>
    </row>
    <row r="4" spans="2:4" x14ac:dyDescent="0.2">
      <c r="B4" t="s">
        <v>145</v>
      </c>
      <c r="C4" t="s">
        <v>146</v>
      </c>
      <c r="D4" t="s">
        <v>147</v>
      </c>
    </row>
    <row r="5" spans="2:4" x14ac:dyDescent="0.2">
      <c r="B5">
        <v>0</v>
      </c>
      <c r="C5" s="57">
        <f>POWER($D$3,1 + B5 *0.1)</f>
        <v>960</v>
      </c>
      <c r="D5" s="56">
        <f>Tabelle2[[#This Row],[Duration (ticks)]]/20/60</f>
        <v>0.8</v>
      </c>
    </row>
    <row r="6" spans="2:4" x14ac:dyDescent="0.2">
      <c r="B6">
        <v>2</v>
      </c>
      <c r="C6" s="57">
        <f t="shared" ref="C6:C14" si="0">POWER($D$3,1 + B6 *0.15)</f>
        <v>7532.7335020499258</v>
      </c>
      <c r="D6" s="56">
        <f>Tabelle2[[#This Row],[Duration (ticks)]]/20/60</f>
        <v>6.2772779183749376</v>
      </c>
    </row>
    <row r="7" spans="2:4" x14ac:dyDescent="0.2">
      <c r="B7">
        <v>4</v>
      </c>
      <c r="C7" s="57">
        <f t="shared" si="0"/>
        <v>59106.327096776331</v>
      </c>
      <c r="D7" s="56">
        <f>Tabelle2[[#This Row],[Duration (ticks)]]/20/60</f>
        <v>49.255272580646945</v>
      </c>
    </row>
    <row r="8" spans="2:4" x14ac:dyDescent="0.2">
      <c r="B8">
        <v>6</v>
      </c>
      <c r="C8" s="57">
        <f t="shared" si="0"/>
        <v>463783.55240104912</v>
      </c>
      <c r="D8" s="56">
        <f>Tabelle2[[#This Row],[Duration (ticks)]]/20/60</f>
        <v>386.48629366754091</v>
      </c>
    </row>
    <row r="9" spans="2:4" x14ac:dyDescent="0.2">
      <c r="B9">
        <v>8</v>
      </c>
      <c r="C9" s="57">
        <f t="shared" si="0"/>
        <v>3639122.8154907427</v>
      </c>
      <c r="D9" s="56">
        <f>Tabelle2[[#This Row],[Duration (ticks)]]/20/60</f>
        <v>3032.6023462422859</v>
      </c>
    </row>
    <row r="10" spans="2:4" x14ac:dyDescent="0.2">
      <c r="B10">
        <v>9</v>
      </c>
      <c r="C10" s="57">
        <f t="shared" si="0"/>
        <v>10193830.257075245</v>
      </c>
      <c r="D10" s="56">
        <f>Tabelle2[[#This Row],[Duration (ticks)]]/20/60</f>
        <v>8494.8585475627042</v>
      </c>
    </row>
    <row r="11" spans="2:4" x14ac:dyDescent="0.2">
      <c r="B11">
        <v>19</v>
      </c>
      <c r="C11" s="57">
        <f t="shared" si="0"/>
        <v>303210507415.43286</v>
      </c>
      <c r="D11" s="56">
        <f>Tabelle2[[#This Row],[Duration (ticks)]]/20/60</f>
        <v>252675422.84619406</v>
      </c>
    </row>
    <row r="12" spans="2:4" x14ac:dyDescent="0.2">
      <c r="B12">
        <v>11</v>
      </c>
      <c r="C12" s="57">
        <f t="shared" si="0"/>
        <v>79986881.970500872</v>
      </c>
      <c r="D12" s="56">
        <f>Tabelle2[[#This Row],[Duration (ticks)]]/20/60</f>
        <v>66655.734975417392</v>
      </c>
    </row>
    <row r="13" spans="2:4" x14ac:dyDescent="0.2">
      <c r="B13" s="59">
        <v>12</v>
      </c>
      <c r="C13" s="60">
        <f t="shared" si="0"/>
        <v>224057482.78930962</v>
      </c>
      <c r="D13" s="61">
        <f>Tabelle2[[#This Row],[Duration (ticks)]]/20/60</f>
        <v>186714.56899109136</v>
      </c>
    </row>
    <row r="14" spans="2:4" x14ac:dyDescent="0.2">
      <c r="B14" s="59">
        <v>15</v>
      </c>
      <c r="C14" s="60">
        <f t="shared" si="0"/>
        <v>4924719592.9163141</v>
      </c>
      <c r="D14" s="61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2023-07-20T10:33:44Z</dcterms:modified>
</cp:coreProperties>
</file>