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arter/systems/referenceTurbines/15mw/IEA-15-240-RWT/Documentation/drivetrain/"/>
    </mc:Choice>
  </mc:AlternateContent>
  <xr:revisionPtr revIDLastSave="0" documentId="13_ncr:1_{A65E0DC3-E17E-3940-B5AC-7ACC6A9FC591}" xr6:coauthVersionLast="45" xr6:coauthVersionMax="45" xr10:uidLastSave="{00000000-0000-0000-0000-000000000000}"/>
  <bookViews>
    <workbookView xWindow="15160" yWindow="1200" windowWidth="26200" windowHeight="12500" xr2:uid="{57C9EAB2-945B-824B-84F5-1D45CDA1F6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8" i="1"/>
  <c r="E8" i="1"/>
  <c r="J10" i="1" l="1"/>
  <c r="C9" i="1"/>
  <c r="J13" i="1"/>
  <c r="J12" i="1"/>
  <c r="I13" i="1"/>
  <c r="I12" i="1"/>
  <c r="I10" i="1"/>
  <c r="F7" i="1"/>
  <c r="G6" i="1"/>
  <c r="E13" i="1"/>
  <c r="E12" i="1"/>
  <c r="E10" i="1"/>
  <c r="E9" i="1"/>
  <c r="F10" i="1"/>
  <c r="G7" i="1"/>
  <c r="E7" i="1"/>
  <c r="J7" i="1"/>
  <c r="I7" i="1"/>
  <c r="H7" i="1"/>
  <c r="J6" i="1"/>
  <c r="I6" i="1"/>
  <c r="J5" i="1"/>
  <c r="I5" i="1"/>
  <c r="H5" i="1"/>
  <c r="G5" i="1"/>
  <c r="F5" i="1"/>
  <c r="E5" i="1"/>
  <c r="C5" i="1"/>
  <c r="J4" i="1"/>
  <c r="I4" i="1"/>
  <c r="H4" i="1"/>
  <c r="G4" i="1"/>
  <c r="F4" i="1"/>
  <c r="E4" i="1"/>
  <c r="J3" i="1"/>
  <c r="I3" i="1"/>
  <c r="H3" i="1"/>
  <c r="G3" i="1"/>
  <c r="F3" i="1"/>
  <c r="E3" i="1"/>
  <c r="C3" i="1"/>
</calcChain>
</file>

<file path=xl/sharedStrings.xml><?xml version="1.0" encoding="utf-8"?>
<sst xmlns="http://schemas.openxmlformats.org/spreadsheetml/2006/main" count="32" uniqueCount="26">
  <si>
    <t>Name</t>
  </si>
  <si>
    <t>X_TT</t>
  </si>
  <si>
    <t>Z_TT</t>
  </si>
  <si>
    <t>Mass</t>
  </si>
  <si>
    <t>I_xx</t>
  </si>
  <si>
    <t>I_yy</t>
  </si>
  <si>
    <t>I_zz</t>
  </si>
  <si>
    <t>Yaw system</t>
  </si>
  <si>
    <t>Turret nose</t>
  </si>
  <si>
    <t>Inner generator stator</t>
  </si>
  <si>
    <t>Outer generator rotor</t>
  </si>
  <si>
    <t>Shaft</t>
  </si>
  <si>
    <t>Hub</t>
  </si>
  <si>
    <t>Nacelle total</t>
  </si>
  <si>
    <t>Bedplate</t>
  </si>
  <si>
    <t>m</t>
  </si>
  <si>
    <t>kg.m^2</t>
  </si>
  <si>
    <t>I_xx_shaft</t>
  </si>
  <si>
    <t>I_yy_shaft</t>
  </si>
  <si>
    <t>I_zz_shaft</t>
  </si>
  <si>
    <t>Misc. Equipment</t>
  </si>
  <si>
    <t>Flange</t>
  </si>
  <si>
    <t>Shaft bearing 1</t>
  </si>
  <si>
    <t>Shaft bearing 2</t>
  </si>
  <si>
    <t>Units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</si>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</sst>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2" fillId="3" borderId="1" xfId="0" applyFont="1" applyFill="1" applyBorder="1"/>
    <xf numFmtId="164" fontId="4" fillId="0" borderId="1" xfId="0" applyNumberFormat="1" applyFont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164" fontId="4" fillId="0" borderId="1" xfId="0" applyNumberFormat="1" applyFont="1" applyBorder="1"/>
    <xf numFmtId="2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/>
    <xf numFmtId="2" fontId="4" fillId="0" borderId="1" xfId="0" applyNumberFormat="1" applyFont="1" applyBorder="1" applyAlignment="1">
      <alignment horizontal="right" wrapText="1"/>
    </xf>
    <xf numFmtId="2" fontId="4" fillId="0" borderId="1" xfId="0" applyNumberFormat="1" applyFont="1" applyFill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4" fillId="0" borderId="1" xfId="0" applyNumberFormat="1" applyFont="1" applyFill="1" applyBorder="1" applyAlignment="1">
      <alignment horizontal="right"/>
    </xf>
    <xf numFmtId="1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E285-EA07-5844-9AA6-36952C4B167F}">
  <dimension ref="A1:J14"/>
  <sheetViews>
    <sheetView tabSelected="1" zoomScale="120" zoomScaleNormal="120" workbookViewId="0">
      <selection activeCell="E16" sqref="E16"/>
    </sheetView>
  </sheetViews>
  <sheetFormatPr baseColWidth="10" defaultRowHeight="16" x14ac:dyDescent="0.2"/>
  <cols>
    <col min="1" max="1" width="19.33203125" bestFit="1" customWidth="1"/>
    <col min="2" max="3" width="11.6640625" bestFit="1" customWidth="1"/>
    <col min="4" max="4" width="14.83203125" bestFit="1" customWidth="1"/>
    <col min="5" max="5" width="13.6640625" bestFit="1" customWidth="1"/>
    <col min="6" max="6" width="15.1640625" bestFit="1" customWidth="1"/>
    <col min="7" max="7" width="13.6640625" bestFit="1" customWidth="1"/>
    <col min="8" max="8" width="13.83203125" bestFit="1" customWidth="1"/>
    <col min="9" max="9" width="14" bestFit="1" customWidth="1"/>
    <col min="10" max="10" width="15.1640625" bestFit="1" customWidth="1"/>
  </cols>
  <sheetData>
    <row r="1" spans="1:10" s="1" customFormat="1" x14ac:dyDescent="0.2">
      <c r="A1" s="3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17</v>
      </c>
      <c r="I1" s="6" t="s">
        <v>18</v>
      </c>
      <c r="J1" s="6" t="s">
        <v>19</v>
      </c>
    </row>
    <row r="2" spans="1:10" s="2" customFormat="1" x14ac:dyDescent="0.2">
      <c r="A2" s="4" t="s">
        <v>24</v>
      </c>
      <c r="B2" s="7" t="s">
        <v>15</v>
      </c>
      <c r="C2" s="7" t="s">
        <v>15</v>
      </c>
      <c r="D2" s="7" t="s">
        <v>25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</row>
    <row r="3" spans="1:10" x14ac:dyDescent="0.2">
      <c r="A3" s="5" t="s">
        <v>7</v>
      </c>
      <c r="B3" s="8">
        <v>0</v>
      </c>
      <c r="C3" s="8">
        <f>-0.19</f>
        <v>-0.19</v>
      </c>
      <c r="D3" s="15">
        <v>100000</v>
      </c>
      <c r="E3" s="11">
        <f>490265.833</f>
        <v>490265.83299999998</v>
      </c>
      <c r="F3" s="11">
        <f xml:space="preserve"> 490265.833</f>
        <v>490265.83299999998</v>
      </c>
      <c r="G3" s="11">
        <f xml:space="preserve">  978125</f>
        <v>978125</v>
      </c>
      <c r="H3" s="11">
        <f xml:space="preserve"> 495596.28</f>
        <v>495596.28</v>
      </c>
      <c r="I3" s="11">
        <f>510794.46</f>
        <v>510794.46</v>
      </c>
      <c r="J3" s="11">
        <f>952265.927</f>
        <v>952265.92700000003</v>
      </c>
    </row>
    <row r="4" spans="1:10" x14ac:dyDescent="0.2">
      <c r="A4" s="5" t="s">
        <v>8</v>
      </c>
      <c r="B4" s="8">
        <v>-6.0750000000000002</v>
      </c>
      <c r="C4" s="8">
        <v>4.9859999999999998</v>
      </c>
      <c r="D4" s="15">
        <v>13362.348</v>
      </c>
      <c r="E4" s="11">
        <f>14765.724</f>
        <v>14765.724</v>
      </c>
      <c r="F4" s="11">
        <f>14795.619</f>
        <v>14795.619000000001</v>
      </c>
      <c r="G4" s="11">
        <f>14795.289</f>
        <v>14795.289000000001</v>
      </c>
      <c r="H4" s="11">
        <f>14765.394</f>
        <v>14765.394</v>
      </c>
      <c r="I4" s="11">
        <f xml:space="preserve"> 14795.619</f>
        <v>14795.619000000001</v>
      </c>
      <c r="J4" s="11">
        <f xml:space="preserve"> 14795.619</f>
        <v>14795.619000000001</v>
      </c>
    </row>
    <row r="5" spans="1:10" x14ac:dyDescent="0.2">
      <c r="A5" s="5" t="s">
        <v>9</v>
      </c>
      <c r="B5" s="8">
        <v>-5.7350000000000003</v>
      </c>
      <c r="C5" s="8">
        <f>4.951</f>
        <v>4.9509999999999996</v>
      </c>
      <c r="D5" s="15">
        <v>226700</v>
      </c>
      <c r="E5" s="11">
        <f xml:space="preserve"> 4691596.233</f>
        <v>4691596.233</v>
      </c>
      <c r="F5" s="11">
        <f>2474084.77</f>
        <v>2474084.77</v>
      </c>
      <c r="G5" s="11">
        <f>2498581.398</f>
        <v>2498581.398</v>
      </c>
      <c r="H5" s="11">
        <f>4716092.861</f>
        <v>4716092.8609999996</v>
      </c>
      <c r="I5" s="11">
        <f>2474084.77</f>
        <v>2474084.77</v>
      </c>
      <c r="J5" s="11">
        <f>2474084.77</f>
        <v>2474084.77</v>
      </c>
    </row>
    <row r="6" spans="1:10" x14ac:dyDescent="0.2">
      <c r="A6" s="5" t="s">
        <v>10</v>
      </c>
      <c r="B6" s="8">
        <v>-6.3390000000000004</v>
      </c>
      <c r="C6" s="8">
        <v>5.0140000000000002</v>
      </c>
      <c r="D6" s="15">
        <v>145250</v>
      </c>
      <c r="E6" s="11">
        <v>3275430.7409999999</v>
      </c>
      <c r="F6" s="11">
        <v>3275430.7409999999</v>
      </c>
      <c r="G6" s="11">
        <f>1742166.519</f>
        <v>1742166.5190000001</v>
      </c>
      <c r="H6" s="11">
        <v>3292557.7590000001</v>
      </c>
      <c r="I6" s="11">
        <f>1725039.501</f>
        <v>1725039.5009999999</v>
      </c>
      <c r="J6" s="11">
        <f>1725039.501</f>
        <v>1725039.5009999999</v>
      </c>
    </row>
    <row r="7" spans="1:10" x14ac:dyDescent="0.2">
      <c r="A7" s="5" t="s">
        <v>11</v>
      </c>
      <c r="B7" s="8">
        <v>-6.1390000000000002</v>
      </c>
      <c r="C7" s="8">
        <v>4.9930000000000003</v>
      </c>
      <c r="D7" s="15">
        <v>19503.66</v>
      </c>
      <c r="E7" s="11">
        <f>48263.425</f>
        <v>48263.425000000003</v>
      </c>
      <c r="F7" s="11">
        <f>34366.627</f>
        <v>34366.627</v>
      </c>
      <c r="G7" s="11">
        <f>34520.144</f>
        <v>34520.144</v>
      </c>
      <c r="H7" s="11">
        <f>48416.942</f>
        <v>48416.942000000003</v>
      </c>
      <c r="I7" s="11">
        <f>34366.627</f>
        <v>34366.627</v>
      </c>
      <c r="J7" s="11">
        <f xml:space="preserve"> 34366.627</f>
        <v>34366.627</v>
      </c>
    </row>
    <row r="8" spans="1:10" x14ac:dyDescent="0.2">
      <c r="A8" s="5" t="s">
        <v>12</v>
      </c>
      <c r="B8" s="8">
        <v>-10.685</v>
      </c>
      <c r="C8" s="8">
        <v>5.4710000000000001</v>
      </c>
      <c r="D8" s="15">
        <v>190000</v>
      </c>
      <c r="E8" s="11">
        <f>1382171.187</f>
        <v>1382171.1869999999</v>
      </c>
      <c r="F8" s="12">
        <v>2169261.0989999999</v>
      </c>
      <c r="G8" s="12">
        <v>2160636.7940000002</v>
      </c>
      <c r="H8" s="12">
        <v>1373471.226</v>
      </c>
      <c r="I8" s="12">
        <f>2169281.574</f>
        <v>2169281.574</v>
      </c>
      <c r="J8" s="12">
        <v>2169316.281</v>
      </c>
    </row>
    <row r="9" spans="1:10" x14ac:dyDescent="0.2">
      <c r="A9" s="5" t="s">
        <v>14</v>
      </c>
      <c r="B9" s="8">
        <v>-0.80900000000000005</v>
      </c>
      <c r="C9" s="8">
        <f>2.705</f>
        <v>2.7050000000000001</v>
      </c>
      <c r="D9" s="15">
        <v>39433.565000000002</v>
      </c>
      <c r="E9" s="11">
        <f>226119.825</f>
        <v>226119.82500000001</v>
      </c>
      <c r="F9" s="11">
        <v>291498.44199999998</v>
      </c>
      <c r="G9" s="11">
        <v>303222.84499999997</v>
      </c>
      <c r="H9" s="11">
        <v>483601.223</v>
      </c>
      <c r="I9" s="11">
        <v>595264.56900000002</v>
      </c>
      <c r="J9" s="11">
        <v>370457.00599999999</v>
      </c>
    </row>
    <row r="10" spans="1:10" ht="15" customHeight="1" x14ac:dyDescent="0.2">
      <c r="A10" s="5" t="s">
        <v>21</v>
      </c>
      <c r="B10" s="8">
        <v>-4.6710000000000003</v>
      </c>
      <c r="C10" s="8">
        <v>4.8390000000000004</v>
      </c>
      <c r="D10" s="15">
        <v>3627.46</v>
      </c>
      <c r="E10" s="11">
        <f>5316.827</f>
        <v>5316.8270000000002</v>
      </c>
      <c r="F10" s="13">
        <f>2700.551</f>
        <v>2700.5509999999999</v>
      </c>
      <c r="G10" s="11">
        <v>2729.453</v>
      </c>
      <c r="H10" s="11">
        <v>5345.7290000000003</v>
      </c>
      <c r="I10" s="11">
        <f>2700.551</f>
        <v>2700.5509999999999</v>
      </c>
      <c r="J10" s="11">
        <f>2700.551</f>
        <v>2700.5509999999999</v>
      </c>
    </row>
    <row r="11" spans="1:10" x14ac:dyDescent="0.2">
      <c r="A11" s="5" t="s">
        <v>20</v>
      </c>
      <c r="B11" s="8">
        <v>0</v>
      </c>
      <c r="C11" s="8">
        <v>0.5</v>
      </c>
      <c r="D11" s="15">
        <v>50000</v>
      </c>
      <c r="E11" s="11">
        <v>16666.666000000001</v>
      </c>
      <c r="F11" s="11">
        <v>16666.666000000001</v>
      </c>
      <c r="G11" s="11">
        <v>25000</v>
      </c>
      <c r="H11" s="11">
        <v>16757.718000000001</v>
      </c>
      <c r="I11" s="11">
        <v>17017.325000000001</v>
      </c>
      <c r="J11" s="11">
        <v>24558.29</v>
      </c>
    </row>
    <row r="12" spans="1:10" x14ac:dyDescent="0.2">
      <c r="A12" s="5" t="s">
        <v>22</v>
      </c>
      <c r="B12" s="9">
        <v>-5.3559999999999999</v>
      </c>
      <c r="C12" s="9">
        <v>4.9109999999999996</v>
      </c>
      <c r="D12" s="16">
        <v>4699</v>
      </c>
      <c r="E12" s="11">
        <f>8083.881</f>
        <v>8083.8810000000003</v>
      </c>
      <c r="F12" s="11">
        <v>4104.4449999999997</v>
      </c>
      <c r="G12" s="14">
        <v>4148.4059999999999</v>
      </c>
      <c r="H12" s="11">
        <v>8127.8410000000003</v>
      </c>
      <c r="I12" s="11">
        <f>4104.445</f>
        <v>4104.4449999999997</v>
      </c>
      <c r="J12" s="11">
        <f>4104.445</f>
        <v>4104.4449999999997</v>
      </c>
    </row>
    <row r="13" spans="1:10" x14ac:dyDescent="0.2">
      <c r="A13" s="5" t="s">
        <v>23</v>
      </c>
      <c r="B13" s="8">
        <v>-6.9480000000000004</v>
      </c>
      <c r="C13" s="8">
        <v>5.0780000000000003</v>
      </c>
      <c r="D13" s="16">
        <v>4699</v>
      </c>
      <c r="E13" s="11">
        <f>8083.882</f>
        <v>8083.8819999999996</v>
      </c>
      <c r="F13" s="11">
        <v>4104.4449999999997</v>
      </c>
      <c r="G13" s="14">
        <v>4148.4059999999999</v>
      </c>
      <c r="H13" s="11">
        <v>8127.8410000000003</v>
      </c>
      <c r="I13" s="11">
        <f>4104.445</f>
        <v>4104.4449999999997</v>
      </c>
      <c r="J13" s="11">
        <f>4104.445</f>
        <v>4104.4449999999997</v>
      </c>
    </row>
    <row r="14" spans="1:10" x14ac:dyDescent="0.2">
      <c r="A14" s="5" t="s">
        <v>13</v>
      </c>
      <c r="B14" s="10">
        <v>-5.718</v>
      </c>
      <c r="C14" s="10">
        <v>4.048</v>
      </c>
      <c r="D14" s="17">
        <v>797275.03899999999</v>
      </c>
      <c r="E14" s="12">
        <v>13442265.551999999</v>
      </c>
      <c r="F14" s="12">
        <v>21116729.438999999</v>
      </c>
      <c r="G14" s="12">
        <v>18382414.385000002</v>
      </c>
      <c r="H14" s="12">
        <v>12476517.574999999</v>
      </c>
      <c r="I14" s="12">
        <f>21041508.831</f>
        <v>21041508.831</v>
      </c>
      <c r="J14" s="12">
        <v>19423382.971000001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Barter, Garrett</dc:creator>
  <cp:lastModifiedBy>Barter, Garrett</cp:lastModifiedBy>
  <dcterms:created xsi:type="dcterms:W3CDTF">2019-12-09T21:58:11Z</dcterms:created>
  <dcterms:modified xsi:type="dcterms:W3CDTF">2019-12-20T22:03:43Z</dcterms:modified>
</cp:coreProperties>
</file>