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drivetrain/"/>
    </mc:Choice>
  </mc:AlternateContent>
  <xr:revisionPtr revIDLastSave="0" documentId="13_ncr:1_{20DDD118-F7EF-4844-A58E-8CBCC2A32E88}" xr6:coauthVersionLast="45" xr6:coauthVersionMax="45" xr10:uidLastSave="{00000000-0000-0000-0000-000000000000}"/>
  <bookViews>
    <workbookView xWindow="0" yWindow="460" windowWidth="33600" windowHeight="19120" xr2:uid="{57C9EAB2-945B-824B-84F5-1D45CDA1F6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/>
  <c r="H5" i="1"/>
  <c r="E6" i="1"/>
  <c r="E5" i="1"/>
  <c r="B6" i="1"/>
  <c r="D12" i="2"/>
  <c r="D11" i="2"/>
  <c r="F9" i="1"/>
  <c r="E9" i="1"/>
  <c r="J13" i="1"/>
  <c r="J10" i="1"/>
  <c r="I13" i="1"/>
  <c r="I10" i="1"/>
  <c r="H13" i="1"/>
  <c r="H10" i="1"/>
  <c r="F13" i="1"/>
  <c r="F10" i="1"/>
  <c r="E12" i="1"/>
  <c r="B13" i="1"/>
  <c r="B12" i="1"/>
  <c r="C9" i="1"/>
  <c r="B5" i="2" l="1"/>
  <c r="B7" i="2" s="1"/>
  <c r="B8" i="2" s="1"/>
  <c r="B2" i="2"/>
  <c r="I8" i="1" l="1"/>
  <c r="E8" i="1"/>
  <c r="J3" i="1" l="1"/>
  <c r="I3" i="1"/>
  <c r="H3" i="1"/>
  <c r="G3" i="1"/>
  <c r="F3" i="1"/>
  <c r="E3" i="1"/>
  <c r="C3" i="1"/>
</calcChain>
</file>

<file path=xl/sharedStrings.xml><?xml version="1.0" encoding="utf-8"?>
<sst xmlns="http://schemas.openxmlformats.org/spreadsheetml/2006/main" count="48" uniqueCount="40">
  <si>
    <t>Name</t>
  </si>
  <si>
    <t>X_TT</t>
  </si>
  <si>
    <t>Z_TT</t>
  </si>
  <si>
    <t>Mass</t>
  </si>
  <si>
    <t>I_xx</t>
  </si>
  <si>
    <t>I_yy</t>
  </si>
  <si>
    <t>I_zz</t>
  </si>
  <si>
    <t>Yaw system</t>
  </si>
  <si>
    <t>Turret nose</t>
  </si>
  <si>
    <t>Inner generator stator</t>
  </si>
  <si>
    <t>Outer generator rotor</t>
  </si>
  <si>
    <t>Shaft</t>
  </si>
  <si>
    <t>Hub</t>
  </si>
  <si>
    <t>Nacelle total</t>
  </si>
  <si>
    <t>Bedplate</t>
  </si>
  <si>
    <t>m</t>
  </si>
  <si>
    <t>kg.m^2</t>
  </si>
  <si>
    <t>I_xx_shaft</t>
  </si>
  <si>
    <t>I_yy_shaft</t>
  </si>
  <si>
    <t>I_zz_shaft</t>
  </si>
  <si>
    <t>Misc. Equipment</t>
  </si>
  <si>
    <t>Flange</t>
  </si>
  <si>
    <t>shaft overhang calc</t>
  </si>
  <si>
    <t>hub radius</t>
  </si>
  <si>
    <t>precone angle</t>
  </si>
  <si>
    <t>previous overhang value</t>
  </si>
  <si>
    <t>deg</t>
  </si>
  <si>
    <t>new overhang value</t>
  </si>
  <si>
    <t>shaft</t>
  </si>
  <si>
    <t>ground x</t>
  </si>
  <si>
    <t>TDO Shaft Bearing</t>
  </si>
  <si>
    <t>SRB Shaft Bearing</t>
  </si>
  <si>
    <t>mass</t>
  </si>
  <si>
    <t>density</t>
  </si>
  <si>
    <t>volume</t>
  </si>
  <si>
    <t>rotor</t>
  </si>
  <si>
    <t>stator</t>
  </si>
  <si>
    <t>Nacelle total minus hub</t>
  </si>
  <si>
    <t>Units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</si>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</sst>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164" fontId="4" fillId="0" borderId="1" xfId="0" applyNumberFormat="1" applyFont="1" applyBorder="1" applyAlignment="1">
      <alignment horizontal="right"/>
    </xf>
    <xf numFmtId="164" fontId="5" fillId="0" borderId="0" xfId="0" applyNumberFormat="1" applyFont="1"/>
    <xf numFmtId="0" fontId="6" fillId="0" borderId="1" xfId="0" applyFont="1" applyBorder="1"/>
    <xf numFmtId="0" fontId="0" fillId="0" borderId="1" xfId="0" applyFont="1" applyBorder="1"/>
    <xf numFmtId="164" fontId="4" fillId="0" borderId="1" xfId="0" applyNumberFormat="1" applyFont="1" applyBorder="1"/>
    <xf numFmtId="165" fontId="0" fillId="0" borderId="0" xfId="0" applyNumberFormat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/>
    <xf numFmtId="165" fontId="0" fillId="0" borderId="1" xfId="0" applyNumberFormat="1" applyBorder="1"/>
    <xf numFmtId="164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E285-EA07-5844-9AA6-36952C4B167F}">
  <dimension ref="A1:J16"/>
  <sheetViews>
    <sheetView tabSelected="1" zoomScale="110" zoomScaleNormal="110" workbookViewId="0">
      <selection activeCell="F17" sqref="F17"/>
    </sheetView>
  </sheetViews>
  <sheetFormatPr baseColWidth="10" defaultRowHeight="16" x14ac:dyDescent="0.2"/>
  <cols>
    <col min="1" max="1" width="20.83203125" bestFit="1" customWidth="1"/>
    <col min="2" max="3" width="11.5" bestFit="1" customWidth="1"/>
    <col min="4" max="4" width="14.6640625" bestFit="1" customWidth="1"/>
    <col min="5" max="5" width="12.83203125" bestFit="1" customWidth="1"/>
    <col min="6" max="6" width="15" bestFit="1" customWidth="1"/>
    <col min="7" max="7" width="12.83203125" bestFit="1" customWidth="1"/>
    <col min="8" max="8" width="13.6640625" bestFit="1" customWidth="1"/>
    <col min="9" max="9" width="13.83203125" bestFit="1" customWidth="1"/>
    <col min="10" max="10" width="15" bestFit="1" customWidth="1"/>
  </cols>
  <sheetData>
    <row r="1" spans="1:10" s="1" customFormat="1" x14ac:dyDescent="0.2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17</v>
      </c>
      <c r="I1" s="6" t="s">
        <v>18</v>
      </c>
      <c r="J1" s="6" t="s">
        <v>19</v>
      </c>
    </row>
    <row r="2" spans="1:10" s="2" customFormat="1" x14ac:dyDescent="0.2">
      <c r="A2" s="4" t="s">
        <v>38</v>
      </c>
      <c r="B2" s="7" t="s">
        <v>15</v>
      </c>
      <c r="C2" s="7" t="s">
        <v>15</v>
      </c>
      <c r="D2" s="7" t="s">
        <v>39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x14ac:dyDescent="0.2">
      <c r="A3" s="5" t="s">
        <v>7</v>
      </c>
      <c r="B3" s="8">
        <v>0</v>
      </c>
      <c r="C3" s="8">
        <f>-0.19</f>
        <v>-0.19</v>
      </c>
      <c r="D3" s="8">
        <v>100</v>
      </c>
      <c r="E3" s="15">
        <f>490265.833</f>
        <v>490265.83299999998</v>
      </c>
      <c r="F3" s="15">
        <f xml:space="preserve"> 490265.833</f>
        <v>490265.83299999998</v>
      </c>
      <c r="G3" s="15">
        <f xml:space="preserve">  978125</f>
        <v>978125</v>
      </c>
      <c r="H3" s="15">
        <f xml:space="preserve"> 495596.28</f>
        <v>495596.28</v>
      </c>
      <c r="I3" s="15">
        <f>510794.46</f>
        <v>510794.46</v>
      </c>
      <c r="J3" s="15">
        <f>952265.927</f>
        <v>952265.92700000003</v>
      </c>
    </row>
    <row r="4" spans="1:10" x14ac:dyDescent="0.2">
      <c r="A4" s="5" t="s">
        <v>8</v>
      </c>
      <c r="B4" s="12">
        <v>5.7859999999999996</v>
      </c>
      <c r="C4" s="12">
        <v>4.9560000000000004</v>
      </c>
      <c r="D4" s="12">
        <v>11.39361407677</v>
      </c>
      <c r="E4" s="16">
        <v>12571.374</v>
      </c>
      <c r="F4" s="16">
        <v>10890.396000000001</v>
      </c>
      <c r="G4" s="16">
        <v>10908.966</v>
      </c>
      <c r="H4" s="16">
        <v>12589.944</v>
      </c>
      <c r="I4" s="16">
        <v>10890.396000000001</v>
      </c>
      <c r="J4" s="16">
        <v>10908.966</v>
      </c>
    </row>
    <row r="5" spans="1:10" x14ac:dyDescent="0.2">
      <c r="A5" s="5" t="s">
        <v>9</v>
      </c>
      <c r="B5" s="12">
        <v>5.5449999999999999</v>
      </c>
      <c r="C5" s="12">
        <v>4.9130000000000003</v>
      </c>
      <c r="D5" s="12">
        <v>226.62857000000002</v>
      </c>
      <c r="E5" s="16">
        <f>3777313.222</f>
        <v>3777313.2220000001</v>
      </c>
      <c r="F5" s="16">
        <v>2012788.0719999999</v>
      </c>
      <c r="G5" s="16">
        <v>2042312</v>
      </c>
      <c r="H5" s="16">
        <f>797125.945</f>
        <v>797125.94499999995</v>
      </c>
      <c r="I5" s="16">
        <v>2006921.331</v>
      </c>
      <c r="J5" s="16">
        <f>2028365.838</f>
        <v>2028365.838</v>
      </c>
    </row>
    <row r="6" spans="1:10" x14ac:dyDescent="0.2">
      <c r="A6" s="5" t="s">
        <v>10</v>
      </c>
      <c r="B6" s="12">
        <f>6.544</f>
        <v>6.5439999999999996</v>
      </c>
      <c r="C6" s="12">
        <v>5.0330000000000004</v>
      </c>
      <c r="D6" s="12">
        <v>144.96318500000001</v>
      </c>
      <c r="E6" s="16">
        <f>3173003.125</f>
        <v>3173003.125</v>
      </c>
      <c r="F6" s="16">
        <v>1673268.895</v>
      </c>
      <c r="G6" s="16">
        <v>1691863.696</v>
      </c>
      <c r="H6" s="16">
        <v>3189510.2740000002</v>
      </c>
      <c r="I6" s="16">
        <v>1674044.84</v>
      </c>
      <c r="J6" s="16">
        <v>1674580.602</v>
      </c>
    </row>
    <row r="7" spans="1:10" x14ac:dyDescent="0.2">
      <c r="A7" s="5" t="s">
        <v>11</v>
      </c>
      <c r="B7" s="8">
        <v>6.2080000000000002</v>
      </c>
      <c r="C7" s="8">
        <v>5</v>
      </c>
      <c r="D7" s="12">
        <v>15.734040000000002</v>
      </c>
      <c r="E7" s="16">
        <v>33008.550999999999</v>
      </c>
      <c r="F7" s="16">
        <v>22906.137999999999</v>
      </c>
      <c r="G7" s="16">
        <v>23017.738000000001</v>
      </c>
      <c r="H7" s="16">
        <v>33120.150999999998</v>
      </c>
      <c r="I7" s="16">
        <v>22906.137999999999</v>
      </c>
      <c r="J7" s="16">
        <v>22906.137999999999</v>
      </c>
    </row>
    <row r="8" spans="1:10" x14ac:dyDescent="0.2">
      <c r="A8" s="5" t="s">
        <v>12</v>
      </c>
      <c r="B8" s="12">
        <v>10.603999999999999</v>
      </c>
      <c r="C8" s="12">
        <v>5.4619999999999997</v>
      </c>
      <c r="D8" s="8">
        <v>190</v>
      </c>
      <c r="E8" s="15">
        <f>1382171.187</f>
        <v>1382171.1869999999</v>
      </c>
      <c r="F8" s="16">
        <v>2169261.0989999999</v>
      </c>
      <c r="G8" s="16">
        <v>2160636.7940000002</v>
      </c>
      <c r="H8" s="16">
        <v>1373471.226</v>
      </c>
      <c r="I8" s="16">
        <f>2169281.574</f>
        <v>2169281.574</v>
      </c>
      <c r="J8" s="16">
        <v>2169316.281</v>
      </c>
    </row>
    <row r="9" spans="1:10" x14ac:dyDescent="0.2">
      <c r="A9" s="5" t="s">
        <v>14</v>
      </c>
      <c r="B9" s="12">
        <v>0.81200000000000006</v>
      </c>
      <c r="C9" s="12">
        <f>2.697</f>
        <v>2.6970000000000001</v>
      </c>
      <c r="D9" s="8">
        <v>70.328671184279997</v>
      </c>
      <c r="E9" s="16">
        <f>398972.625</f>
        <v>398972.625</v>
      </c>
      <c r="F9" s="16">
        <f>515880.092</f>
        <v>515880.092</v>
      </c>
      <c r="G9" s="16">
        <v>535054.995</v>
      </c>
      <c r="H9" s="16">
        <v>380820.51400000002</v>
      </c>
      <c r="I9" s="16">
        <v>517530.62400000001</v>
      </c>
      <c r="J9" s="16">
        <v>551556.57299999997</v>
      </c>
    </row>
    <row r="10" spans="1:10" ht="15" customHeight="1" x14ac:dyDescent="0.2">
      <c r="A10" s="5" t="s">
        <v>21</v>
      </c>
      <c r="B10" s="12">
        <v>4.593</v>
      </c>
      <c r="C10" s="12">
        <v>4.8310000000000004</v>
      </c>
      <c r="D10" s="12">
        <v>3.94584</v>
      </c>
      <c r="E10" s="16">
        <v>4081.3989999999999</v>
      </c>
      <c r="F10" s="16">
        <f>2064.99</f>
        <v>2064.9899999999998</v>
      </c>
      <c r="G10" s="16">
        <v>2087.2649999999999</v>
      </c>
      <c r="H10" s="16">
        <f>4103.674</f>
        <v>4103.674</v>
      </c>
      <c r="I10" s="16">
        <f>2064.99</f>
        <v>2064.9899999999998</v>
      </c>
      <c r="J10" s="16">
        <f>2064.99</f>
        <v>2064.9899999999998</v>
      </c>
    </row>
    <row r="11" spans="1:10" x14ac:dyDescent="0.2">
      <c r="A11" s="5" t="s">
        <v>20</v>
      </c>
      <c r="B11" s="8">
        <v>0</v>
      </c>
      <c r="C11" s="8">
        <v>0.5</v>
      </c>
      <c r="D11" s="8">
        <v>50</v>
      </c>
      <c r="E11" s="15">
        <v>16666.666000000001</v>
      </c>
      <c r="F11" s="15">
        <v>16666.666000000001</v>
      </c>
      <c r="G11" s="15">
        <v>25000</v>
      </c>
      <c r="H11" s="15">
        <v>16757.718000000001</v>
      </c>
      <c r="I11" s="15">
        <v>17017.325000000001</v>
      </c>
      <c r="J11" s="15">
        <v>24558.29</v>
      </c>
    </row>
    <row r="12" spans="1:10" x14ac:dyDescent="0.2">
      <c r="A12" s="5" t="s">
        <v>30</v>
      </c>
      <c r="B12" s="12">
        <f>6.582</f>
        <v>6.5819999999999999</v>
      </c>
      <c r="C12" s="12">
        <v>5.04</v>
      </c>
      <c r="D12" s="12">
        <v>2.23</v>
      </c>
      <c r="E12" s="16">
        <f>3515.423</f>
        <v>3515.4229999999998</v>
      </c>
      <c r="F12" s="15">
        <v>1784</v>
      </c>
      <c r="G12" s="16">
        <v>1803.127</v>
      </c>
      <c r="H12" s="16">
        <v>3534.55</v>
      </c>
      <c r="I12" s="15">
        <v>1784</v>
      </c>
      <c r="J12" s="15">
        <v>1784</v>
      </c>
    </row>
    <row r="13" spans="1:10" x14ac:dyDescent="0.2">
      <c r="A13" s="5" t="s">
        <v>31</v>
      </c>
      <c r="B13" s="12">
        <f>5.388</f>
        <v>5.3879999999999999</v>
      </c>
      <c r="C13" s="12">
        <v>4.9139999999999997</v>
      </c>
      <c r="D13" s="12">
        <v>5.6639999999999997</v>
      </c>
      <c r="E13" s="16">
        <v>8929.5349999999999</v>
      </c>
      <c r="F13" s="16">
        <f>4592.985</f>
        <v>4592.9849999999997</v>
      </c>
      <c r="G13" s="16">
        <v>4640.8900000000003</v>
      </c>
      <c r="H13" s="16">
        <f>8977.44</f>
        <v>8977.44</v>
      </c>
      <c r="I13" s="16">
        <f>4592.985</f>
        <v>4592.9849999999997</v>
      </c>
      <c r="J13" s="16">
        <f>4592.985</f>
        <v>4592.9849999999997</v>
      </c>
    </row>
    <row r="14" spans="1:10" x14ac:dyDescent="0.2">
      <c r="A14" s="5" t="s">
        <v>13</v>
      </c>
      <c r="B14" s="12">
        <v>5.4859999999999998</v>
      </c>
      <c r="C14" s="12">
        <v>3.9780000000000002</v>
      </c>
      <c r="D14" s="18">
        <v>820.88792026104989</v>
      </c>
      <c r="E14" s="16">
        <v>12607277.468</v>
      </c>
      <c r="F14" s="16">
        <v>21433958.388999999</v>
      </c>
      <c r="G14" s="16">
        <v>18682468.258000001</v>
      </c>
      <c r="H14" s="16">
        <v>11603661.220000001</v>
      </c>
      <c r="I14" s="16">
        <v>21352830.381999999</v>
      </c>
      <c r="J14" s="16">
        <v>19767212.513</v>
      </c>
    </row>
    <row r="15" spans="1:10" x14ac:dyDescent="0.2">
      <c r="A15" s="5" t="s">
        <v>37</v>
      </c>
      <c r="B15" s="14">
        <v>3.9449999999999998</v>
      </c>
      <c r="C15" s="14">
        <v>3.3519999999999999</v>
      </c>
      <c r="D15" s="12">
        <v>630.88800000000003</v>
      </c>
      <c r="E15" s="16">
        <v>10680747</v>
      </c>
      <c r="F15" s="16">
        <v>122447810</v>
      </c>
      <c r="G15" s="17">
        <v>10046187</v>
      </c>
      <c r="H15" s="17">
        <v>10011379</v>
      </c>
      <c r="I15" s="17">
        <v>12173784</v>
      </c>
      <c r="J15" s="17">
        <v>10786480</v>
      </c>
    </row>
    <row r="16" spans="1:10" x14ac:dyDescent="0.2">
      <c r="D16" s="13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1351-9820-4849-99B5-2D788A7FDE9C}">
  <dimension ref="A1:D12"/>
  <sheetViews>
    <sheetView workbookViewId="0">
      <selection activeCell="D12" sqref="D12"/>
    </sheetView>
  </sheetViews>
  <sheetFormatPr baseColWidth="10" defaultRowHeight="16" x14ac:dyDescent="0.2"/>
  <cols>
    <col min="1" max="1" width="21" bestFit="1" customWidth="1"/>
  </cols>
  <sheetData>
    <row r="1" spans="1:4" x14ac:dyDescent="0.2">
      <c r="A1" t="s">
        <v>22</v>
      </c>
    </row>
    <row r="2" spans="1:4" x14ac:dyDescent="0.2">
      <c r="A2" t="s">
        <v>23</v>
      </c>
      <c r="B2">
        <f xml:space="preserve"> 7.939773/2</f>
        <v>3.9698864999999999</v>
      </c>
      <c r="C2" t="s">
        <v>15</v>
      </c>
    </row>
    <row r="3" spans="1:4" x14ac:dyDescent="0.2">
      <c r="A3" t="s">
        <v>24</v>
      </c>
      <c r="B3">
        <v>4</v>
      </c>
      <c r="C3" t="s">
        <v>26</v>
      </c>
    </row>
    <row r="4" spans="1:4" x14ac:dyDescent="0.2">
      <c r="A4" t="s">
        <v>25</v>
      </c>
      <c r="B4" s="9">
        <v>11.272</v>
      </c>
      <c r="C4" t="s">
        <v>15</v>
      </c>
    </row>
    <row r="5" spans="1:4" x14ac:dyDescent="0.2">
      <c r="A5" t="s">
        <v>27</v>
      </c>
      <c r="B5">
        <f>B4-B2*TAN(B3*PI()/180)</f>
        <v>10.994398493277419</v>
      </c>
    </row>
    <row r="7" spans="1:4" x14ac:dyDescent="0.2">
      <c r="A7" t="s">
        <v>28</v>
      </c>
      <c r="B7">
        <f>B5</f>
        <v>10.994398493277419</v>
      </c>
    </row>
    <row r="8" spans="1:4" x14ac:dyDescent="0.2">
      <c r="A8" t="s">
        <v>29</v>
      </c>
      <c r="B8">
        <f>B7*COS(6*PI()/180)</f>
        <v>10.934170027968348</v>
      </c>
    </row>
    <row r="10" spans="1:4" x14ac:dyDescent="0.2">
      <c r="A10" s="11"/>
      <c r="B10" s="11" t="s">
        <v>34</v>
      </c>
      <c r="C10" s="11" t="s">
        <v>32</v>
      </c>
      <c r="D10" s="11" t="s">
        <v>33</v>
      </c>
    </row>
    <row r="11" spans="1:4" x14ac:dyDescent="0.2">
      <c r="A11" s="11" t="s">
        <v>36</v>
      </c>
      <c r="B11" s="11">
        <v>11.026999999999999</v>
      </c>
      <c r="C11" s="10">
        <v>226631</v>
      </c>
      <c r="D11" s="11">
        <f>C11/B11</f>
        <v>20552.371451890816</v>
      </c>
    </row>
    <row r="12" spans="1:4" x14ac:dyDescent="0.2">
      <c r="A12" s="11" t="s">
        <v>35</v>
      </c>
      <c r="B12" s="11">
        <v>15.7</v>
      </c>
      <c r="C12" s="10">
        <v>144962</v>
      </c>
      <c r="D12" s="11">
        <f>C12/B12</f>
        <v>9233.248407643312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Barter, Garrett</dc:creator>
  <cp:lastModifiedBy>Microsoft Office User</cp:lastModifiedBy>
  <dcterms:created xsi:type="dcterms:W3CDTF">2019-12-09T21:58:11Z</dcterms:created>
  <dcterms:modified xsi:type="dcterms:W3CDTF">2020-01-31T23:38:05Z</dcterms:modified>
</cp:coreProperties>
</file>