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ertne\IEA-15-240-RWT\Documentation\"/>
    </mc:Choice>
  </mc:AlternateContent>
  <xr:revisionPtr revIDLastSave="0" documentId="13_ncr:1_{51748684-B5F3-4EC2-B2D7-D662740FA774}" xr6:coauthVersionLast="45" xr6:coauthVersionMax="45" xr10:uidLastSave="{00000000-0000-0000-0000-000000000000}"/>
  <bookViews>
    <workbookView xWindow="-120" yWindow="-120" windowWidth="29040" windowHeight="15840" xr2:uid="{F4F21123-4A90-4967-8B8F-5B3BBB50E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H3" i="1"/>
  <c r="H16" i="1"/>
  <c r="H9" i="1"/>
  <c r="H24" i="1" l="1"/>
  <c r="H23" i="1"/>
  <c r="H22" i="1"/>
  <c r="H30" i="1" l="1"/>
  <c r="H31" i="1"/>
  <c r="B14" i="1"/>
  <c r="B3" i="1"/>
  <c r="H32" i="1"/>
  <c r="H15" i="1"/>
  <c r="B4" i="1" l="1"/>
  <c r="H17" i="1" l="1"/>
  <c r="H11" i="1"/>
</calcChain>
</file>

<file path=xl/sharedStrings.xml><?xml version="1.0" encoding="utf-8"?>
<sst xmlns="http://schemas.openxmlformats.org/spreadsheetml/2006/main" count="103" uniqueCount="79">
  <si>
    <t xml:space="preserve">HubMass     </t>
  </si>
  <si>
    <t xml:space="preserve"> Hub mass (kg)</t>
  </si>
  <si>
    <t xml:space="preserve">HubIner     </t>
  </si>
  <si>
    <t xml:space="preserve"> Hub inertia about rotor axis [3 blades] or teeter axis [2 blades] (kg m^2)</t>
  </si>
  <si>
    <t xml:space="preserve">GenIner     </t>
  </si>
  <si>
    <t xml:space="preserve"> Generator inertia about HSS (kg m^2)</t>
  </si>
  <si>
    <t xml:space="preserve">NacMass     </t>
  </si>
  <si>
    <t xml:space="preserve"> Nacelle mass (kg)</t>
  </si>
  <si>
    <t xml:space="preserve">NacYIner    </t>
  </si>
  <si>
    <t xml:space="preserve"> Nacelle inertia about yaw axis (kg m^2)</t>
  </si>
  <si>
    <t xml:space="preserve">YawBrMass   </t>
  </si>
  <si>
    <t xml:space="preserve"> Yaw bearing mass (kg)</t>
  </si>
  <si>
    <t xml:space="preserve">DTTorSpr    </t>
  </si>
  <si>
    <t xml:space="preserve">DTTorDmp    </t>
  </si>
  <si>
    <t xml:space="preserve">YawSpr      </t>
  </si>
  <si>
    <t xml:space="preserve">YawDamp     </t>
  </si>
  <si>
    <t xml:space="preserve"> Nacelle-yaw spring constant (N-m/rad)</t>
  </si>
  <si>
    <t xml:space="preserve"> Nacelle yaw damping constant (N-m/(rad/s))</t>
  </si>
  <si>
    <t>OpenFAST</t>
  </si>
  <si>
    <t xml:space="preserve"> Drivetrain torsional damper (N-m/(rad/s))</t>
  </si>
  <si>
    <t xml:space="preserve"> Drivetrain torsional spring (N-m/rad)</t>
  </si>
  <si>
    <t>Stiffness and Damping</t>
  </si>
  <si>
    <t>NacCMxn</t>
  </si>
  <si>
    <t>NacCMyn</t>
  </si>
  <si>
    <t>NacCMzn</t>
  </si>
  <si>
    <t>Downwind distance from the tower-top to the nacelle CM (meters)</t>
  </si>
  <si>
    <t>Lateral  distance from the tower-top to the nacelle CM (meters)</t>
  </si>
  <si>
    <t>Vertical distance from the tower-top to the nacelle CM (meters)</t>
  </si>
  <si>
    <t>Twr2Shft</t>
  </si>
  <si>
    <t>Vertical distance from the tower-top to the rotor shaft (meters)</t>
  </si>
  <si>
    <t>OverHang</t>
  </si>
  <si>
    <t>Geometry</t>
  </si>
  <si>
    <t>Mass and Inertia</t>
  </si>
  <si>
    <t>Bedplate</t>
  </si>
  <si>
    <t>Nose</t>
  </si>
  <si>
    <t>Rotor</t>
  </si>
  <si>
    <t>Shaft bearing 1</t>
  </si>
  <si>
    <t>Shaft bearing 2</t>
  </si>
  <si>
    <t>Yaw bearing</t>
  </si>
  <si>
    <t>Shaft</t>
  </si>
  <si>
    <t>Hub</t>
  </si>
  <si>
    <t>Misc Equipment</t>
  </si>
  <si>
    <t>Gen Rotor</t>
  </si>
  <si>
    <t>Gen Stator</t>
  </si>
  <si>
    <t>kg</t>
  </si>
  <si>
    <t>It includes everything atop the tower excluding the rotor (blades, hub, and tip brakes), yaw bearing, and systems that furl (tail boom, tail fin, and structure furling with the rotor)</t>
  </si>
  <si>
    <t>It includes all mass contained in NacMass</t>
  </si>
  <si>
    <t>From CAD</t>
  </si>
  <si>
    <t>Ixx_RNA</t>
  </si>
  <si>
    <t>Iyy_RNA</t>
  </si>
  <si>
    <t>Izz_RNA</t>
  </si>
  <si>
    <t>Ixy_RNA</t>
  </si>
  <si>
    <t>Ixz_RNA</t>
  </si>
  <si>
    <t>Iyz_RNA</t>
  </si>
  <si>
    <t>Vertical distance from the tower-top to the nacelle base (meters)</t>
  </si>
  <si>
    <t>This is the distance along the rotor shaft from the yn-/zn-plane to the teeter pin for two-bladed turbines or from the yn-/ zn-plane to the rotor apex for three-bladed turbines. It is positive downwind, so use a negative number for upwind turbines</t>
  </si>
  <si>
    <t>mass moment of inertia of rna about tower top [xx yy zz xy xz yz] (kg m2)</t>
  </si>
  <si>
    <t>xyz-location of rna cg relative to tower top</t>
  </si>
  <si>
    <t>CMx_RNA</t>
  </si>
  <si>
    <t>CMy_RNA</t>
  </si>
  <si>
    <t>CMz_RNA</t>
  </si>
  <si>
    <t>WISDEM</t>
  </si>
  <si>
    <t>HAWK2</t>
  </si>
  <si>
    <t xml:space="preserve">GenCMHor </t>
  </si>
  <si>
    <t>NacInerFA</t>
  </si>
  <si>
    <t>NacInerSS</t>
  </si>
  <si>
    <t>NacInerZ</t>
  </si>
  <si>
    <t>downwind horizontal distance, yaw axis to GenCM [m]</t>
  </si>
  <si>
    <t>fore-aft non-rotating nacelle inertia about [NacCMxn, NacCMyn, NacCMzn] [kg-m^2]</t>
  </si>
  <si>
    <t>side-side non-rotating nacelle inertia about [NacCMxn, NacCMyn, NacCMzn] [kg-m^2]</t>
  </si>
  <si>
    <t>Flange</t>
  </si>
  <si>
    <t>Distance from yaw axis to rotor apex (meters)</t>
  </si>
  <si>
    <t>assuming includes everything</t>
  </si>
  <si>
    <t>assuming this includes stator, nose, bedplate, yaw bearing, flange and misc. equipment</t>
  </si>
  <si>
    <t>does not include tower bearing</t>
  </si>
  <si>
    <t>Yaw bearing Height</t>
  </si>
  <si>
    <t>Total</t>
  </si>
  <si>
    <r>
      <t>calculated by K=J⍵</t>
    </r>
    <r>
      <rPr>
        <vertAlign val="subscript"/>
        <sz val="12"/>
        <color theme="1"/>
        <rFont val="Calibri (Body)"/>
      </rPr>
      <t>n</t>
    </r>
    <r>
      <rPr>
        <vertAlign val="superscript"/>
        <sz val="12"/>
        <color theme="1"/>
        <rFont val="Calibri (Body)"/>
      </rPr>
      <t>2</t>
    </r>
  </si>
  <si>
    <t>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</si>
</sst>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7" formatCode="0.000000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6" fillId="0" borderId="1" xfId="0" applyFont="1" applyBorder="1"/>
    <xf numFmtId="0" fontId="5" fillId="0" borderId="0" xfId="0" applyFont="1"/>
    <xf numFmtId="0" fontId="7" fillId="0" borderId="0" xfId="0" applyFont="1"/>
    <xf numFmtId="0" fontId="4" fillId="0" borderId="0" xfId="0" applyFont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1" xfId="0" applyFont="1" applyBorder="1"/>
    <xf numFmtId="1" fontId="4" fillId="0" borderId="1" xfId="0" applyNumberFormat="1" applyFont="1" applyBorder="1"/>
    <xf numFmtId="1" fontId="3" fillId="0" borderId="1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/>
    <xf numFmtId="1" fontId="6" fillId="0" borderId="1" xfId="0" applyNumberFormat="1" applyFont="1" applyBorder="1"/>
    <xf numFmtId="0" fontId="4" fillId="0" borderId="0" xfId="0" applyFont="1" applyAlignment="1"/>
    <xf numFmtId="164" fontId="4" fillId="0" borderId="0" xfId="0" applyNumberFormat="1" applyFont="1" applyFill="1" applyAlignment="1"/>
    <xf numFmtId="164" fontId="4" fillId="0" borderId="0" xfId="0" applyNumberFormat="1" applyFont="1" applyAlignment="1"/>
    <xf numFmtId="0" fontId="4" fillId="0" borderId="0" xfId="0" applyFont="1" applyFill="1" applyBorder="1" applyAlignment="1"/>
    <xf numFmtId="11" fontId="4" fillId="0" borderId="0" xfId="0" applyNumberFormat="1" applyFont="1" applyFill="1" applyBorder="1" applyAlignment="1"/>
    <xf numFmtId="11" fontId="1" fillId="0" borderId="0" xfId="0" applyNumberFormat="1" applyFont="1" applyAlignment="1"/>
    <xf numFmtId="11" fontId="1" fillId="0" borderId="0" xfId="0" applyNumberFormat="1" applyFont="1" applyFill="1" applyBorder="1" applyAlignment="1"/>
    <xf numFmtId="11" fontId="1" fillId="0" borderId="0" xfId="0" applyNumberFormat="1" applyFont="1" applyFill="1" applyBorder="1" applyAlignment="1">
      <alignment vertical="center"/>
    </xf>
    <xf numFmtId="11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Fill="1" applyBorder="1" applyAlignment="1"/>
    <xf numFmtId="2" fontId="4" fillId="0" borderId="0" xfId="0" applyNumberFormat="1" applyFont="1" applyAlignment="1"/>
    <xf numFmtId="164" fontId="1" fillId="0" borderId="0" xfId="0" applyNumberFormat="1" applyFont="1" applyAlignment="1"/>
    <xf numFmtId="1" fontId="1" fillId="0" borderId="0" xfId="0" applyNumberFormat="1" applyFont="1" applyAlignment="1"/>
    <xf numFmtId="1" fontId="6" fillId="0" borderId="0" xfId="0" applyNumberFormat="1" applyFont="1" applyBorder="1" applyAlignment="1"/>
    <xf numFmtId="177" fontId="0" fillId="0" borderId="0" xfId="0" applyNumberForma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114300</xdr:rowOff>
    </xdr:from>
    <xdr:to>
      <xdr:col>5</xdr:col>
      <xdr:colOff>105112</xdr:colOff>
      <xdr:row>42</xdr:row>
      <xdr:rowOff>180057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DCFB06-A8C8-47E3-9237-8E64184C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9600"/>
          <a:ext cx="4292937" cy="5606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82DD-C7A9-4488-B769-C91931618407}">
  <dimension ref="A1:O44"/>
  <sheetViews>
    <sheetView tabSelected="1" zoomScaleNormal="100" workbookViewId="0">
      <selection activeCell="E13" sqref="E13"/>
    </sheetView>
  </sheetViews>
  <sheetFormatPr defaultColWidth="8.81640625" defaultRowHeight="14.5"/>
  <cols>
    <col min="1" max="1" width="17.1796875" customWidth="1"/>
    <col min="3" max="3" width="10.6328125" customWidth="1"/>
    <col min="5" max="5" width="9.54296875" bestFit="1" customWidth="1"/>
    <col min="7" max="7" width="18.1796875" customWidth="1"/>
    <col min="8" max="8" width="14.7265625" bestFit="1" customWidth="1"/>
    <col min="9" max="9" width="80.1796875" customWidth="1"/>
    <col min="18" max="18" width="14.453125" bestFit="1" customWidth="1"/>
  </cols>
  <sheetData>
    <row r="1" spans="1:15" ht="15.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5.5">
      <c r="A2" s="3" t="s">
        <v>47</v>
      </c>
      <c r="B2" s="4"/>
      <c r="C2" s="4"/>
      <c r="D2" s="4"/>
      <c r="E2" s="4"/>
      <c r="F2" s="4"/>
      <c r="G2" s="2" t="s">
        <v>31</v>
      </c>
      <c r="H2" s="4"/>
      <c r="I2" s="4"/>
      <c r="J2" s="4"/>
      <c r="K2" s="4"/>
      <c r="L2" s="4"/>
      <c r="M2" s="4"/>
      <c r="N2" s="4"/>
      <c r="O2" s="4"/>
    </row>
    <row r="3" spans="1:15" ht="15.5">
      <c r="A3" s="8" t="s">
        <v>33</v>
      </c>
      <c r="B3" s="10">
        <f>39433.565</f>
        <v>39433.565000000002</v>
      </c>
      <c r="C3" s="8" t="s">
        <v>44</v>
      </c>
      <c r="D3" s="4"/>
      <c r="E3" s="4"/>
      <c r="F3" s="4"/>
      <c r="G3" s="6" t="s">
        <v>28</v>
      </c>
      <c r="H3" s="15">
        <f>4.34781123</f>
        <v>4.3478112299999996</v>
      </c>
      <c r="I3" s="6" t="s">
        <v>29</v>
      </c>
      <c r="J3" s="6" t="s">
        <v>74</v>
      </c>
      <c r="K3" s="6"/>
      <c r="L3" s="4"/>
      <c r="M3" s="4"/>
      <c r="N3" s="4"/>
      <c r="O3" s="4"/>
    </row>
    <row r="4" spans="1:15" ht="15.5">
      <c r="A4" s="8" t="s">
        <v>34</v>
      </c>
      <c r="B4" s="4">
        <f>13362</f>
        <v>13362</v>
      </c>
      <c r="C4" s="8" t="s">
        <v>44</v>
      </c>
      <c r="D4" s="4"/>
      <c r="E4" s="4"/>
      <c r="F4" s="4"/>
      <c r="G4" s="4" t="s">
        <v>30</v>
      </c>
      <c r="H4" s="16">
        <v>11.35271202</v>
      </c>
      <c r="I4" s="4" t="s">
        <v>71</v>
      </c>
      <c r="J4" s="4" t="s">
        <v>55</v>
      </c>
      <c r="K4" s="4"/>
      <c r="L4" s="4"/>
      <c r="M4" s="4"/>
      <c r="N4" s="4"/>
      <c r="O4" s="4"/>
    </row>
    <row r="5" spans="1:15" ht="15.5">
      <c r="A5" s="8" t="s">
        <v>43</v>
      </c>
      <c r="B5" s="8">
        <v>226700</v>
      </c>
      <c r="C5" s="8" t="s">
        <v>44</v>
      </c>
      <c r="D5" s="4"/>
      <c r="E5" s="4"/>
      <c r="F5" s="4"/>
      <c r="G5" s="4" t="s">
        <v>75</v>
      </c>
      <c r="H5" s="16">
        <v>0.38</v>
      </c>
      <c r="I5" s="4" t="s">
        <v>54</v>
      </c>
      <c r="J5" s="4"/>
      <c r="K5" s="4"/>
      <c r="L5" s="4"/>
      <c r="M5" s="4"/>
      <c r="N5" s="4"/>
      <c r="O5" s="4"/>
    </row>
    <row r="6" spans="1:15" ht="15.5">
      <c r="A6" s="8" t="s">
        <v>42</v>
      </c>
      <c r="B6" s="8">
        <v>145250</v>
      </c>
      <c r="C6" s="8" t="s">
        <v>44</v>
      </c>
      <c r="D6" s="4"/>
      <c r="E6" s="4"/>
      <c r="F6" s="4"/>
      <c r="G6" s="4"/>
      <c r="H6" s="14"/>
      <c r="I6" s="4"/>
      <c r="J6" s="4"/>
      <c r="K6" s="4"/>
      <c r="L6" s="4"/>
      <c r="M6" s="4"/>
      <c r="N6" s="4"/>
      <c r="O6" s="4"/>
    </row>
    <row r="7" spans="1:15" ht="15.5">
      <c r="A7" s="8" t="s">
        <v>36</v>
      </c>
      <c r="B7" s="1">
        <v>4699</v>
      </c>
      <c r="C7" s="8" t="s">
        <v>44</v>
      </c>
      <c r="D7" s="4"/>
      <c r="E7" s="4"/>
      <c r="F7" s="4"/>
      <c r="G7" s="2" t="s">
        <v>32</v>
      </c>
      <c r="H7" s="14"/>
      <c r="I7" s="4"/>
      <c r="J7" s="4"/>
      <c r="K7" s="4"/>
      <c r="L7" s="4"/>
      <c r="M7" s="4"/>
      <c r="N7" s="4"/>
      <c r="O7" s="4"/>
    </row>
    <row r="8" spans="1:15" ht="15.5">
      <c r="A8" s="8" t="s">
        <v>37</v>
      </c>
      <c r="B8" s="1">
        <v>4699</v>
      </c>
      <c r="C8" s="8" t="s">
        <v>44</v>
      </c>
      <c r="D8" s="4"/>
      <c r="E8" s="4"/>
      <c r="F8" s="4"/>
      <c r="G8" s="3" t="s">
        <v>18</v>
      </c>
      <c r="H8" s="14"/>
      <c r="I8" s="4"/>
      <c r="J8" s="4"/>
      <c r="K8" s="4"/>
      <c r="L8" s="4"/>
      <c r="M8" s="4"/>
      <c r="N8" s="4"/>
      <c r="O8" s="4"/>
    </row>
    <row r="9" spans="1:15" ht="15.5">
      <c r="A9" s="8" t="s">
        <v>38</v>
      </c>
      <c r="B9" s="8">
        <v>100000</v>
      </c>
      <c r="C9" s="8" t="s">
        <v>44</v>
      </c>
      <c r="D9" s="4"/>
      <c r="E9" s="4"/>
      <c r="F9" s="4"/>
      <c r="G9" s="4" t="s">
        <v>0</v>
      </c>
      <c r="H9" s="28">
        <f>B11</f>
        <v>190000</v>
      </c>
      <c r="I9" s="4" t="s">
        <v>1</v>
      </c>
      <c r="J9" s="4"/>
      <c r="K9" s="4"/>
      <c r="L9" s="4"/>
      <c r="M9" s="4"/>
      <c r="N9" s="4"/>
      <c r="O9" s="4"/>
    </row>
    <row r="10" spans="1:15" ht="15.5">
      <c r="A10" s="8" t="s">
        <v>39</v>
      </c>
      <c r="B10" s="8">
        <v>19504</v>
      </c>
      <c r="C10" s="8" t="s">
        <v>44</v>
      </c>
      <c r="D10" s="4"/>
      <c r="E10" s="4"/>
      <c r="F10" s="4"/>
      <c r="G10" s="4" t="s">
        <v>2</v>
      </c>
      <c r="H10" s="16">
        <v>1373471.226</v>
      </c>
      <c r="I10" s="4" t="s">
        <v>3</v>
      </c>
      <c r="J10" s="4"/>
      <c r="K10" s="4"/>
      <c r="L10" s="4"/>
      <c r="M10" s="4"/>
      <c r="N10" s="4"/>
      <c r="O10" s="4"/>
    </row>
    <row r="11" spans="1:15" ht="15.5">
      <c r="A11" s="8" t="s">
        <v>40</v>
      </c>
      <c r="B11" s="13">
        <v>190000</v>
      </c>
      <c r="C11" s="8" t="s">
        <v>44</v>
      </c>
      <c r="D11" s="4"/>
      <c r="E11" s="4"/>
      <c r="F11" s="4"/>
      <c r="G11" s="4" t="s">
        <v>4</v>
      </c>
      <c r="H11" s="25">
        <f xml:space="preserve"> 4716092+ 3292558</f>
        <v>8008650</v>
      </c>
      <c r="I11" s="4" t="s">
        <v>5</v>
      </c>
      <c r="J11" s="4"/>
      <c r="K11" s="4"/>
      <c r="L11" s="4"/>
      <c r="M11" s="4"/>
      <c r="N11" s="4"/>
      <c r="O11" s="4"/>
    </row>
    <row r="12" spans="1:15" ht="15.5">
      <c r="A12" s="8" t="s">
        <v>35</v>
      </c>
      <c r="B12" s="8">
        <v>195760.42804389002</v>
      </c>
      <c r="C12" s="8" t="s">
        <v>44</v>
      </c>
      <c r="D12" s="4"/>
      <c r="E12" s="4"/>
      <c r="F12" s="4"/>
      <c r="G12" s="4" t="s">
        <v>22</v>
      </c>
      <c r="H12" s="16">
        <v>4.9850000000000003</v>
      </c>
      <c r="I12" s="4" t="s">
        <v>25</v>
      </c>
      <c r="J12" s="4" t="s">
        <v>45</v>
      </c>
      <c r="K12" s="4"/>
      <c r="L12" s="4"/>
      <c r="M12" s="4"/>
      <c r="N12" s="4"/>
      <c r="O12" s="4"/>
    </row>
    <row r="13" spans="1:15" ht="15.5">
      <c r="A13" s="8" t="s">
        <v>41</v>
      </c>
      <c r="B13" s="8">
        <v>50000</v>
      </c>
      <c r="C13" s="8" t="s">
        <v>44</v>
      </c>
      <c r="D13" s="4"/>
      <c r="E13" s="4"/>
      <c r="F13" s="4"/>
      <c r="G13" s="4" t="s">
        <v>23</v>
      </c>
      <c r="H13" s="25">
        <v>0</v>
      </c>
      <c r="I13" s="4" t="s">
        <v>26</v>
      </c>
      <c r="J13" s="4" t="s">
        <v>45</v>
      </c>
      <c r="K13" s="4"/>
      <c r="L13" s="4"/>
      <c r="M13" s="4"/>
      <c r="N13" s="4"/>
      <c r="O13" s="4"/>
    </row>
    <row r="14" spans="1:15" ht="15.5">
      <c r="A14" s="8" t="s">
        <v>70</v>
      </c>
      <c r="B14" s="9">
        <f>3627.46</f>
        <v>3627.46</v>
      </c>
      <c r="C14" s="8" t="s">
        <v>44</v>
      </c>
      <c r="D14" s="4"/>
      <c r="E14" s="4"/>
      <c r="F14" s="4"/>
      <c r="G14" s="4" t="s">
        <v>24</v>
      </c>
      <c r="H14" s="16">
        <v>4.3579999999999997</v>
      </c>
      <c r="I14" s="4" t="s">
        <v>27</v>
      </c>
      <c r="J14" s="4" t="s">
        <v>45</v>
      </c>
      <c r="K14" s="4"/>
      <c r="L14" s="4"/>
      <c r="M14" s="4"/>
      <c r="N14" s="4"/>
      <c r="O14" s="4"/>
    </row>
    <row r="15" spans="1:15" ht="15.5">
      <c r="A15" s="5" t="s">
        <v>76</v>
      </c>
      <c r="B15" s="9">
        <f>SUM(B3:B14)</f>
        <v>993035.45304388995</v>
      </c>
      <c r="C15" s="8" t="s">
        <v>44</v>
      </c>
      <c r="D15" s="4"/>
      <c r="E15" s="30"/>
      <c r="F15" s="4"/>
      <c r="G15" s="4" t="s">
        <v>6</v>
      </c>
      <c r="H15" s="25">
        <f>507275.04</f>
        <v>507275.04</v>
      </c>
      <c r="I15" s="4" t="s">
        <v>7</v>
      </c>
      <c r="J15" s="4" t="s">
        <v>45</v>
      </c>
      <c r="K15" s="4"/>
      <c r="L15" s="4"/>
      <c r="M15" s="4"/>
      <c r="N15" s="4"/>
      <c r="O15" s="4"/>
    </row>
    <row r="16" spans="1:15" ht="15.5">
      <c r="A16" s="4"/>
      <c r="B16" s="4"/>
      <c r="C16" s="4"/>
      <c r="D16" s="4"/>
      <c r="E16" s="4"/>
      <c r="F16" s="4"/>
      <c r="G16" s="4" t="s">
        <v>8</v>
      </c>
      <c r="H16" s="26">
        <f xml:space="preserve"> 19617857.267</f>
        <v>19617857.267000001</v>
      </c>
      <c r="I16" s="4" t="s">
        <v>9</v>
      </c>
      <c r="J16" s="4" t="s">
        <v>46</v>
      </c>
      <c r="K16" s="4"/>
      <c r="L16" s="4"/>
      <c r="M16" s="4"/>
      <c r="N16" s="4"/>
      <c r="O16" s="4"/>
    </row>
    <row r="17" spans="1:15" ht="15.5">
      <c r="A17" s="4"/>
      <c r="B17" s="4"/>
      <c r="C17" s="4"/>
      <c r="D17" s="4"/>
      <c r="E17" s="4"/>
      <c r="F17" s="4"/>
      <c r="G17" s="4" t="s">
        <v>10</v>
      </c>
      <c r="H17" s="27">
        <f>B9</f>
        <v>100000</v>
      </c>
      <c r="I17" s="4" t="s">
        <v>11</v>
      </c>
      <c r="J17" s="4"/>
      <c r="K17" s="4"/>
      <c r="L17" s="4"/>
      <c r="M17" s="4"/>
      <c r="N17" s="4"/>
      <c r="O17" s="4"/>
    </row>
    <row r="18" spans="1:15" ht="15.5">
      <c r="A18" s="4"/>
      <c r="B18" s="4"/>
      <c r="C18" s="4"/>
      <c r="D18" s="4"/>
      <c r="E18" s="4"/>
      <c r="F18" s="4"/>
      <c r="G18" s="3" t="s">
        <v>61</v>
      </c>
      <c r="H18" s="19"/>
      <c r="I18" s="4"/>
      <c r="J18" s="4"/>
      <c r="K18" s="4"/>
      <c r="L18" s="4"/>
      <c r="M18" s="4"/>
      <c r="N18" s="4"/>
      <c r="O18" s="4"/>
    </row>
    <row r="19" spans="1:15" ht="15.5">
      <c r="A19" s="4"/>
      <c r="B19" s="4"/>
      <c r="C19" s="4"/>
      <c r="D19" s="4"/>
      <c r="E19" s="4"/>
      <c r="F19" s="4"/>
      <c r="G19" s="4" t="s">
        <v>58</v>
      </c>
      <c r="H19" s="23">
        <v>6.8529999999999998</v>
      </c>
      <c r="I19" s="4" t="s">
        <v>57</v>
      </c>
      <c r="J19" s="4" t="s">
        <v>72</v>
      </c>
      <c r="K19" s="4"/>
      <c r="L19" s="4"/>
      <c r="M19" s="4"/>
      <c r="N19" s="4"/>
      <c r="O19" s="4"/>
    </row>
    <row r="20" spans="1:15" ht="15.5">
      <c r="A20" s="4"/>
      <c r="B20" s="4"/>
      <c r="C20" s="4"/>
      <c r="D20" s="4"/>
      <c r="E20" s="4"/>
      <c r="F20" s="4"/>
      <c r="G20" s="4" t="s">
        <v>59</v>
      </c>
      <c r="H20" s="24">
        <v>0</v>
      </c>
      <c r="I20" s="7" t="s">
        <v>57</v>
      </c>
      <c r="J20" s="7"/>
      <c r="K20" s="4"/>
      <c r="L20" s="4"/>
      <c r="M20" s="4"/>
      <c r="N20" s="4"/>
      <c r="O20" s="4"/>
    </row>
    <row r="21" spans="1:15" ht="15.5">
      <c r="A21" s="4"/>
      <c r="B21" s="4"/>
      <c r="C21" s="4"/>
      <c r="D21" s="4"/>
      <c r="E21" s="4"/>
      <c r="F21" s="4"/>
      <c r="G21" s="4" t="s">
        <v>60</v>
      </c>
      <c r="H21" s="23">
        <v>4.351</v>
      </c>
      <c r="I21" s="7" t="s">
        <v>57</v>
      </c>
      <c r="J21" s="7"/>
      <c r="K21" s="4"/>
      <c r="L21" s="4"/>
      <c r="M21" s="4"/>
      <c r="N21" s="4"/>
      <c r="O21" s="4"/>
    </row>
    <row r="22" spans="1:15" ht="15.5">
      <c r="A22" s="4"/>
      <c r="B22" s="4"/>
      <c r="C22" s="4"/>
      <c r="D22" s="4"/>
      <c r="E22" s="4"/>
      <c r="F22" s="4"/>
      <c r="G22" s="4" t="s">
        <v>48</v>
      </c>
      <c r="H22" s="20">
        <f>26505193.242+374349414</f>
        <v>400854607.24199998</v>
      </c>
      <c r="I22" s="7" t="s">
        <v>56</v>
      </c>
      <c r="J22" s="7"/>
      <c r="K22" s="4"/>
      <c r="L22" s="4"/>
      <c r="M22" s="4"/>
      <c r="N22" s="4"/>
      <c r="O22" s="4"/>
    </row>
    <row r="23" spans="1:15" ht="15.5">
      <c r="A23" s="4"/>
      <c r="B23" s="4"/>
      <c r="C23" s="4"/>
      <c r="D23" s="4"/>
      <c r="E23" s="4"/>
      <c r="F23" s="4"/>
      <c r="G23" s="4" t="s">
        <v>49</v>
      </c>
      <c r="H23" s="20">
        <f xml:space="preserve"> 60244378.133+178808930</f>
        <v>239053308.13300002</v>
      </c>
      <c r="I23" s="7" t="s">
        <v>56</v>
      </c>
      <c r="J23" s="7"/>
      <c r="K23" s="4"/>
      <c r="L23" s="4"/>
      <c r="M23" s="4"/>
      <c r="N23" s="4"/>
      <c r="O23" s="4"/>
    </row>
    <row r="24" spans="1:15" ht="15.5">
      <c r="A24" s="4"/>
      <c r="B24" s="4"/>
      <c r="C24" s="4"/>
      <c r="D24" s="4"/>
      <c r="E24" s="4"/>
      <c r="F24" s="4"/>
      <c r="G24" s="4" t="s">
        <v>50</v>
      </c>
      <c r="H24" s="20">
        <f>44447135.39+140448150</f>
        <v>184895285.38999999</v>
      </c>
      <c r="I24" s="7" t="s">
        <v>56</v>
      </c>
      <c r="J24" s="7"/>
      <c r="K24" s="4"/>
      <c r="L24" s="4"/>
      <c r="M24" s="4"/>
      <c r="N24" s="4"/>
      <c r="O24" s="4"/>
    </row>
    <row r="25" spans="1:15" ht="15.5">
      <c r="A25" s="4"/>
      <c r="B25" s="4"/>
      <c r="C25" s="4"/>
      <c r="D25" s="4"/>
      <c r="E25" s="4"/>
      <c r="F25" s="4"/>
      <c r="G25" s="4" t="s">
        <v>51</v>
      </c>
      <c r="H25" s="22">
        <v>20.763999999999999</v>
      </c>
      <c r="I25" s="7" t="s">
        <v>56</v>
      </c>
      <c r="J25" s="12" t="s">
        <v>78</v>
      </c>
      <c r="K25" s="4"/>
      <c r="L25" s="4"/>
      <c r="M25" s="4"/>
      <c r="N25" s="4"/>
      <c r="O25" s="4"/>
    </row>
    <row r="26" spans="1:15" ht="15.5">
      <c r="A26" s="4"/>
      <c r="B26" s="4"/>
      <c r="C26" s="4"/>
      <c r="D26" s="4"/>
      <c r="E26" s="4"/>
      <c r="F26" s="4"/>
      <c r="G26" s="4" t="s">
        <v>52</v>
      </c>
      <c r="H26" s="22">
        <v>23356749.076000001</v>
      </c>
      <c r="I26" s="7" t="s">
        <v>56</v>
      </c>
      <c r="J26" s="7"/>
      <c r="K26" s="4"/>
      <c r="L26" s="4"/>
      <c r="M26" s="4"/>
      <c r="N26" s="4"/>
      <c r="O26" s="4"/>
    </row>
    <row r="27" spans="1:15" ht="15.5">
      <c r="A27" s="4"/>
      <c r="B27" s="4"/>
      <c r="C27" s="4"/>
      <c r="D27" s="4"/>
      <c r="E27" s="4"/>
      <c r="F27" s="4"/>
      <c r="G27" s="4" t="s">
        <v>53</v>
      </c>
      <c r="H27" s="22">
        <v>23.878</v>
      </c>
      <c r="I27" s="7" t="s">
        <v>56</v>
      </c>
      <c r="J27" s="12" t="s">
        <v>78</v>
      </c>
      <c r="K27" s="4"/>
      <c r="L27" s="4"/>
      <c r="M27" s="4"/>
      <c r="N27" s="4"/>
      <c r="O27" s="4"/>
    </row>
    <row r="28" spans="1:15" ht="15.5">
      <c r="A28" s="4"/>
      <c r="B28" s="4"/>
      <c r="C28" s="4"/>
      <c r="D28" s="4"/>
      <c r="E28" s="4"/>
      <c r="F28" s="4"/>
      <c r="G28" s="3" t="s">
        <v>62</v>
      </c>
      <c r="H28" s="20"/>
      <c r="I28" s="7"/>
      <c r="J28" s="7"/>
      <c r="K28" s="4"/>
      <c r="L28" s="4"/>
      <c r="M28" s="4"/>
      <c r="N28" s="4"/>
      <c r="O28" s="4"/>
    </row>
    <row r="29" spans="1:15" ht="15.5">
      <c r="A29" s="4"/>
      <c r="B29" s="4"/>
      <c r="C29" s="4"/>
      <c r="D29" s="4"/>
      <c r="E29" s="4"/>
      <c r="F29" s="4"/>
      <c r="G29" s="4" t="s">
        <v>63</v>
      </c>
      <c r="H29" s="20">
        <v>-5.9710000000000001</v>
      </c>
      <c r="I29" s="7" t="s">
        <v>67</v>
      </c>
      <c r="J29" s="7"/>
      <c r="K29" s="4"/>
      <c r="L29" s="4"/>
      <c r="M29" s="4"/>
      <c r="N29" s="4"/>
      <c r="O29" s="4"/>
    </row>
    <row r="30" spans="1:15" ht="15.5">
      <c r="A30" s="4"/>
      <c r="B30" s="4"/>
      <c r="C30" s="4"/>
      <c r="D30" s="4"/>
      <c r="E30" s="4"/>
      <c r="F30" s="4"/>
      <c r="G30" s="4" t="s">
        <v>64</v>
      </c>
      <c r="H30" s="20">
        <f xml:space="preserve"> 10855262.338</f>
        <v>10855262.338</v>
      </c>
      <c r="I30" s="7" t="s">
        <v>68</v>
      </c>
      <c r="J30" s="7" t="s">
        <v>73</v>
      </c>
      <c r="K30" s="4"/>
      <c r="L30" s="4"/>
      <c r="M30" s="4"/>
      <c r="N30" s="4"/>
      <c r="O30" s="4"/>
    </row>
    <row r="31" spans="1:15" ht="15.5">
      <c r="A31" s="4"/>
      <c r="B31" s="4"/>
      <c r="C31" s="4"/>
      <c r="D31" s="4"/>
      <c r="E31" s="4"/>
      <c r="F31" s="4"/>
      <c r="G31" s="4" t="s">
        <v>65</v>
      </c>
      <c r="H31" s="21">
        <f xml:space="preserve">   8450907.645</f>
        <v>8450907.6449999996</v>
      </c>
      <c r="I31" s="7" t="s">
        <v>69</v>
      </c>
      <c r="J31" s="7"/>
      <c r="K31" s="4"/>
      <c r="L31" s="4"/>
      <c r="M31" s="4"/>
      <c r="N31" s="4"/>
      <c r="O31" s="4"/>
    </row>
    <row r="32" spans="1:15" ht="15.5">
      <c r="A32" s="4"/>
      <c r="B32" s="4"/>
      <c r="C32" s="4"/>
      <c r="D32" s="4"/>
      <c r="E32" s="4"/>
      <c r="F32" s="4"/>
      <c r="G32" s="4" t="s">
        <v>66</v>
      </c>
      <c r="H32" s="18">
        <f xml:space="preserve"> 8381527.92</f>
        <v>8381527.9199999999</v>
      </c>
      <c r="I32" s="7" t="s">
        <v>69</v>
      </c>
      <c r="J32" s="7"/>
      <c r="K32" s="4"/>
      <c r="L32" s="4"/>
      <c r="M32" s="4"/>
      <c r="N32" s="4"/>
      <c r="O32" s="4"/>
    </row>
    <row r="33" spans="1:15" ht="15.5">
      <c r="A33" s="4"/>
      <c r="B33" s="4"/>
      <c r="C33" s="4"/>
      <c r="D33" s="4"/>
      <c r="E33" s="4"/>
      <c r="F33" s="4"/>
      <c r="G33" s="4"/>
      <c r="H33" s="17"/>
      <c r="I33" s="7"/>
      <c r="J33" s="7"/>
      <c r="K33" s="4"/>
      <c r="L33" s="4"/>
      <c r="M33" s="4"/>
      <c r="N33" s="4"/>
      <c r="O33" s="4"/>
    </row>
    <row r="34" spans="1:15" ht="15.5">
      <c r="A34" s="4"/>
      <c r="B34" s="4"/>
      <c r="C34" s="4"/>
      <c r="D34" s="4"/>
      <c r="E34" s="4"/>
      <c r="F34" s="4"/>
      <c r="G34" s="2" t="s">
        <v>21</v>
      </c>
      <c r="H34" s="17"/>
      <c r="I34" s="7"/>
      <c r="J34" s="7"/>
      <c r="K34" s="4"/>
      <c r="L34" s="4"/>
      <c r="M34" s="4"/>
      <c r="N34" s="4"/>
      <c r="O34" s="4"/>
    </row>
    <row r="35" spans="1:15" ht="19">
      <c r="A35" s="4"/>
      <c r="B35" s="4"/>
      <c r="C35" s="4"/>
      <c r="D35" s="4"/>
      <c r="E35" s="4"/>
      <c r="F35" s="4"/>
      <c r="G35" s="4" t="s">
        <v>12</v>
      </c>
      <c r="H35" s="18">
        <v>14088839309.283863</v>
      </c>
      <c r="I35" s="7" t="s">
        <v>20</v>
      </c>
      <c r="J35" s="11" t="s">
        <v>77</v>
      </c>
      <c r="K35" s="4"/>
      <c r="L35" s="4"/>
      <c r="M35" s="4"/>
      <c r="N35" s="4"/>
      <c r="O35" s="4"/>
    </row>
    <row r="36" spans="1:15" ht="15.5">
      <c r="A36" s="4"/>
      <c r="B36" s="4"/>
      <c r="C36" s="4"/>
      <c r="D36" s="4"/>
      <c r="E36" s="4"/>
      <c r="F36" s="4"/>
      <c r="G36" s="4" t="s">
        <v>13</v>
      </c>
      <c r="H36" s="7"/>
      <c r="I36" s="7" t="s">
        <v>19</v>
      </c>
      <c r="J36" s="7"/>
      <c r="K36" s="4"/>
      <c r="L36" s="4"/>
      <c r="M36" s="4"/>
      <c r="N36" s="4"/>
      <c r="O36" s="4"/>
    </row>
    <row r="37" spans="1:15" ht="15.5">
      <c r="A37" s="4"/>
      <c r="B37" s="4"/>
      <c r="C37" s="4"/>
      <c r="D37" s="4"/>
      <c r="E37" s="4"/>
      <c r="F37" s="4"/>
      <c r="G37" s="4" t="s">
        <v>14</v>
      </c>
      <c r="H37" s="7"/>
      <c r="I37" s="7" t="s">
        <v>16</v>
      </c>
      <c r="J37" s="7"/>
      <c r="K37" s="4"/>
      <c r="L37" s="4"/>
      <c r="M37" s="4"/>
      <c r="N37" s="4"/>
      <c r="O37" s="4"/>
    </row>
    <row r="38" spans="1:15" ht="15.5">
      <c r="A38" s="4"/>
      <c r="B38" s="4"/>
      <c r="C38" s="4"/>
      <c r="D38" s="4"/>
      <c r="E38" s="4"/>
      <c r="F38" s="4"/>
      <c r="G38" s="4" t="s">
        <v>15</v>
      </c>
      <c r="H38" s="7"/>
      <c r="I38" s="7" t="s">
        <v>17</v>
      </c>
      <c r="J38" s="7"/>
      <c r="K38" s="4"/>
      <c r="L38" s="4"/>
      <c r="M38" s="4"/>
      <c r="N38" s="4"/>
      <c r="O38" s="4"/>
    </row>
    <row r="39" spans="1:15" ht="15.5">
      <c r="A39" s="4"/>
      <c r="B39" s="4"/>
      <c r="C39" s="4"/>
      <c r="D39" s="4"/>
      <c r="E39" s="4"/>
      <c r="F39" s="4"/>
      <c r="G39" s="4"/>
      <c r="H39" s="7"/>
      <c r="I39" s="7"/>
      <c r="J39" s="7"/>
      <c r="K39" s="4"/>
      <c r="L39" s="4"/>
      <c r="M39" s="4"/>
      <c r="N39" s="4"/>
      <c r="O39" s="4"/>
    </row>
    <row r="40" spans="1:15" ht="15.5">
      <c r="A40" s="4"/>
      <c r="B40" s="4"/>
      <c r="C40" s="4"/>
      <c r="D40" s="4"/>
      <c r="E40" s="4"/>
      <c r="F40" s="4"/>
      <c r="G40" s="4"/>
      <c r="H40" s="7"/>
      <c r="I40" s="7"/>
      <c r="J40" s="7"/>
      <c r="K40" s="4"/>
      <c r="L40" s="4"/>
      <c r="M40" s="4"/>
      <c r="N40" s="4"/>
      <c r="O40" s="4"/>
    </row>
    <row r="41" spans="1:15" ht="15.5">
      <c r="A41" s="4"/>
      <c r="B41" s="4"/>
      <c r="C41" s="4"/>
      <c r="D41" s="4"/>
      <c r="E41" s="4"/>
      <c r="F41" s="4"/>
      <c r="G41" s="4"/>
      <c r="H41" s="7"/>
      <c r="I41" s="7"/>
      <c r="J41" s="7"/>
      <c r="K41" s="4"/>
      <c r="L41" s="4"/>
      <c r="M41" s="4"/>
      <c r="N41" s="4"/>
      <c r="O41" s="4"/>
    </row>
    <row r="42" spans="1:15" ht="15.5">
      <c r="A42" s="4"/>
      <c r="B42" s="4"/>
      <c r="C42" s="4"/>
      <c r="D42" s="4"/>
      <c r="E42" s="4"/>
      <c r="F42" s="4"/>
      <c r="G42" s="4"/>
      <c r="H42" s="7"/>
      <c r="I42" s="7"/>
      <c r="J42" s="7"/>
      <c r="K42" s="4"/>
      <c r="L42" s="4"/>
      <c r="M42" s="4"/>
      <c r="N42" s="4"/>
      <c r="O42" s="4"/>
    </row>
    <row r="43" spans="1:15" ht="15.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H44" s="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Gaertner, Evan</dc:creator>
  <cp:lastModifiedBy>Gaertner, Evan</cp:lastModifiedBy>
  <dcterms:created xsi:type="dcterms:W3CDTF">2019-11-18T17:01:19Z</dcterms:created>
  <dcterms:modified xsi:type="dcterms:W3CDTF">2020-01-14T16:37:19Z</dcterms:modified>
</cp:coreProperties>
</file>