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<sst xmlns="http://schemas.openxmlformats.org/spreadsheetml/2006/main" count="54" uniqueCount="50">
  <si>
    <t>基础物理攻击力=（武器基础攻击力+其他物理攻击力）*（1+武器精通倍数）*力量增幅系数</t>
  </si>
  <si>
    <t>武器基础攻击力</t>
  </si>
  <si>
    <t>其他物理攻击力（附魔等）</t>
  </si>
  <si>
    <t>1+武器精通比率（技能比率）</t>
  </si>
  <si>
    <t>力量系数倍率=1+力量/250</t>
  </si>
  <si>
    <t>基础攻击力增加倍率=属强增加倍率*技能增加倍率*怪物减伤比率</t>
  </si>
  <si>
    <t>属强值倍率   #属强增加倍率=1+（自身属强-怪物属抗）/220 # 怪物属抗随地图改变，这里修炼场沙袋抗性为0</t>
  </si>
  <si>
    <t>技能百分比 #技能百分比是由角色的某个技能决定的，一般为固定值</t>
  </si>
  <si>
    <t>怪物造成的减伤比率=1-基础物理减伤率</t>
  </si>
  <si>
    <t>基础物理减伤率=实际物理防御力/（怪物防御力+玩家等级*200）</t>
  </si>
  <si>
    <t>实际物理防御力=（1-技能减防比率）*怪物物理防御#这里填技能减防比率，</t>
  </si>
  <si>
    <t>该防御值为修炼场沙袋实际防御</t>
  </si>
  <si>
    <t>玩家LV</t>
  </si>
  <si>
    <t>减防BUFF系数</t>
  </si>
  <si>
    <t>减伤BUFF属于人物技能BUFF的一种，一般角色BUFF数值都为25%但是由于算法不一样，减伤BUFF给角色带来的收益会有很大的波动，影响平衡，所以这类型的BUFF被删除了</t>
  </si>
  <si>
    <t>实际伤害=实际攻击基础*最终伤害增幅系数*00技能被动BUFF伤害增幅系数</t>
  </si>
  <si>
    <t>实际攻击基础=基础物理攻击力*基础物理攻击力增幅倍数</t>
  </si>
  <si>
    <t>最终伤害增幅系数</t>
  </si>
  <si>
    <t>额外的技能BUFF伤害增幅（被动技能，全部乘算）</t>
  </si>
  <si>
    <t>橘色格子为对应的技能伤害百分比，黄色为角色数据，伤害浮动是由武器少量属性白字附加伤害的内置暴击率（不受角色暴击率影响）带来的</t>
  </si>
  <si>
    <t>大概每个装备都会有2到4个词条，每件词条的数值加起来几乎一样，但是由于种类和数量不一样会影响到他们之间加算和乘算的关系，因此理论上每个词条倍率相等的时候伤害增幅最大（除了技能百分比之外，因为这个是乘算，所以我的词条才会高达4.5）</t>
  </si>
  <si>
    <t>由于我不会怎么限制词条数量，所以我直接按照我角色的倍率面板写上去了</t>
  </si>
  <si>
    <t>力智附加</t>
  </si>
  <si>
    <t>黄字附加</t>
  </si>
  <si>
    <t>爆伤附加</t>
  </si>
  <si>
    <t>白字附加</t>
  </si>
  <si>
    <t>物理百分比增伤附加</t>
  </si>
  <si>
    <t>最终伤害附加</t>
  </si>
  <si>
    <t>技能百分比是乘算，其余倍率为加算，所以技能百分比倍率词条收益远高于其他</t>
  </si>
  <si>
    <t>技能百分比倍率附加</t>
  </si>
  <si>
    <t>宠物技能附加</t>
  </si>
  <si>
    <t>人物技能BUFF增伤#一般为25%</t>
  </si>
  <si>
    <t xml:space="preserve">BUFF等级 # 因为BUFF等级提升带来的倍率增加 </t>
  </si>
  <si>
    <t>暴击伤害</t>
  </si>
  <si>
    <t>现在版本暴击率基本都为100%</t>
  </si>
  <si>
    <t>词条间是乘算的，词条内是加算的所以词条数越多，伤害倍率越高，</t>
  </si>
  <si>
    <t>由此可见计算结果基本正确</t>
  </si>
  <si>
    <t>1.探究国庆光环词条该如何选择</t>
  </si>
  <si>
    <t>2.探究附魔宝珠力量（+75*2）和物攻宝珠（45*2）的选择性对比</t>
  </si>
  <si>
    <t>x=</t>
  </si>
  <si>
    <t>y=(1+x/100+0.05)/(1+x/100)</t>
  </si>
  <si>
    <t>y=(1+x/100)*(1+0.05)/(1+x/100)</t>
  </si>
  <si>
    <t>y=(x+400)/(x+250)</t>
  </si>
  <si>
    <t>y=(x+90)*0.28/(x*0.28)</t>
  </si>
  <si>
    <t>探究新的国庆光环词条该如何选择，可见随着自身词条伤害的增加，新词条带来的收益是递减的，而BUFF词条与技能攻击力词条是乘算，所以收益固定，可以看出当词条总量小于蓝绿线交点时，选择相应词条收益较高，否则应选择BUFF词条</t>
  </si>
  <si>
    <t>就目前角色面板而言与现有力量提升率相等的理论物攻数值比现有数值低，因此对于本角色来说力量宝珠收益大，但是可以看出曲线无交点，因此该宝珠数值设计不合理（即不管角色本身数值如何都不会选择物攻宝珠）</t>
  </si>
  <si>
    <t>3.探究减防BUFF给角色带来的收益</t>
  </si>
  <si>
    <t>x=怪物防御</t>
  </si>
  <si>
    <t>y=(0.25x+20000)/20000</t>
  </si>
  <si>
    <t>一方面减防buff收益浮动大，另一方面数据膨胀，防御数值过大导致减防buff收益剧增，故只能删除</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</si>
</sst>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4">
    <font>
      <sz val="11"/>
      <color theme="1"/>
      <name val="宋体"/>
      <charset val="134"/>
      <scheme val="minor"/>
    </font>
    <font>
      <sz val="11"/>
      <color rgb="FFFF0000"/>
      <name val="宋体"/>
      <charset val="134"/>
      <scheme val="minor"/>
    </font>
    <font>
      <sz val="11"/>
      <color rgb="FF00B0F0"/>
      <name val="宋体"/>
      <charset val="134"/>
      <scheme val="minor"/>
    </font>
    <font>
      <sz val="11"/>
      <name val="宋体"/>
      <charset val="134"/>
      <scheme val="minor"/>
    </font>
    <font>
      <sz val="11"/>
      <color theme="3" tint="0.4"/>
      <name val="宋体"/>
      <charset val="134"/>
      <scheme val="minor"/>
    </font>
    <font>
      <b/>
      <sz val="11"/>
      <color rgb="FFFA7D00"/>
      <name val="宋体"/>
      <charset val="0"/>
      <scheme val="minor"/>
    </font>
    <font>
      <sz val="11"/>
      <color rgb="FF006100"/>
      <name val="宋体"/>
      <charset val="0"/>
      <scheme val="minor"/>
    </font>
    <font>
      <b/>
      <sz val="18"/>
      <color theme="3"/>
      <name val="宋体"/>
      <charset val="134"/>
      <scheme val="minor"/>
    </font>
    <font>
      <u/>
      <sz val="11"/>
      <color rgb="FF0000FF"/>
      <name val="宋体"/>
      <charset val="0"/>
      <scheme val="minor"/>
    </font>
    <font>
      <b/>
      <sz val="15"/>
      <color theme="3"/>
      <name val="宋体"/>
      <charset val="134"/>
      <scheme val="minor"/>
    </font>
    <font>
      <sz val="11"/>
      <color rgb="FF3F3F76"/>
      <name val="宋体"/>
      <charset val="0"/>
      <scheme val="minor"/>
    </font>
    <font>
      <sz val="11"/>
      <color rgb="FFFA7D00"/>
      <name val="宋体"/>
      <charset val="0"/>
      <scheme val="minor"/>
    </font>
    <font>
      <sz val="11"/>
      <color rgb="FFFF0000"/>
      <name val="宋体"/>
      <charset val="0"/>
      <scheme val="minor"/>
    </font>
    <font>
      <sz val="11"/>
      <color theme="1"/>
      <name val="宋体"/>
      <charset val="0"/>
      <scheme val="minor"/>
    </font>
    <font>
      <b/>
      <sz val="11"/>
      <color rgb="FF3F3F3F"/>
      <name val="宋体"/>
      <charset val="0"/>
      <scheme val="minor"/>
    </font>
    <font>
      <u/>
      <sz val="11"/>
      <color rgb="FF800080"/>
      <name val="宋体"/>
      <charset val="0"/>
      <scheme val="minor"/>
    </font>
    <font>
      <sz val="11"/>
      <color theme="0"/>
      <name val="宋体"/>
      <charset val="0"/>
      <scheme val="minor"/>
    </font>
    <font>
      <sz val="11"/>
      <color rgb="FF9C0006"/>
      <name val="宋体"/>
      <charset val="0"/>
      <scheme val="minor"/>
    </font>
    <font>
      <sz val="11"/>
      <color rgb="FF9C6500"/>
      <name val="宋体"/>
      <charset val="0"/>
      <scheme val="minor"/>
    </font>
    <font>
      <b/>
      <sz val="11"/>
      <color theme="1"/>
      <name val="宋体"/>
      <charset val="0"/>
      <scheme val="minor"/>
    </font>
    <font>
      <i/>
      <sz val="11"/>
      <color rgb="FF7F7F7F"/>
      <name val="宋体"/>
      <charset val="0"/>
      <scheme val="minor"/>
    </font>
    <font>
      <b/>
      <sz val="11"/>
      <color theme="3"/>
      <name val="宋体"/>
      <charset val="134"/>
      <scheme val="minor"/>
    </font>
    <font>
      <b/>
      <sz val="13"/>
      <color theme="3"/>
      <name val="宋体"/>
      <charset val="134"/>
      <scheme val="minor"/>
    </font>
    <font>
      <b/>
      <sz val="11"/>
      <color rgb="FFFFFFFF"/>
      <name val="宋体"/>
      <charset val="0"/>
      <scheme val="minor"/>
    </font>
  </fonts>
  <fills count="3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B050"/>
        <bgColor indexed="64"/>
      </patternFill>
    </fill>
    <fill>
      <patternFill patternType="solid">
        <fgColor rgb="FFF2F2F2"/>
        <bgColor indexed="64"/>
      </patternFill>
    </fill>
    <fill>
      <patternFill patternType="solid">
        <fgColor rgb="FFFFFFCC"/>
        <bgColor indexed="64"/>
      </patternFill>
    </fill>
    <fill>
      <patternFill patternType="solid">
        <fgColor rgb="FFC6EFCE"/>
        <bgColor indexed="64"/>
      </patternFill>
    </fill>
    <fill>
      <patternFill patternType="solid">
        <fgColor rgb="FFFFCC99"/>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FFEB9C"/>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8"/>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A5A5A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6"/>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7"/>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17" borderId="0" applyNumberFormat="0" applyBorder="0" applyAlignment="0" applyProtection="0">
      <alignment vertical="center"/>
    </xf>
    <xf numFmtId="0" fontId="10" fillId="10"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3" borderId="0" applyNumberFormat="0" applyBorder="0" applyAlignment="0" applyProtection="0">
      <alignment vertical="center"/>
    </xf>
    <xf numFmtId="0" fontId="17" fillId="14" borderId="0" applyNumberFormat="0" applyBorder="0" applyAlignment="0" applyProtection="0">
      <alignment vertical="center"/>
    </xf>
    <xf numFmtId="43" fontId="0" fillId="0" borderId="0" applyFont="0" applyFill="0" applyBorder="0" applyAlignment="0" applyProtection="0">
      <alignment vertical="center"/>
    </xf>
    <xf numFmtId="0" fontId="16" fillId="20"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8" borderId="2" applyNumberFormat="0" applyFont="0" applyAlignment="0" applyProtection="0">
      <alignment vertical="center"/>
    </xf>
    <xf numFmtId="0" fontId="16" fillId="16" borderId="0" applyNumberFormat="0" applyBorder="0" applyAlignment="0" applyProtection="0">
      <alignment vertical="center"/>
    </xf>
    <xf numFmtId="0" fontId="2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3" applyNumberFormat="0" applyFill="0" applyAlignment="0" applyProtection="0">
      <alignment vertical="center"/>
    </xf>
    <xf numFmtId="0" fontId="22" fillId="0" borderId="3" applyNumberFormat="0" applyFill="0" applyAlignment="0" applyProtection="0">
      <alignment vertical="center"/>
    </xf>
    <xf numFmtId="0" fontId="16" fillId="25" borderId="0" applyNumberFormat="0" applyBorder="0" applyAlignment="0" applyProtection="0">
      <alignment vertical="center"/>
    </xf>
    <xf numFmtId="0" fontId="21" fillId="0" borderId="8" applyNumberFormat="0" applyFill="0" applyAlignment="0" applyProtection="0">
      <alignment vertical="center"/>
    </xf>
    <xf numFmtId="0" fontId="16" fillId="24" borderId="0" applyNumberFormat="0" applyBorder="0" applyAlignment="0" applyProtection="0">
      <alignment vertical="center"/>
    </xf>
    <xf numFmtId="0" fontId="14" fillId="7" borderId="5" applyNumberFormat="0" applyAlignment="0" applyProtection="0">
      <alignment vertical="center"/>
    </xf>
    <xf numFmtId="0" fontId="5" fillId="7" borderId="1" applyNumberFormat="0" applyAlignment="0" applyProtection="0">
      <alignment vertical="center"/>
    </xf>
    <xf numFmtId="0" fontId="23" fillId="26" borderId="7" applyNumberFormat="0" applyAlignment="0" applyProtection="0">
      <alignment vertical="center"/>
    </xf>
    <xf numFmtId="0" fontId="13" fillId="29" borderId="0" applyNumberFormat="0" applyBorder="0" applyAlignment="0" applyProtection="0">
      <alignment vertical="center"/>
    </xf>
    <xf numFmtId="0" fontId="16" fillId="15" borderId="0" applyNumberFormat="0" applyBorder="0" applyAlignment="0" applyProtection="0">
      <alignment vertical="center"/>
    </xf>
    <xf numFmtId="0" fontId="11" fillId="0" borderId="4" applyNumberFormat="0" applyFill="0" applyAlignment="0" applyProtection="0">
      <alignment vertical="center"/>
    </xf>
    <xf numFmtId="0" fontId="19" fillId="0" borderId="6" applyNumberFormat="0" applyFill="0" applyAlignment="0" applyProtection="0">
      <alignment vertical="center"/>
    </xf>
    <xf numFmtId="0" fontId="6" fillId="9" borderId="0" applyNumberFormat="0" applyBorder="0" applyAlignment="0" applyProtection="0">
      <alignment vertical="center"/>
    </xf>
    <xf numFmtId="0" fontId="18" fillId="19" borderId="0" applyNumberFormat="0" applyBorder="0" applyAlignment="0" applyProtection="0">
      <alignment vertical="center"/>
    </xf>
    <xf numFmtId="0" fontId="13" fillId="31" borderId="0" applyNumberFormat="0" applyBorder="0" applyAlignment="0" applyProtection="0">
      <alignment vertical="center"/>
    </xf>
    <xf numFmtId="0" fontId="16" fillId="23" borderId="0" applyNumberFormat="0" applyBorder="0" applyAlignment="0" applyProtection="0">
      <alignment vertical="center"/>
    </xf>
    <xf numFmtId="0" fontId="13" fillId="11" borderId="0" applyNumberFormat="0" applyBorder="0" applyAlignment="0" applyProtection="0">
      <alignment vertical="center"/>
    </xf>
    <xf numFmtId="0" fontId="13" fillId="21" borderId="0" applyNumberFormat="0" applyBorder="0" applyAlignment="0" applyProtection="0">
      <alignment vertical="center"/>
    </xf>
    <xf numFmtId="0" fontId="13" fillId="28" borderId="0" applyNumberFormat="0" applyBorder="0" applyAlignment="0" applyProtection="0">
      <alignment vertical="center"/>
    </xf>
    <xf numFmtId="0" fontId="13" fillId="18" borderId="0" applyNumberFormat="0" applyBorder="0" applyAlignment="0" applyProtection="0">
      <alignment vertical="center"/>
    </xf>
    <xf numFmtId="0" fontId="16" fillId="34" borderId="0" applyNumberFormat="0" applyBorder="0" applyAlignment="0" applyProtection="0">
      <alignment vertical="center"/>
    </xf>
    <xf numFmtId="0" fontId="16" fillId="37" borderId="0" applyNumberFormat="0" applyBorder="0" applyAlignment="0" applyProtection="0">
      <alignment vertical="center"/>
    </xf>
    <xf numFmtId="0" fontId="13" fillId="36" borderId="0" applyNumberFormat="0" applyBorder="0" applyAlignment="0" applyProtection="0">
      <alignment vertical="center"/>
    </xf>
    <xf numFmtId="0" fontId="13" fillId="30" borderId="0" applyNumberFormat="0" applyBorder="0" applyAlignment="0" applyProtection="0">
      <alignment vertical="center"/>
    </xf>
    <xf numFmtId="0" fontId="16" fillId="22" borderId="0" applyNumberFormat="0" applyBorder="0" applyAlignment="0" applyProtection="0">
      <alignment vertical="center"/>
    </xf>
    <xf numFmtId="0" fontId="13" fillId="27" borderId="0" applyNumberFormat="0" applyBorder="0" applyAlignment="0" applyProtection="0">
      <alignment vertical="center"/>
    </xf>
    <xf numFmtId="0" fontId="16" fillId="33" borderId="0" applyNumberFormat="0" applyBorder="0" applyAlignment="0" applyProtection="0">
      <alignment vertical="center"/>
    </xf>
    <xf numFmtId="0" fontId="16" fillId="32" borderId="0" applyNumberFormat="0" applyBorder="0" applyAlignment="0" applyProtection="0">
      <alignment vertical="center"/>
    </xf>
    <xf numFmtId="0" fontId="13" fillId="35" borderId="0" applyNumberFormat="0" applyBorder="0" applyAlignment="0" applyProtection="0">
      <alignment vertical="center"/>
    </xf>
    <xf numFmtId="0" fontId="16" fillId="12" borderId="0" applyNumberFormat="0" applyBorder="0" applyAlignment="0" applyProtection="0">
      <alignment vertical="center"/>
    </xf>
  </cellStyleXfs>
  <cellXfs count="20">
    <xf numFmtId="0" fontId="0" fillId="0" borderId="0" xfId="0">
      <alignment vertical="center"/>
    </xf>
    <xf numFmtId="0" fontId="0" fillId="0" borderId="0" xfId="0" applyAlignment="1">
      <alignment vertical="center"/>
    </xf>
    <xf numFmtId="0" fontId="0" fillId="0" borderId="0" xfId="0" applyAlignment="1">
      <alignment horizontal="center" vertical="center"/>
    </xf>
    <xf numFmtId="0" fontId="0" fillId="2" borderId="0" xfId="0" applyFill="1" applyAlignment="1">
      <alignment horizontal="center" vertical="center"/>
    </xf>
    <xf numFmtId="0" fontId="0" fillId="3" borderId="0" xfId="0" applyFill="1" applyAlignment="1">
      <alignment vertical="center"/>
    </xf>
    <xf numFmtId="0" fontId="0" fillId="4" borderId="0" xfId="0" applyFill="1" applyAlignment="1">
      <alignment horizontal="center" vertical="center"/>
    </xf>
    <xf numFmtId="0" fontId="1" fillId="0" borderId="0" xfId="0" applyFont="1" applyAlignment="1">
      <alignment vertical="center"/>
    </xf>
    <xf numFmtId="0" fontId="1" fillId="0" borderId="0" xfId="0" applyFont="1" applyAlignment="1">
      <alignment horizontal="center" vertical="center"/>
    </xf>
    <xf numFmtId="0" fontId="0" fillId="2" borderId="0" xfId="0" applyFill="1">
      <alignment vertical="center"/>
    </xf>
    <xf numFmtId="0" fontId="0" fillId="3" borderId="0" xfId="0" applyFill="1">
      <alignment vertical="center"/>
    </xf>
    <xf numFmtId="0" fontId="0" fillId="5" borderId="0" xfId="0" applyFill="1">
      <alignment vertical="center"/>
    </xf>
    <xf numFmtId="0" fontId="2" fillId="2" borderId="0" xfId="0" applyFont="1" applyFill="1">
      <alignment vertical="center"/>
    </xf>
    <xf numFmtId="0" fontId="0" fillId="5" borderId="0" xfId="0" applyFill="1" applyAlignment="1">
      <alignment vertical="center"/>
    </xf>
    <xf numFmtId="0" fontId="3" fillId="5" borderId="0" xfId="0" applyFont="1" applyFill="1" applyAlignment="1">
      <alignment horizontal="center" vertical="center"/>
    </xf>
    <xf numFmtId="0" fontId="1" fillId="5" borderId="0" xfId="0" applyFont="1" applyFill="1" applyAlignment="1">
      <alignment horizontal="center" vertical="center"/>
    </xf>
    <xf numFmtId="0" fontId="0" fillId="2" borderId="0" xfId="0" applyFill="1" applyAlignment="1">
      <alignment vertical="center"/>
    </xf>
    <xf numFmtId="0" fontId="4" fillId="2" borderId="0" xfId="0" applyFont="1" applyFill="1" applyAlignment="1">
      <alignment vertical="center"/>
    </xf>
    <xf numFmtId="0" fontId="0" fillId="0" borderId="0" xfId="0" applyFont="1" applyFill="1" applyAlignment="1">
      <alignment horizontal="center" vertical="center"/>
    </xf>
    <xf numFmtId="0" fontId="0" fillId="6" borderId="0" xfId="0" applyFill="1">
      <alignment vertical="center"/>
    </xf>
    <xf numFmtId="0" fontId="0" fillId="0" borderId="0" xfId="0" applyAlignment="1">
      <alignmen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scatterChart>
        <c:scatterStyle val="smooth"/>
        <c:varyColors val="0"/>
        <c:ser>
          <c:idx val="0"/>
          <c:order val="0"/>
          <c:tx>
            <c:strRef>
              <c:f>"普通词条"</c:f>
              <c:strCache>
                <c:ptCount val="1"/>
                <c:pt idx="0">
                  <c:v>普通词条</c:v>
                </c:pt>
              </c:strCache>
            </c:strRef>
          </c:tx>
          <c:spPr>
            <a:ln w="19050" cap="rnd">
              <a:solidFill>
                <a:schemeClr val="accent1"/>
              </a:solidFill>
              <a:round/>
            </a:ln>
            <a:effectLst/>
          </c:spPr>
          <c:marker>
            <c:symbol val="none"/>
          </c:marker>
          <c:dLbls>
            <c:delete val="1"/>
          </c:dLbls>
          <c:xVal>
            <c:numRef>
              <c:f>Sheet1!$A$57:$A$67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xVal>
          <c:yVal>
            <c:numRef>
              <c:f>Sheet1!$B$57:$B$67</c:f>
              <c:numCache>
                <c:formatCode>General</c:formatCode>
                <c:ptCount val="11"/>
                <c:pt idx="0">
                  <c:v>1.05</c:v>
                </c:pt>
                <c:pt idx="1">
                  <c:v>1.04545454545455</c:v>
                </c:pt>
                <c:pt idx="2">
                  <c:v>1.04166666666667</c:v>
                </c:pt>
                <c:pt idx="3">
                  <c:v>1.03846153846154</c:v>
                </c:pt>
                <c:pt idx="4">
                  <c:v>1.03571428571429</c:v>
                </c:pt>
                <c:pt idx="5">
                  <c:v>1.03333333333333</c:v>
                </c:pt>
                <c:pt idx="6">
                  <c:v>1.03125</c:v>
                </c:pt>
                <c:pt idx="7">
                  <c:v>1.02941176470588</c:v>
                </c:pt>
                <c:pt idx="8">
                  <c:v>1.02777777777778</c:v>
                </c:pt>
                <c:pt idx="9">
                  <c:v>1.02631578947368</c:v>
                </c:pt>
                <c:pt idx="10">
                  <c:v>1.025</c:v>
                </c:pt>
              </c:numCache>
            </c:numRef>
          </c:yVal>
          <c:smooth val="1"/>
        </c:ser>
        <c:ser>
          <c:idx val="1"/>
          <c:order val="1"/>
          <c:tx>
            <c:strRef>
              <c:f>"技能攻击力"</c:f>
              <c:strCache>
                <c:ptCount val="1"/>
                <c:pt idx="0">
                  <c:v>技能攻击力</c:v>
                </c:pt>
              </c:strCache>
            </c:strRef>
          </c:tx>
          <c:spPr>
            <a:ln w="19050" cap="rnd">
              <a:solidFill>
                <a:schemeClr val="accent2"/>
              </a:solidFill>
              <a:round/>
            </a:ln>
            <a:effectLst/>
          </c:spPr>
          <c:marker>
            <c:symbol val="none"/>
          </c:marker>
          <c:dLbls>
            <c:delete val="1"/>
          </c:dLbls>
          <c:xVal>
            <c:numRef>
              <c:f>Sheet1!$A$57:$A$67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xVal>
          <c:yVal>
            <c:numRef>
              <c:f>Sheet1!$D$57:$D$67</c:f>
              <c:numCache>
                <c:formatCode>General</c:formatCode>
                <c:ptCount val="11"/>
                <c:pt idx="0">
                  <c:v>1.05</c:v>
                </c:pt>
                <c:pt idx="1">
                  <c:v>1.05</c:v>
                </c:pt>
                <c:pt idx="2">
                  <c:v>1.05</c:v>
                </c:pt>
                <c:pt idx="3">
                  <c:v>1.05</c:v>
                </c:pt>
                <c:pt idx="4">
                  <c:v>1.05</c:v>
                </c:pt>
                <c:pt idx="5">
                  <c:v>1.05</c:v>
                </c:pt>
                <c:pt idx="6">
                  <c:v>1.05</c:v>
                </c:pt>
                <c:pt idx="7">
                  <c:v>1.05</c:v>
                </c:pt>
                <c:pt idx="8">
                  <c:v>1.05</c:v>
                </c:pt>
                <c:pt idx="9">
                  <c:v>1.05</c:v>
                </c:pt>
                <c:pt idx="10">
                  <c:v>1.05</c:v>
                </c:pt>
              </c:numCache>
            </c:numRef>
          </c:yVal>
          <c:smooth val="1"/>
        </c:ser>
        <c:ser>
          <c:idx val="2"/>
          <c:order val="2"/>
          <c:tx>
            <c:strRef>
              <c:f>"BUFF词条"</c:f>
              <c:strCache>
                <c:ptCount val="1"/>
                <c:pt idx="0">
                  <c:v>BUFF词条</c:v>
                </c:pt>
              </c:strCache>
            </c:strRef>
          </c:tx>
          <c:spPr>
            <a:ln w="19050" cap="rnd">
              <a:solidFill>
                <a:schemeClr val="accent3"/>
              </a:solidFill>
              <a:round/>
            </a:ln>
            <a:effectLst/>
          </c:spPr>
          <c:marker>
            <c:symbol val="none"/>
          </c:marker>
          <c:dLbls>
            <c:delete val="1"/>
          </c:dLbls>
          <c:xVal>
            <c:numRef>
              <c:f>Sheet1!$A$57:$A$67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xVal>
          <c:yVal>
            <c:numRef>
              <c:f>Sheet1!$E$57:$E$67</c:f>
              <c:numCache>
                <c:formatCode>General</c:formatCode>
                <c:ptCount val="11"/>
                <c:pt idx="0">
                  <c:v>1.03</c:v>
                </c:pt>
                <c:pt idx="1">
                  <c:v>1.03</c:v>
                </c:pt>
                <c:pt idx="2">
                  <c:v>1.03</c:v>
                </c:pt>
                <c:pt idx="3">
                  <c:v>1.03</c:v>
                </c:pt>
                <c:pt idx="4">
                  <c:v>1.03</c:v>
                </c:pt>
                <c:pt idx="5">
                  <c:v>1.03</c:v>
                </c:pt>
                <c:pt idx="6">
                  <c:v>1.03</c:v>
                </c:pt>
                <c:pt idx="7">
                  <c:v>1.03</c:v>
                </c:pt>
                <c:pt idx="8">
                  <c:v>1.03</c:v>
                </c:pt>
                <c:pt idx="9">
                  <c:v>1.03</c:v>
                </c:pt>
                <c:pt idx="10">
                  <c:v>1.03</c:v>
                </c:pt>
              </c:numCache>
            </c:numRef>
          </c:yVal>
          <c:smooth val="1"/>
        </c:ser>
        <c:dLbls>
          <c:showLegendKey val="0"/>
          <c:showVal val="0"/>
          <c:showCatName val="0"/>
          <c:showSerName val="0"/>
          <c:showPercent val="0"/>
          <c:showBubbleSize val="0"/>
        </c:dLbls>
        <c:axId val="314584756"/>
        <c:axId val="275016729"/>
      </c:scatterChart>
      <c:valAx>
        <c:axId val="3145847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75016729"/>
        <c:crosses val="autoZero"/>
        <c:crossBetween val="midCat"/>
      </c:valAx>
      <c:valAx>
        <c:axId val="27501672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14584756"/>
        <c:crosses val="autoZero"/>
        <c:crossBetween val="midCat"/>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7444444444444"/>
          <c:y val="0.0949074074074074"/>
          <c:w val="0.879777777777778"/>
          <c:h val="0.83712962962963"/>
        </c:manualLayout>
      </c:layout>
      <c:scatterChart>
        <c:scatterStyle val="smooth"/>
        <c:varyColors val="0"/>
        <c:ser>
          <c:idx val="0"/>
          <c:order val="0"/>
          <c:tx>
            <c:strRef>
              <c:f>"力量"</c:f>
              <c:strCache>
                <c:ptCount val="1"/>
                <c:pt idx="0">
                  <c:v>力量</c:v>
                </c:pt>
              </c:strCache>
            </c:strRef>
          </c:tx>
          <c:spPr>
            <a:ln w="19050" cap="rnd">
              <a:solidFill>
                <a:schemeClr val="accent1"/>
              </a:solidFill>
              <a:round/>
            </a:ln>
            <a:effectLst/>
          </c:spPr>
          <c:marker>
            <c:symbol val="none"/>
          </c:marker>
          <c:dLbls>
            <c:delete val="1"/>
          </c:dLbls>
          <c:xVal>
            <c:numRef>
              <c:f>Sheet1!$I$57:$I$69</c:f>
              <c:numCache>
                <c:formatCode>General</c:formatCode>
                <c:ptCount val="13"/>
                <c:pt idx="0">
                  <c:v>1000</c:v>
                </c:pt>
                <c:pt idx="1">
                  <c:v>1500</c:v>
                </c:pt>
                <c:pt idx="2">
                  <c:v>2000</c:v>
                </c:pt>
                <c:pt idx="3">
                  <c:v>2500</c:v>
                </c:pt>
                <c:pt idx="4">
                  <c:v>3000</c:v>
                </c:pt>
                <c:pt idx="5">
                  <c:v>3500</c:v>
                </c:pt>
                <c:pt idx="6">
                  <c:v>4000</c:v>
                </c:pt>
                <c:pt idx="7">
                  <c:v>4500</c:v>
                </c:pt>
                <c:pt idx="8">
                  <c:v>5000</c:v>
                </c:pt>
                <c:pt idx="9">
                  <c:v>5500</c:v>
                </c:pt>
                <c:pt idx="10">
                  <c:v>6000</c:v>
                </c:pt>
                <c:pt idx="11">
                  <c:v>6500</c:v>
                </c:pt>
                <c:pt idx="12">
                  <c:v>7000</c:v>
                </c:pt>
              </c:numCache>
            </c:numRef>
          </c:xVal>
          <c:yVal>
            <c:numRef>
              <c:f>Sheet1!$J$57:$J$69</c:f>
              <c:numCache>
                <c:formatCode>General</c:formatCode>
                <c:ptCount val="13"/>
                <c:pt idx="0">
                  <c:v>1.12</c:v>
                </c:pt>
                <c:pt idx="1">
                  <c:v>1.08571428571429</c:v>
                </c:pt>
                <c:pt idx="2">
                  <c:v>1.06666666666667</c:v>
                </c:pt>
                <c:pt idx="3">
                  <c:v>1.05454545454545</c:v>
                </c:pt>
                <c:pt idx="4">
                  <c:v>1.04615384615385</c:v>
                </c:pt>
                <c:pt idx="5">
                  <c:v>1.04</c:v>
                </c:pt>
                <c:pt idx="6">
                  <c:v>1.03529411764706</c:v>
                </c:pt>
                <c:pt idx="7">
                  <c:v>1.03157894736842</c:v>
                </c:pt>
                <c:pt idx="8">
                  <c:v>1.02857142857143</c:v>
                </c:pt>
                <c:pt idx="9">
                  <c:v>1.02608695652174</c:v>
                </c:pt>
                <c:pt idx="10">
                  <c:v>1.024</c:v>
                </c:pt>
                <c:pt idx="11">
                  <c:v>1.02222222222222</c:v>
                </c:pt>
                <c:pt idx="12">
                  <c:v>1.02068965517241</c:v>
                </c:pt>
              </c:numCache>
            </c:numRef>
          </c:yVal>
          <c:smooth val="1"/>
        </c:ser>
        <c:ser>
          <c:idx val="1"/>
          <c:order val="1"/>
          <c:tx>
            <c:strRef>
              <c:f>"物攻"</c:f>
              <c:strCache>
                <c:ptCount val="1"/>
                <c:pt idx="0">
                  <c:v>物攻</c:v>
                </c:pt>
              </c:strCache>
            </c:strRef>
          </c:tx>
          <c:spPr>
            <a:ln w="19050" cap="rnd">
              <a:solidFill>
                <a:schemeClr val="accent2"/>
              </a:solidFill>
              <a:round/>
            </a:ln>
            <a:effectLst/>
          </c:spPr>
          <c:marker>
            <c:symbol val="none"/>
          </c:marker>
          <c:dLbls>
            <c:delete val="1"/>
          </c:dLbls>
          <c:xVal>
            <c:numRef>
              <c:f>(Sheet1!$I$57:$I$69,Sheet1!$K$57:$K$69)</c:f>
              <c:numCache>
                <c:formatCode>General</c:formatCode>
                <c:ptCount val="26"/>
                <c:pt idx="0">
                  <c:v>1000</c:v>
                </c:pt>
                <c:pt idx="1">
                  <c:v>1500</c:v>
                </c:pt>
                <c:pt idx="2">
                  <c:v>2000</c:v>
                </c:pt>
                <c:pt idx="3">
                  <c:v>2500</c:v>
                </c:pt>
                <c:pt idx="4">
                  <c:v>3000</c:v>
                </c:pt>
                <c:pt idx="5">
                  <c:v>3500</c:v>
                </c:pt>
                <c:pt idx="6">
                  <c:v>4000</c:v>
                </c:pt>
                <c:pt idx="7">
                  <c:v>4500</c:v>
                </c:pt>
                <c:pt idx="8">
                  <c:v>5000</c:v>
                </c:pt>
                <c:pt idx="9">
                  <c:v>5500</c:v>
                </c:pt>
                <c:pt idx="10">
                  <c:v>6000</c:v>
                </c:pt>
                <c:pt idx="11">
                  <c:v>6500</c:v>
                </c:pt>
                <c:pt idx="12">
                  <c:v>7000</c:v>
                </c:pt>
                <c:pt idx="13">
                  <c:v>1000</c:v>
                </c:pt>
                <c:pt idx="14">
                  <c:v>1400</c:v>
                </c:pt>
                <c:pt idx="15">
                  <c:v>1800</c:v>
                </c:pt>
                <c:pt idx="16">
                  <c:v>2200</c:v>
                </c:pt>
                <c:pt idx="17">
                  <c:v>2600</c:v>
                </c:pt>
                <c:pt idx="18">
                  <c:v>3000</c:v>
                </c:pt>
                <c:pt idx="19">
                  <c:v>3400</c:v>
                </c:pt>
                <c:pt idx="20">
                  <c:v>3800</c:v>
                </c:pt>
                <c:pt idx="21">
                  <c:v>4200</c:v>
                </c:pt>
                <c:pt idx="22">
                  <c:v>4600</c:v>
                </c:pt>
                <c:pt idx="23">
                  <c:v>5000</c:v>
                </c:pt>
                <c:pt idx="24">
                  <c:v>5400</c:v>
                </c:pt>
                <c:pt idx="25">
                  <c:v>5800</c:v>
                </c:pt>
              </c:numCache>
            </c:numRef>
          </c:xVal>
          <c:yVal>
            <c:numRef>
              <c:f>Sheet1!$L$57:$L$69</c:f>
              <c:numCache>
                <c:formatCode>General</c:formatCode>
                <c:ptCount val="13"/>
                <c:pt idx="0">
                  <c:v>1.09</c:v>
                </c:pt>
                <c:pt idx="1">
                  <c:v>1.06428571428571</c:v>
                </c:pt>
                <c:pt idx="2">
                  <c:v>1.05</c:v>
                </c:pt>
                <c:pt idx="3">
                  <c:v>1.04090909090909</c:v>
                </c:pt>
                <c:pt idx="4">
                  <c:v>1.03461538461538</c:v>
                </c:pt>
                <c:pt idx="5">
                  <c:v>1.03</c:v>
                </c:pt>
                <c:pt idx="6">
                  <c:v>1.02647058823529</c:v>
                </c:pt>
                <c:pt idx="7">
                  <c:v>1.02368421052632</c:v>
                </c:pt>
                <c:pt idx="8">
                  <c:v>1.02142857142857</c:v>
                </c:pt>
                <c:pt idx="9">
                  <c:v>1.0195652173913</c:v>
                </c:pt>
                <c:pt idx="10">
                  <c:v>1.018</c:v>
                </c:pt>
                <c:pt idx="11">
                  <c:v>1.01666666666667</c:v>
                </c:pt>
                <c:pt idx="12">
                  <c:v>1.01551724137931</c:v>
                </c:pt>
              </c:numCache>
            </c:numRef>
          </c:yVal>
          <c:smooth val="1"/>
        </c:ser>
        <c:ser>
          <c:idx val="2"/>
          <c:order val="2"/>
          <c:tx>
            <c:strRef>
              <c:f>"现有力量提升率"</c:f>
              <c:strCache>
                <c:ptCount val="1"/>
                <c:pt idx="0">
                  <c:v>现有力量提升率</c:v>
                </c:pt>
              </c:strCache>
            </c:strRef>
          </c:tx>
          <c:spPr>
            <a:ln w="19050" cap="rnd">
              <a:solidFill>
                <a:schemeClr val="accent3"/>
              </a:solidFill>
              <a:round/>
            </a:ln>
            <a:effectLst/>
          </c:spPr>
          <c:marker>
            <c:symbol val="none"/>
          </c:marker>
          <c:dLbls>
            <c:delete val="1"/>
          </c:dLbls>
          <c:xVal>
            <c:numRef>
              <c:f>Sheet1!$I$57:$I$69</c:f>
              <c:numCache>
                <c:formatCode>General</c:formatCode>
                <c:ptCount val="13"/>
                <c:pt idx="0">
                  <c:v>1000</c:v>
                </c:pt>
                <c:pt idx="1">
                  <c:v>1500</c:v>
                </c:pt>
                <c:pt idx="2">
                  <c:v>2000</c:v>
                </c:pt>
                <c:pt idx="3">
                  <c:v>2500</c:v>
                </c:pt>
                <c:pt idx="4">
                  <c:v>3000</c:v>
                </c:pt>
                <c:pt idx="5">
                  <c:v>3500</c:v>
                </c:pt>
                <c:pt idx="6">
                  <c:v>4000</c:v>
                </c:pt>
                <c:pt idx="7">
                  <c:v>4500</c:v>
                </c:pt>
                <c:pt idx="8">
                  <c:v>5000</c:v>
                </c:pt>
                <c:pt idx="9">
                  <c:v>5500</c:v>
                </c:pt>
                <c:pt idx="10">
                  <c:v>6000</c:v>
                </c:pt>
                <c:pt idx="11">
                  <c:v>6500</c:v>
                </c:pt>
                <c:pt idx="12">
                  <c:v>7000</c:v>
                </c:pt>
              </c:numCache>
            </c:numRef>
          </c:xVal>
          <c:yVal>
            <c:numRef>
              <c:f>(Sheet1!$R$58:$R$68,Sheet1!$O$57)</c:f>
              <c:numCache>
                <c:formatCode>General</c:formatCode>
                <c:ptCount val="12"/>
              </c:numCache>
            </c:numRef>
          </c:yVal>
          <c:smooth val="1"/>
        </c:ser>
        <c:ser>
          <c:idx val="3"/>
          <c:order val="3"/>
          <c:tx>
            <c:strRef>
              <c:f>"现有物攻"</c:f>
              <c:strCache>
                <c:ptCount val="1"/>
                <c:pt idx="0">
                  <c:v>现有物攻</c:v>
                </c:pt>
              </c:strCache>
            </c:strRef>
          </c:tx>
          <c:spPr>
            <a:ln w="19050" cap="rnd">
              <a:solidFill>
                <a:schemeClr val="accent4"/>
              </a:solidFill>
              <a:round/>
            </a:ln>
            <a:effectLst/>
          </c:spPr>
          <c:marker>
            <c:symbol val="none"/>
          </c:marker>
          <c:dLbls>
            <c:delete val="1"/>
          </c:dLbls>
          <c:errBars>
            <c:errDir val="y"/>
            <c:errBarType val="both"/>
            <c:errValType val="fixedVal"/>
            <c:noEndCap val="1"/>
            <c:val val="0.02"/>
            <c:spPr>
              <a:noFill/>
              <a:ln w="12700" cap="flat" cmpd="sng" algn="ctr">
                <a:solidFill>
                  <a:schemeClr val="tx1">
                    <a:lumMod val="65000"/>
                    <a:lumOff val="35000"/>
                  </a:schemeClr>
                </a:solidFill>
                <a:prstDash val="sysDot"/>
                <a:round/>
              </a:ln>
              <a:effectLst/>
            </c:spPr>
          </c:errBars>
          <c:errBars>
            <c:errDir val="x"/>
            <c:errBarType val="both"/>
            <c:errValType val="fixedVal"/>
            <c:noEndCap val="0"/>
            <c:val val="0.1"/>
            <c:spPr>
              <a:noFill/>
              <a:ln w="9525" cap="flat" cmpd="sng" algn="ctr">
                <a:solidFill>
                  <a:schemeClr val="tx1">
                    <a:lumMod val="65000"/>
                    <a:lumOff val="35000"/>
                  </a:schemeClr>
                </a:solidFill>
                <a:round/>
              </a:ln>
              <a:effectLst/>
            </c:spPr>
          </c:errBars>
          <c:xVal>
            <c:numRef>
              <c:f>{3737}</c:f>
              <c:numCache>
                <c:formatCode>General</c:formatCode>
                <c:ptCount val="1"/>
                <c:pt idx="0">
                  <c:v>3737</c:v>
                </c:pt>
              </c:numCache>
            </c:numRef>
          </c:xVal>
          <c:yVal>
            <c:numRef>
              <c:f>{1.04}</c:f>
              <c:numCache>
                <c:formatCode>General</c:formatCode>
                <c:ptCount val="1"/>
                <c:pt idx="0">
                  <c:v>1.04</c:v>
                </c:pt>
              </c:numCache>
            </c:numRef>
          </c:yVal>
          <c:smooth val="1"/>
        </c:ser>
        <c:dLbls>
          <c:showLegendKey val="0"/>
          <c:showVal val="0"/>
          <c:showCatName val="0"/>
          <c:showSerName val="0"/>
          <c:showPercent val="0"/>
          <c:showBubbleSize val="0"/>
        </c:dLbls>
        <c:axId val="181380950"/>
        <c:axId val="272074072"/>
      </c:scatterChart>
      <c:valAx>
        <c:axId val="18138095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72074072"/>
        <c:crosses val="autoZero"/>
        <c:crossBetween val="midCat"/>
      </c:valAx>
      <c:valAx>
        <c:axId val="272074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81380950"/>
        <c:crosses val="autoZero"/>
        <c:crossBetween val="midCat"/>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
        <c:varyColors val="0"/>
        <c:ser>
          <c:idx val="0"/>
          <c:order val="0"/>
          <c:tx>
            <c:strRef>
              <c:f>"减防BUFF收益"</c:f>
              <c:strCache>
                <c:ptCount val="1"/>
                <c:pt idx="0">
                  <c:v>减防BUFF收益</c:v>
                </c:pt>
              </c:strCache>
            </c:strRef>
          </c:tx>
          <c:spPr>
            <a:ln w="19050" cap="rnd">
              <a:solidFill>
                <a:schemeClr val="accent1"/>
              </a:solidFill>
              <a:round/>
            </a:ln>
            <a:effectLst/>
          </c:spPr>
          <c:marker>
            <c:symbol val="none"/>
          </c:marker>
          <c:dLbls>
            <c:delete val="1"/>
          </c:dLbls>
          <c:xVal>
            <c:numRef>
              <c:f>Sheet1!$H$107:$H$123</c:f>
              <c:numCache>
                <c:formatCode>General</c:formatCode>
                <c:ptCount val="17"/>
                <c:pt idx="0">
                  <c:v>0</c:v>
                </c:pt>
                <c:pt idx="1">
                  <c:v>4000</c:v>
                </c:pt>
                <c:pt idx="2">
                  <c:v>8000</c:v>
                </c:pt>
                <c:pt idx="3">
                  <c:v>12000</c:v>
                </c:pt>
                <c:pt idx="4">
                  <c:v>16000</c:v>
                </c:pt>
                <c:pt idx="5">
                  <c:v>20000</c:v>
                </c:pt>
                <c:pt idx="6">
                  <c:v>24000</c:v>
                </c:pt>
                <c:pt idx="7">
                  <c:v>28000</c:v>
                </c:pt>
                <c:pt idx="8">
                  <c:v>32000</c:v>
                </c:pt>
                <c:pt idx="9">
                  <c:v>36000</c:v>
                </c:pt>
                <c:pt idx="10">
                  <c:v>40000</c:v>
                </c:pt>
                <c:pt idx="11">
                  <c:v>44000</c:v>
                </c:pt>
                <c:pt idx="12">
                  <c:v>48000</c:v>
                </c:pt>
                <c:pt idx="13">
                  <c:v>52000</c:v>
                </c:pt>
                <c:pt idx="14">
                  <c:v>56000</c:v>
                </c:pt>
                <c:pt idx="15">
                  <c:v>60000</c:v>
                </c:pt>
                <c:pt idx="16">
                  <c:v>64000</c:v>
                </c:pt>
              </c:numCache>
            </c:numRef>
          </c:xVal>
          <c:yVal>
            <c:numRef>
              <c:f>Sheet1!$I$107:$I$123</c:f>
              <c:numCache>
                <c:formatCode>General</c:formatCode>
                <c:ptCount val="17"/>
                <c:pt idx="0">
                  <c:v>1</c:v>
                </c:pt>
                <c:pt idx="1">
                  <c:v>1.05</c:v>
                </c:pt>
                <c:pt idx="2">
                  <c:v>1.1</c:v>
                </c:pt>
                <c:pt idx="3">
                  <c:v>1.15</c:v>
                </c:pt>
                <c:pt idx="4">
                  <c:v>1.2</c:v>
                </c:pt>
                <c:pt idx="5">
                  <c:v>1.25</c:v>
                </c:pt>
                <c:pt idx="6">
                  <c:v>1.3</c:v>
                </c:pt>
                <c:pt idx="7">
                  <c:v>1.35</c:v>
                </c:pt>
                <c:pt idx="8">
                  <c:v>1.4</c:v>
                </c:pt>
                <c:pt idx="9">
                  <c:v>1.45</c:v>
                </c:pt>
                <c:pt idx="10">
                  <c:v>1.5</c:v>
                </c:pt>
                <c:pt idx="11">
                  <c:v>1.55</c:v>
                </c:pt>
                <c:pt idx="12">
                  <c:v>1.6</c:v>
                </c:pt>
                <c:pt idx="13">
                  <c:v>1.65</c:v>
                </c:pt>
                <c:pt idx="14">
                  <c:v>1.7</c:v>
                </c:pt>
                <c:pt idx="15">
                  <c:v>1.75</c:v>
                </c:pt>
                <c:pt idx="16">
                  <c:v>1.8</c:v>
                </c:pt>
              </c:numCache>
            </c:numRef>
          </c:yVal>
          <c:smooth val="1"/>
        </c:ser>
        <c:ser>
          <c:idx val="1"/>
          <c:order val="1"/>
          <c:tx>
            <c:strRef>
              <c:f>"25%收益"</c:f>
              <c:strCache>
                <c:ptCount val="1"/>
                <c:pt idx="0">
                  <c:v>25%收益</c:v>
                </c:pt>
              </c:strCache>
            </c:strRef>
          </c:tx>
          <c:spPr>
            <a:ln w="19050" cap="rnd">
              <a:solidFill>
                <a:schemeClr val="accent2"/>
              </a:solidFill>
              <a:round/>
            </a:ln>
            <a:effectLst/>
          </c:spPr>
          <c:marker>
            <c:symbol val="none"/>
          </c:marker>
          <c:dLbls>
            <c:delete val="1"/>
          </c:dLbls>
          <c:xVal>
            <c:numRef>
              <c:f>Sheet1!$H$108:$H$123</c:f>
              <c:numCache>
                <c:formatCode>General</c:formatCode>
                <c:ptCount val="16"/>
                <c:pt idx="0">
                  <c:v>4000</c:v>
                </c:pt>
                <c:pt idx="1">
                  <c:v>8000</c:v>
                </c:pt>
                <c:pt idx="2">
                  <c:v>12000</c:v>
                </c:pt>
                <c:pt idx="3">
                  <c:v>16000</c:v>
                </c:pt>
                <c:pt idx="4">
                  <c:v>20000</c:v>
                </c:pt>
                <c:pt idx="5">
                  <c:v>24000</c:v>
                </c:pt>
                <c:pt idx="6">
                  <c:v>28000</c:v>
                </c:pt>
                <c:pt idx="7">
                  <c:v>32000</c:v>
                </c:pt>
                <c:pt idx="8">
                  <c:v>36000</c:v>
                </c:pt>
                <c:pt idx="9">
                  <c:v>40000</c:v>
                </c:pt>
                <c:pt idx="10">
                  <c:v>44000</c:v>
                </c:pt>
                <c:pt idx="11">
                  <c:v>48000</c:v>
                </c:pt>
                <c:pt idx="12">
                  <c:v>52000</c:v>
                </c:pt>
                <c:pt idx="13">
                  <c:v>56000</c:v>
                </c:pt>
                <c:pt idx="14">
                  <c:v>60000</c:v>
                </c:pt>
                <c:pt idx="15">
                  <c:v>64000</c:v>
                </c:pt>
              </c:numCache>
            </c:numRef>
          </c:xVal>
          <c:yVal>
            <c:numRef>
              <c:f>Sheet1!$V$108:$V$123</c:f>
              <c:numCache>
                <c:formatCode>General</c:formatCode>
                <c:ptCount val="16"/>
                <c:pt idx="0">
                  <c:v>1.25</c:v>
                </c:pt>
                <c:pt idx="1">
                  <c:v>1.25</c:v>
                </c:pt>
                <c:pt idx="2">
                  <c:v>1.25</c:v>
                </c:pt>
                <c:pt idx="3">
                  <c:v>1.25</c:v>
                </c:pt>
                <c:pt idx="4">
                  <c:v>1.25</c:v>
                </c:pt>
                <c:pt idx="5">
                  <c:v>1.25</c:v>
                </c:pt>
                <c:pt idx="6">
                  <c:v>1.25</c:v>
                </c:pt>
                <c:pt idx="7">
                  <c:v>1.25</c:v>
                </c:pt>
                <c:pt idx="8">
                  <c:v>1.25</c:v>
                </c:pt>
                <c:pt idx="9">
                  <c:v>1.25</c:v>
                </c:pt>
                <c:pt idx="10">
                  <c:v>1.25</c:v>
                </c:pt>
                <c:pt idx="11">
                  <c:v>1.25</c:v>
                </c:pt>
                <c:pt idx="12">
                  <c:v>1.25</c:v>
                </c:pt>
                <c:pt idx="13">
                  <c:v>1.25</c:v>
                </c:pt>
                <c:pt idx="14">
                  <c:v>1.25</c:v>
                </c:pt>
                <c:pt idx="15">
                  <c:v>1.25</c:v>
                </c:pt>
              </c:numCache>
            </c:numRef>
          </c:yVal>
          <c:smooth val="1"/>
        </c:ser>
        <c:dLbls>
          <c:showLegendKey val="0"/>
          <c:showVal val="0"/>
          <c:showCatName val="0"/>
          <c:showSerName val="0"/>
          <c:showPercent val="0"/>
          <c:showBubbleSize val="0"/>
        </c:dLbls>
        <c:axId val="914034650"/>
        <c:axId val="538910758"/>
      </c:scatterChart>
      <c:valAx>
        <c:axId val="91403465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8910758"/>
        <c:crosses val="autoZero"/>
        <c:crossBetween val="midCat"/>
      </c:valAx>
      <c:valAx>
        <c:axId val="53891075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14034650"/>
        <c:crosses val="autoZero"/>
        <c:crossBetween val="midCat"/>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9" Type="http://schemas.openxmlformats.org/officeDocument/2006/relationships/image" Target="../media/image6.png"/><Relationship Id="rId8" Type="http://schemas.openxmlformats.org/officeDocument/2006/relationships/image" Target="../media/image5.png"/><Relationship Id="rId7" Type="http://schemas.openxmlformats.org/officeDocument/2006/relationships/image" Target="../media/image4.png"/><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 Id="rId3" Type="http://schemas.openxmlformats.org/officeDocument/2006/relationships/chart" Target="../charts/chart3.xml"/><Relationship Id="rId2" Type="http://schemas.openxmlformats.org/officeDocument/2006/relationships/chart" Target="../charts/chart2.xml"/><Relationship Id="rId11" Type="http://schemas.openxmlformats.org/officeDocument/2006/relationships/image" Target="../media/image8.png"/><Relationship Id="rId10" Type="http://schemas.openxmlformats.org/officeDocument/2006/relationships/image" Target="../media/image7.png"/><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66675</xdr:colOff>
      <xdr:row>20</xdr:row>
      <xdr:rowOff>152400</xdr:rowOff>
    </xdr:from>
    <xdr:to>
      <xdr:col>6</xdr:col>
      <xdr:colOff>295275</xdr:colOff>
      <xdr:row>33</xdr:row>
      <xdr:rowOff>152400</xdr:rowOff>
    </xdr:to>
    <xdr:pic>
      <xdr:nvPicPr>
        <xdr:cNvPr id="2" name="图片 1" descr="SWE0{FJ(GW[LGZK%09HG]0F"/>
        <xdr:cNvPicPr>
          <a:picLocks noChangeAspect="1"/>
        </xdr:cNvPicPr>
      </xdr:nvPicPr>
      <xdr:blipFill>
        <a:blip r:embed="rId4"/>
        <a:stretch>
          <a:fillRect/>
        </a:stretch>
      </xdr:blipFill>
      <xdr:spPr>
        <a:xfrm>
          <a:off x="66675" y="3581400"/>
          <a:ext cx="4724400" cy="2228850"/>
        </a:xfrm>
        <a:prstGeom prst="rect">
          <a:avLst/>
        </a:prstGeom>
      </xdr:spPr>
    </xdr:pic>
    <xdr:clientData/>
  </xdr:twoCellAnchor>
  <xdr:twoCellAnchor editAs="oneCell">
    <xdr:from>
      <xdr:col>6</xdr:col>
      <xdr:colOff>676275</xdr:colOff>
      <xdr:row>20</xdr:row>
      <xdr:rowOff>161925</xdr:rowOff>
    </xdr:from>
    <xdr:to>
      <xdr:col>10</xdr:col>
      <xdr:colOff>197485</xdr:colOff>
      <xdr:row>33</xdr:row>
      <xdr:rowOff>105410</xdr:rowOff>
    </xdr:to>
    <xdr:pic>
      <xdr:nvPicPr>
        <xdr:cNvPr id="3" name="图片 2" descr="@G3K5T{I23WSZHG3)5DT5}F"/>
        <xdr:cNvPicPr>
          <a:picLocks noChangeAspect="1"/>
        </xdr:cNvPicPr>
      </xdr:nvPicPr>
      <xdr:blipFill>
        <a:blip r:embed="rId5"/>
        <a:stretch>
          <a:fillRect/>
        </a:stretch>
      </xdr:blipFill>
      <xdr:spPr>
        <a:xfrm>
          <a:off x="5172075" y="3590925"/>
          <a:ext cx="2540635" cy="2172335"/>
        </a:xfrm>
        <a:prstGeom prst="rect">
          <a:avLst/>
        </a:prstGeom>
      </xdr:spPr>
    </xdr:pic>
    <xdr:clientData/>
  </xdr:twoCellAnchor>
  <xdr:twoCellAnchor editAs="oneCell">
    <xdr:from>
      <xdr:col>7</xdr:col>
      <xdr:colOff>0</xdr:colOff>
      <xdr:row>33</xdr:row>
      <xdr:rowOff>123825</xdr:rowOff>
    </xdr:from>
    <xdr:to>
      <xdr:col>10</xdr:col>
      <xdr:colOff>223520</xdr:colOff>
      <xdr:row>46</xdr:row>
      <xdr:rowOff>85725</xdr:rowOff>
    </xdr:to>
    <xdr:pic>
      <xdr:nvPicPr>
        <xdr:cNvPr id="4" name="图片 3" descr="T}G5`3X90QZ`Y$GR`RLC%9B"/>
        <xdr:cNvPicPr>
          <a:picLocks noChangeAspect="1"/>
        </xdr:cNvPicPr>
      </xdr:nvPicPr>
      <xdr:blipFill>
        <a:blip r:embed="rId6"/>
        <a:stretch>
          <a:fillRect/>
        </a:stretch>
      </xdr:blipFill>
      <xdr:spPr>
        <a:xfrm>
          <a:off x="5181600" y="5781675"/>
          <a:ext cx="2557145" cy="2190750"/>
        </a:xfrm>
        <a:prstGeom prst="rect">
          <a:avLst/>
        </a:prstGeom>
      </xdr:spPr>
    </xdr:pic>
    <xdr:clientData/>
  </xdr:twoCellAnchor>
  <xdr:twoCellAnchor editAs="oneCell">
    <xdr:from>
      <xdr:col>10</xdr:col>
      <xdr:colOff>285750</xdr:colOff>
      <xdr:row>20</xdr:row>
      <xdr:rowOff>142875</xdr:rowOff>
    </xdr:from>
    <xdr:to>
      <xdr:col>13</xdr:col>
      <xdr:colOff>647700</xdr:colOff>
      <xdr:row>42</xdr:row>
      <xdr:rowOff>104775</xdr:rowOff>
    </xdr:to>
    <xdr:pic>
      <xdr:nvPicPr>
        <xdr:cNvPr id="5" name="图片 4" descr="(1SOVW~HO9Y[2AC}`WZK1]5"/>
        <xdr:cNvPicPr>
          <a:picLocks noChangeAspect="1"/>
        </xdr:cNvPicPr>
      </xdr:nvPicPr>
      <xdr:blipFill>
        <a:blip r:embed="rId7"/>
        <a:stretch>
          <a:fillRect/>
        </a:stretch>
      </xdr:blipFill>
      <xdr:spPr>
        <a:xfrm>
          <a:off x="7800975" y="3571875"/>
          <a:ext cx="2695575" cy="3733800"/>
        </a:xfrm>
        <a:prstGeom prst="rect">
          <a:avLst/>
        </a:prstGeom>
      </xdr:spPr>
    </xdr:pic>
    <xdr:clientData/>
  </xdr:twoCellAnchor>
  <xdr:twoCellAnchor editAs="oneCell">
    <xdr:from>
      <xdr:col>14</xdr:col>
      <xdr:colOff>295275</xdr:colOff>
      <xdr:row>20</xdr:row>
      <xdr:rowOff>133350</xdr:rowOff>
    </xdr:from>
    <xdr:to>
      <xdr:col>17</xdr:col>
      <xdr:colOff>647700</xdr:colOff>
      <xdr:row>35</xdr:row>
      <xdr:rowOff>66675</xdr:rowOff>
    </xdr:to>
    <xdr:pic>
      <xdr:nvPicPr>
        <xdr:cNvPr id="6" name="图片 5"/>
        <xdr:cNvPicPr>
          <a:picLocks noChangeAspect="1"/>
        </xdr:cNvPicPr>
      </xdr:nvPicPr>
      <xdr:blipFill>
        <a:blip r:embed="rId8"/>
        <a:stretch>
          <a:fillRect/>
        </a:stretch>
      </xdr:blipFill>
      <xdr:spPr>
        <a:xfrm>
          <a:off x="10829925" y="3562350"/>
          <a:ext cx="2438400" cy="2505075"/>
        </a:xfrm>
        <a:prstGeom prst="rect">
          <a:avLst/>
        </a:prstGeom>
        <a:noFill/>
        <a:ln w="9525">
          <a:noFill/>
        </a:ln>
      </xdr:spPr>
    </xdr:pic>
    <xdr:clientData/>
  </xdr:twoCellAnchor>
  <xdr:twoCellAnchor editAs="oneCell">
    <xdr:from>
      <xdr:col>14</xdr:col>
      <xdr:colOff>304800</xdr:colOff>
      <xdr:row>35</xdr:row>
      <xdr:rowOff>103505</xdr:rowOff>
    </xdr:from>
    <xdr:to>
      <xdr:col>17</xdr:col>
      <xdr:colOff>634365</xdr:colOff>
      <xdr:row>52</xdr:row>
      <xdr:rowOff>123825</xdr:rowOff>
    </xdr:to>
    <xdr:pic>
      <xdr:nvPicPr>
        <xdr:cNvPr id="7" name="图片 6"/>
        <xdr:cNvPicPr>
          <a:picLocks noChangeAspect="1"/>
        </xdr:cNvPicPr>
      </xdr:nvPicPr>
      <xdr:blipFill>
        <a:blip r:embed="rId9"/>
        <a:stretch>
          <a:fillRect/>
        </a:stretch>
      </xdr:blipFill>
      <xdr:spPr>
        <a:xfrm>
          <a:off x="10839450" y="6104255"/>
          <a:ext cx="2415540" cy="2934970"/>
        </a:xfrm>
        <a:prstGeom prst="rect">
          <a:avLst/>
        </a:prstGeom>
        <a:noFill/>
        <a:ln w="9525">
          <a:noFill/>
        </a:ln>
      </xdr:spPr>
    </xdr:pic>
    <xdr:clientData/>
  </xdr:twoCellAnchor>
  <xdr:twoCellAnchor editAs="oneCell">
    <xdr:from>
      <xdr:col>14</xdr:col>
      <xdr:colOff>76200</xdr:colOff>
      <xdr:row>8</xdr:row>
      <xdr:rowOff>0</xdr:rowOff>
    </xdr:from>
    <xdr:to>
      <xdr:col>16</xdr:col>
      <xdr:colOff>67310</xdr:colOff>
      <xdr:row>19</xdr:row>
      <xdr:rowOff>128270</xdr:rowOff>
    </xdr:to>
    <xdr:pic>
      <xdr:nvPicPr>
        <xdr:cNvPr id="8" name="图片 7"/>
        <xdr:cNvPicPr>
          <a:picLocks noChangeAspect="1"/>
        </xdr:cNvPicPr>
      </xdr:nvPicPr>
      <xdr:blipFill>
        <a:blip r:embed="rId10"/>
        <a:stretch>
          <a:fillRect/>
        </a:stretch>
      </xdr:blipFill>
      <xdr:spPr>
        <a:xfrm>
          <a:off x="10610850" y="1371600"/>
          <a:ext cx="1391285" cy="2014220"/>
        </a:xfrm>
        <a:prstGeom prst="rect">
          <a:avLst/>
        </a:prstGeom>
        <a:noFill/>
        <a:ln w="9525">
          <a:noFill/>
        </a:ln>
      </xdr:spPr>
    </xdr:pic>
    <xdr:clientData/>
  </xdr:twoCellAnchor>
  <xdr:twoCellAnchor>
    <xdr:from>
      <xdr:col>0</xdr:col>
      <xdr:colOff>117475</xdr:colOff>
      <xdr:row>67</xdr:row>
      <xdr:rowOff>149225</xdr:rowOff>
    </xdr:from>
    <xdr:to>
      <xdr:col>6</xdr:col>
      <xdr:colOff>193675</xdr:colOff>
      <xdr:row>83</xdr:row>
      <xdr:rowOff>149225</xdr:rowOff>
    </xdr:to>
    <xdr:graphicFrame>
      <xdr:nvGraphicFramePr>
        <xdr:cNvPr id="18" name="图表 17"/>
        <xdr:cNvGraphicFramePr/>
      </xdr:nvGraphicFramePr>
      <xdr:xfrm>
        <a:off x="117475" y="11636375"/>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47625</xdr:colOff>
      <xdr:row>92</xdr:row>
      <xdr:rowOff>40005</xdr:rowOff>
    </xdr:from>
    <xdr:to>
      <xdr:col>6</xdr:col>
      <xdr:colOff>153035</xdr:colOff>
      <xdr:row>101</xdr:row>
      <xdr:rowOff>104775</xdr:rowOff>
    </xdr:to>
    <xdr:pic>
      <xdr:nvPicPr>
        <xdr:cNvPr id="19" name="图片 18" descr="a7bf1edd6fca14f15444e33a661ca73e"/>
        <xdr:cNvPicPr>
          <a:picLocks noChangeAspect="1"/>
        </xdr:cNvPicPr>
      </xdr:nvPicPr>
      <xdr:blipFill>
        <a:blip r:embed="rId11"/>
        <a:stretch>
          <a:fillRect/>
        </a:stretch>
      </xdr:blipFill>
      <xdr:spPr>
        <a:xfrm>
          <a:off x="47625" y="15813405"/>
          <a:ext cx="4601210" cy="1607820"/>
        </a:xfrm>
        <a:prstGeom prst="rect">
          <a:avLst/>
        </a:prstGeom>
      </xdr:spPr>
    </xdr:pic>
    <xdr:clientData/>
  </xdr:twoCellAnchor>
  <xdr:twoCellAnchor>
    <xdr:from>
      <xdr:col>8</xdr:col>
      <xdr:colOff>50800</xdr:colOff>
      <xdr:row>69</xdr:row>
      <xdr:rowOff>6350</xdr:rowOff>
    </xdr:from>
    <xdr:to>
      <xdr:col>13</xdr:col>
      <xdr:colOff>641350</xdr:colOff>
      <xdr:row>85</xdr:row>
      <xdr:rowOff>6350</xdr:rowOff>
    </xdr:to>
    <xdr:graphicFrame>
      <xdr:nvGraphicFramePr>
        <xdr:cNvPr id="12" name="图表 11"/>
        <xdr:cNvGraphicFramePr/>
      </xdr:nvGraphicFramePr>
      <xdr:xfrm>
        <a:off x="5918200" y="11836400"/>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488950</xdr:colOff>
      <xdr:row>106</xdr:row>
      <xdr:rowOff>107950</xdr:rowOff>
    </xdr:from>
    <xdr:to>
      <xdr:col>15</xdr:col>
      <xdr:colOff>365125</xdr:colOff>
      <xdr:row>122</xdr:row>
      <xdr:rowOff>107950</xdr:rowOff>
    </xdr:to>
    <xdr:graphicFrame>
      <xdr:nvGraphicFramePr>
        <xdr:cNvPr id="16" name="图表 15"/>
        <xdr:cNvGraphicFramePr/>
      </xdr:nvGraphicFramePr>
      <xdr:xfrm>
        <a:off x="7042150" y="18281650"/>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25"/>
  <sheetViews>
    <sheetView tabSelected="1" workbookViewId="0">
      <selection activeCell="I3" sqref="I3"/>
    </sheetView>
  </sheetViews>
  <sheetFormatPr defaultColWidth="9" defaultRowHeight="13.5"/>
  <cols>
    <col min="2" max="2" width="12.625"/>
    <col min="6" max="6" width="10.375"/>
    <col min="10" max="10" width="12.625"/>
    <col min="12" max="12" width="12.625"/>
    <col min="15" max="15" width="9.375"/>
    <col min="18" max="18" width="9.375"/>
  </cols>
  <sheetData>
    <row r="1" spans="1:10">
      <c r="A1" s="1" t="s">
        <v>0</v>
      </c>
      <c r="B1" s="1"/>
      <c r="C1" s="2" t="s">
        <v>1</v>
      </c>
      <c r="D1" s="2"/>
      <c r="E1" s="2" t="s">
        <v>2</v>
      </c>
      <c r="F1" s="2"/>
      <c r="G1" s="1" t="s">
        <v>3</v>
      </c>
      <c r="H1" s="1">
        <f>1+G2</f>
        <v>1.28</v>
      </c>
      <c r="I1" s="1" t="s">
        <v>4</v>
      </c>
      <c r="J1" s="1">
        <f>1+I2/250</f>
        <v>20.144</v>
      </c>
    </row>
    <row r="2" spans="1:10">
      <c r="A2" s="2">
        <f>(C2+E2)*H1*J1</f>
        <v>75290.2144</v>
      </c>
      <c r="B2" s="2"/>
      <c r="C2" s="3">
        <v>2324</v>
      </c>
      <c r="D2" s="3"/>
      <c r="E2" s="3">
        <v>596</v>
      </c>
      <c r="F2" s="3"/>
      <c r="G2" s="3">
        <v>0.28</v>
      </c>
      <c r="H2" s="3"/>
      <c r="I2" s="3">
        <v>4786</v>
      </c>
      <c r="J2" s="3"/>
    </row>
    <row r="3" spans="1:16">
      <c r="A3" s="1" t="s">
        <v>5</v>
      </c>
      <c r="B3" s="1"/>
      <c r="C3" s="1" t="s">
        <v>6</v>
      </c>
      <c r="D3" s="1">
        <f>1+C4/220</f>
        <v>2.96363636363636</v>
      </c>
      <c r="E3" s="4" t="s">
        <v>7</v>
      </c>
      <c r="F3" s="4">
        <f>E4/100*100%</f>
        <v>2866.47</v>
      </c>
      <c r="G3" s="2" t="s">
        <v>8</v>
      </c>
      <c r="H3" s="2"/>
      <c r="I3" s="1" t="s">
        <v>9</v>
      </c>
      <c r="J3" s="12">
        <f>L3/(M3+J4*200)</f>
        <v>0.956937757835175</v>
      </c>
      <c r="K3" s="1" t="s">
        <v>10</v>
      </c>
      <c r="L3" s="1">
        <f>(1-L4/100)*M3</f>
        <v>444444</v>
      </c>
      <c r="M3" s="8">
        <v>444444</v>
      </c>
      <c r="N3" s="13" t="s">
        <v>11</v>
      </c>
      <c r="O3" s="14"/>
      <c r="P3" s="14"/>
    </row>
    <row r="4" spans="1:19">
      <c r="A4" s="2">
        <f>D3*F3*G4</f>
        <v>365.821271338319</v>
      </c>
      <c r="B4" s="2"/>
      <c r="C4" s="3">
        <v>432</v>
      </c>
      <c r="D4" s="3"/>
      <c r="E4" s="5">
        <v>286647</v>
      </c>
      <c r="F4" s="5"/>
      <c r="G4" s="2">
        <f>1-J3</f>
        <v>0.043062242164825</v>
      </c>
      <c r="H4" s="2"/>
      <c r="I4" s="1" t="s">
        <v>12</v>
      </c>
      <c r="J4" s="15">
        <v>100</v>
      </c>
      <c r="K4" s="1" t="s">
        <v>13</v>
      </c>
      <c r="L4" s="16">
        <v>0</v>
      </c>
      <c r="M4" s="12" t="s">
        <v>14</v>
      </c>
      <c r="N4" s="12"/>
      <c r="O4" s="12"/>
      <c r="P4" s="12"/>
      <c r="Q4" s="12"/>
      <c r="R4" s="12"/>
      <c r="S4" s="12"/>
    </row>
    <row r="5" spans="1:10">
      <c r="A5" s="6" t="s">
        <v>15</v>
      </c>
      <c r="B5" s="6"/>
      <c r="C5" s="2" t="s">
        <v>16</v>
      </c>
      <c r="D5" s="2"/>
      <c r="E5" s="2" t="s">
        <v>17</v>
      </c>
      <c r="F5" s="2"/>
      <c r="G5" s="2" t="s">
        <v>18</v>
      </c>
      <c r="H5" s="2"/>
      <c r="I5" s="2"/>
      <c r="J5" s="2"/>
    </row>
    <row r="6" spans="1:10">
      <c r="A6" s="7">
        <f>C6*E6*G6</f>
        <v>60147260672.9876</v>
      </c>
      <c r="B6" s="7"/>
      <c r="C6" s="2">
        <f>A2*A4</f>
        <v>27542761.9511426</v>
      </c>
      <c r="D6" s="2"/>
      <c r="E6" s="2">
        <f>F10*F11*F12*F13*F14*F15*F16*F17*F18*F9</f>
        <v>532.63244344087</v>
      </c>
      <c r="F6" s="2"/>
      <c r="G6" s="2">
        <f>1.26*1.2*1.47*1.22*1.44*1.05</f>
        <v>4.0999706496</v>
      </c>
      <c r="H6" s="2"/>
      <c r="I6" s="17"/>
      <c r="J6" s="17"/>
    </row>
    <row r="7" spans="1:12">
      <c r="A7" s="5" t="s">
        <v>19</v>
      </c>
      <c r="B7" s="5"/>
      <c r="C7" s="5"/>
      <c r="D7" s="5"/>
      <c r="E7" s="5"/>
      <c r="F7" s="5"/>
      <c r="G7" s="5"/>
      <c r="H7" s="5"/>
      <c r="I7" s="5"/>
      <c r="J7" s="5"/>
      <c r="K7" s="5"/>
      <c r="L7" s="5"/>
    </row>
    <row r="8" spans="1:21">
      <c r="A8" s="2"/>
      <c r="B8" s="2"/>
      <c r="C8" s="2"/>
      <c r="D8" s="2"/>
      <c r="E8" s="2" t="s">
        <v>17</v>
      </c>
      <c r="F8" s="2"/>
      <c r="G8" s="2" t="s">
        <v>20</v>
      </c>
      <c r="H8" s="2"/>
      <c r="I8" s="2"/>
      <c r="J8" s="2"/>
      <c r="K8" s="2"/>
      <c r="L8" s="2"/>
      <c r="M8" s="2"/>
      <c r="O8" s="2" t="s">
        <v>21</v>
      </c>
      <c r="P8" s="2"/>
      <c r="Q8" s="2"/>
      <c r="R8" s="2"/>
      <c r="S8" s="2"/>
      <c r="T8" s="2"/>
      <c r="U8" s="2"/>
    </row>
    <row r="9" spans="1:16">
      <c r="A9" s="2"/>
      <c r="B9" s="2"/>
      <c r="C9" s="2"/>
      <c r="D9" s="2"/>
      <c r="E9" s="1"/>
      <c r="F9">
        <f t="shared" ref="F9:F14" si="0">(1+(H9+I9+J9+K9+L9+M9+N9)/100)*100%</f>
        <v>2.05</v>
      </c>
      <c r="G9" t="s">
        <v>22</v>
      </c>
      <c r="H9" s="8">
        <v>0</v>
      </c>
      <c r="I9" s="8">
        <v>0</v>
      </c>
      <c r="J9" s="8">
        <v>0</v>
      </c>
      <c r="K9" s="8">
        <v>0</v>
      </c>
      <c r="L9" s="8">
        <v>0</v>
      </c>
      <c r="M9" s="8">
        <v>0</v>
      </c>
      <c r="N9" s="18">
        <v>105</v>
      </c>
      <c r="O9" s="1"/>
      <c r="P9" s="1"/>
    </row>
    <row r="10" spans="3:16">
      <c r="C10" s="2"/>
      <c r="D10" s="2"/>
      <c r="F10">
        <f t="shared" si="0"/>
        <v>2.1</v>
      </c>
      <c r="G10" t="s">
        <v>23</v>
      </c>
      <c r="H10" s="8">
        <v>0</v>
      </c>
      <c r="I10" s="8">
        <v>0</v>
      </c>
      <c r="J10" s="8">
        <v>0</v>
      </c>
      <c r="K10" s="8">
        <v>0</v>
      </c>
      <c r="L10" s="8">
        <v>0</v>
      </c>
      <c r="M10" s="8">
        <v>0</v>
      </c>
      <c r="N10" s="18">
        <v>110</v>
      </c>
      <c r="O10" s="1"/>
      <c r="P10" s="1"/>
    </row>
    <row r="11" spans="6:16">
      <c r="F11">
        <f t="shared" si="0"/>
        <v>1.6</v>
      </c>
      <c r="G11" t="s">
        <v>24</v>
      </c>
      <c r="H11" s="8">
        <v>0</v>
      </c>
      <c r="I11" s="8">
        <v>0</v>
      </c>
      <c r="J11" s="8">
        <v>0</v>
      </c>
      <c r="K11" s="8">
        <v>0</v>
      </c>
      <c r="L11" s="8">
        <v>0</v>
      </c>
      <c r="M11" s="8">
        <v>0</v>
      </c>
      <c r="N11" s="18">
        <v>60</v>
      </c>
      <c r="O11" s="1"/>
      <c r="P11" s="1"/>
    </row>
    <row r="12" spans="6:16">
      <c r="F12">
        <f t="shared" si="0"/>
        <v>1.99</v>
      </c>
      <c r="G12" t="s">
        <v>25</v>
      </c>
      <c r="H12" s="8">
        <v>0</v>
      </c>
      <c r="I12" s="8">
        <v>0</v>
      </c>
      <c r="J12" s="8">
        <v>0</v>
      </c>
      <c r="K12" s="8">
        <v>0</v>
      </c>
      <c r="L12" s="8">
        <v>0</v>
      </c>
      <c r="M12" s="8">
        <v>0</v>
      </c>
      <c r="N12" s="18">
        <v>99</v>
      </c>
      <c r="O12" s="1"/>
      <c r="P12" s="1"/>
    </row>
    <row r="13" spans="6:16">
      <c r="F13">
        <f t="shared" si="0"/>
        <v>1.59</v>
      </c>
      <c r="G13" t="s">
        <v>26</v>
      </c>
      <c r="H13" s="8">
        <v>0</v>
      </c>
      <c r="I13" s="8">
        <v>0</v>
      </c>
      <c r="J13" s="8">
        <v>0</v>
      </c>
      <c r="K13" s="8">
        <v>0</v>
      </c>
      <c r="L13" s="8">
        <v>0</v>
      </c>
      <c r="M13" s="8">
        <v>0</v>
      </c>
      <c r="N13" s="18">
        <v>59</v>
      </c>
      <c r="O13" s="1"/>
      <c r="P13" s="1"/>
    </row>
    <row r="14" spans="6:16">
      <c r="F14">
        <f t="shared" si="0"/>
        <v>1.85</v>
      </c>
      <c r="G14" t="s">
        <v>27</v>
      </c>
      <c r="H14" s="8">
        <v>0</v>
      </c>
      <c r="I14" s="8">
        <v>0</v>
      </c>
      <c r="J14" s="8">
        <v>0</v>
      </c>
      <c r="K14" s="8">
        <v>0</v>
      </c>
      <c r="L14" s="8">
        <v>0</v>
      </c>
      <c r="M14" s="8">
        <v>0</v>
      </c>
      <c r="N14" s="18">
        <v>85</v>
      </c>
      <c r="O14" s="1"/>
      <c r="P14" s="1"/>
    </row>
    <row r="15" spans="5:16">
      <c r="E15" s="9" t="s">
        <v>28</v>
      </c>
      <c r="F15">
        <f>1*(1+H15/100)*(1+I15/100)*(1+J15/100)*(1+K15/100)*(1+L15/100)*(1+M15/100)*(1+N15/100)</f>
        <v>4.549</v>
      </c>
      <c r="G15" s="9" t="s">
        <v>29</v>
      </c>
      <c r="H15" s="8">
        <v>0</v>
      </c>
      <c r="I15" s="8">
        <v>0</v>
      </c>
      <c r="J15" s="8">
        <v>0</v>
      </c>
      <c r="K15" s="8">
        <v>0</v>
      </c>
      <c r="L15" s="8">
        <v>0</v>
      </c>
      <c r="M15" s="8">
        <v>0</v>
      </c>
      <c r="N15" s="18">
        <v>354.9</v>
      </c>
      <c r="O15" s="1"/>
      <c r="P15" s="1"/>
    </row>
    <row r="16" spans="6:8">
      <c r="F16">
        <f>1+H16/100</f>
        <v>1.1</v>
      </c>
      <c r="G16" t="s">
        <v>30</v>
      </c>
      <c r="H16" s="8">
        <v>10</v>
      </c>
    </row>
    <row r="17" spans="6:10">
      <c r="F17" s="10">
        <f>1+(H17+((J17-11)*1.5+36))/100</f>
        <v>1.76</v>
      </c>
      <c r="G17" s="10" t="s">
        <v>31</v>
      </c>
      <c r="H17" s="11">
        <v>25</v>
      </c>
      <c r="I17" t="s">
        <v>32</v>
      </c>
      <c r="J17" s="8">
        <v>21</v>
      </c>
    </row>
    <row r="18" spans="6:10">
      <c r="F18">
        <v>1.5</v>
      </c>
      <c r="G18" t="s">
        <v>33</v>
      </c>
      <c r="H18" s="2" t="s">
        <v>34</v>
      </c>
      <c r="I18" s="2"/>
      <c r="J18" s="2"/>
    </row>
    <row r="19" spans="6:14">
      <c r="F19" s="2" t="s">
        <v>35</v>
      </c>
      <c r="G19" s="2"/>
      <c r="H19" s="2"/>
      <c r="I19" s="2"/>
      <c r="J19" s="2"/>
      <c r="K19" s="2"/>
      <c r="L19" s="2"/>
      <c r="M19" s="2"/>
      <c r="N19" s="2"/>
    </row>
    <row r="35" spans="1:7">
      <c r="A35" s="2" t="s">
        <v>36</v>
      </c>
      <c r="B35" s="2"/>
      <c r="C35" s="2"/>
      <c r="D35" s="2"/>
      <c r="E35" s="2"/>
      <c r="F35" s="2"/>
      <c r="G35" s="2"/>
    </row>
    <row r="55" spans="1:13">
      <c r="A55" s="2" t="s">
        <v>37</v>
      </c>
      <c r="B55" s="2"/>
      <c r="C55" s="2"/>
      <c r="D55" s="2"/>
      <c r="E55" s="2"/>
      <c r="F55" s="2"/>
      <c r="H55" s="2" t="s">
        <v>38</v>
      </c>
      <c r="I55" s="2"/>
      <c r="J55" s="2"/>
      <c r="K55" s="2"/>
      <c r="L55" s="2"/>
      <c r="M55" s="2"/>
    </row>
    <row r="56" spans="1:12">
      <c r="A56" t="s">
        <v>39</v>
      </c>
      <c r="B56" t="s">
        <v>40</v>
      </c>
      <c r="C56" t="s">
        <v>39</v>
      </c>
      <c r="D56" t="s">
        <v>41</v>
      </c>
      <c r="I56" t="s">
        <v>39</v>
      </c>
      <c r="J56" t="s">
        <v>42</v>
      </c>
      <c r="K56" t="s">
        <v>39</v>
      </c>
      <c r="L56" t="s">
        <v>43</v>
      </c>
    </row>
    <row r="57" spans="1:12">
      <c r="A57">
        <v>0</v>
      </c>
      <c r="B57">
        <f>(1+A57/100+0.05)/(1+A57/100)</f>
        <v>1.05</v>
      </c>
      <c r="C57">
        <v>0</v>
      </c>
      <c r="D57">
        <f>(1+C57/100)*(1+0.05)/(1+C57/100)</f>
        <v>1.05</v>
      </c>
      <c r="E57">
        <v>1.03</v>
      </c>
      <c r="I57">
        <v>1000</v>
      </c>
      <c r="J57">
        <f>(I57+400)/(I57+250)</f>
        <v>1.12</v>
      </c>
      <c r="K57">
        <v>1000</v>
      </c>
      <c r="L57">
        <f>((K57+90)*0.28)/(K57*0.28)</f>
        <v>1.09</v>
      </c>
    </row>
    <row r="58" spans="1:12">
      <c r="A58">
        <v>10</v>
      </c>
      <c r="B58">
        <f t="shared" ref="B58:B67" si="1">(1+A58/100+0.05)/(1+A58/100)</f>
        <v>1.04545454545455</v>
      </c>
      <c r="C58">
        <v>10</v>
      </c>
      <c r="D58">
        <f t="shared" ref="D58:D67" si="2">(1+C58/100)*(1+0.05)/(1+C58/100)</f>
        <v>1.05</v>
      </c>
      <c r="E58">
        <v>1.03</v>
      </c>
      <c r="I58">
        <v>1500</v>
      </c>
      <c r="J58">
        <f>(I58+400)/(I58+250)</f>
        <v>1.08571428571429</v>
      </c>
      <c r="K58">
        <v>1400</v>
      </c>
      <c r="L58">
        <f>((K58+90)*0.28)/(K58*0.28)</f>
        <v>1.06428571428571</v>
      </c>
    </row>
    <row r="59" spans="1:12">
      <c r="A59">
        <v>20</v>
      </c>
      <c r="B59">
        <f t="shared" si="1"/>
        <v>1.04166666666667</v>
      </c>
      <c r="C59">
        <v>20</v>
      </c>
      <c r="D59">
        <f t="shared" si="2"/>
        <v>1.05</v>
      </c>
      <c r="E59">
        <v>1.03</v>
      </c>
      <c r="I59">
        <v>2000</v>
      </c>
      <c r="J59">
        <f t="shared" ref="J59:J69" si="3">(I59+400)/(I59+250)</f>
        <v>1.06666666666667</v>
      </c>
      <c r="K59">
        <v>1800</v>
      </c>
      <c r="L59">
        <f t="shared" ref="L59:L69" si="4">((K59+90)*0.28)/(K59*0.28)</f>
        <v>1.05</v>
      </c>
    </row>
    <row r="60" spans="1:12">
      <c r="A60">
        <v>30</v>
      </c>
      <c r="B60">
        <f t="shared" si="1"/>
        <v>1.03846153846154</v>
      </c>
      <c r="C60">
        <v>30</v>
      </c>
      <c r="D60">
        <f t="shared" si="2"/>
        <v>1.05</v>
      </c>
      <c r="E60">
        <v>1.03</v>
      </c>
      <c r="I60">
        <v>2500</v>
      </c>
      <c r="J60">
        <f t="shared" si="3"/>
        <v>1.05454545454545</v>
      </c>
      <c r="K60">
        <v>2200</v>
      </c>
      <c r="L60">
        <f t="shared" si="4"/>
        <v>1.04090909090909</v>
      </c>
    </row>
    <row r="61" spans="1:12">
      <c r="A61">
        <v>40</v>
      </c>
      <c r="B61">
        <f t="shared" si="1"/>
        <v>1.03571428571429</v>
      </c>
      <c r="C61">
        <v>40</v>
      </c>
      <c r="D61">
        <f t="shared" si="2"/>
        <v>1.05</v>
      </c>
      <c r="E61">
        <v>1.03</v>
      </c>
      <c r="I61">
        <v>3000</v>
      </c>
      <c r="J61">
        <f t="shared" si="3"/>
        <v>1.04615384615385</v>
      </c>
      <c r="K61">
        <v>2600</v>
      </c>
      <c r="L61">
        <f t="shared" si="4"/>
        <v>1.03461538461538</v>
      </c>
    </row>
    <row r="62" spans="1:12">
      <c r="A62">
        <v>50</v>
      </c>
      <c r="B62">
        <f t="shared" si="1"/>
        <v>1.03333333333333</v>
      </c>
      <c r="C62">
        <v>50</v>
      </c>
      <c r="D62">
        <f t="shared" si="2"/>
        <v>1.05</v>
      </c>
      <c r="E62">
        <v>1.03</v>
      </c>
      <c r="I62">
        <v>3500</v>
      </c>
      <c r="J62">
        <f t="shared" si="3"/>
        <v>1.04</v>
      </c>
      <c r="K62">
        <v>3000</v>
      </c>
      <c r="L62">
        <f t="shared" si="4"/>
        <v>1.03</v>
      </c>
    </row>
    <row r="63" spans="1:12">
      <c r="A63">
        <v>60</v>
      </c>
      <c r="B63">
        <f t="shared" si="1"/>
        <v>1.03125</v>
      </c>
      <c r="C63">
        <v>60</v>
      </c>
      <c r="D63">
        <f t="shared" si="2"/>
        <v>1.05</v>
      </c>
      <c r="E63">
        <v>1.03</v>
      </c>
      <c r="I63">
        <v>4000</v>
      </c>
      <c r="J63">
        <f t="shared" si="3"/>
        <v>1.03529411764706</v>
      </c>
      <c r="K63">
        <v>3400</v>
      </c>
      <c r="L63">
        <f t="shared" si="4"/>
        <v>1.02647058823529</v>
      </c>
    </row>
    <row r="64" spans="1:12">
      <c r="A64">
        <v>70</v>
      </c>
      <c r="B64">
        <f t="shared" si="1"/>
        <v>1.02941176470588</v>
      </c>
      <c r="C64">
        <v>70</v>
      </c>
      <c r="D64">
        <f t="shared" si="2"/>
        <v>1.05</v>
      </c>
      <c r="E64">
        <v>1.03</v>
      </c>
      <c r="I64">
        <v>4500</v>
      </c>
      <c r="J64">
        <f t="shared" si="3"/>
        <v>1.03157894736842</v>
      </c>
      <c r="K64">
        <v>3800</v>
      </c>
      <c r="L64">
        <f t="shared" si="4"/>
        <v>1.02368421052632</v>
      </c>
    </row>
    <row r="65" spans="1:12">
      <c r="A65">
        <v>80</v>
      </c>
      <c r="B65">
        <f t="shared" si="1"/>
        <v>1.02777777777778</v>
      </c>
      <c r="C65">
        <v>80</v>
      </c>
      <c r="D65">
        <f t="shared" si="2"/>
        <v>1.05</v>
      </c>
      <c r="E65">
        <v>1.03</v>
      </c>
      <c r="I65">
        <v>5000</v>
      </c>
      <c r="J65">
        <f t="shared" si="3"/>
        <v>1.02857142857143</v>
      </c>
      <c r="K65">
        <v>4200</v>
      </c>
      <c r="L65">
        <f t="shared" si="4"/>
        <v>1.02142857142857</v>
      </c>
    </row>
    <row r="66" spans="1:12">
      <c r="A66">
        <v>90</v>
      </c>
      <c r="B66">
        <f t="shared" si="1"/>
        <v>1.02631578947368</v>
      </c>
      <c r="C66">
        <v>90</v>
      </c>
      <c r="D66">
        <f t="shared" si="2"/>
        <v>1.05</v>
      </c>
      <c r="E66">
        <v>1.03</v>
      </c>
      <c r="I66">
        <v>5500</v>
      </c>
      <c r="J66">
        <f t="shared" si="3"/>
        <v>1.02608695652174</v>
      </c>
      <c r="K66">
        <v>4600</v>
      </c>
      <c r="L66">
        <f t="shared" si="4"/>
        <v>1.0195652173913</v>
      </c>
    </row>
    <row r="67" spans="1:12">
      <c r="A67">
        <v>100</v>
      </c>
      <c r="B67">
        <f t="shared" si="1"/>
        <v>1.025</v>
      </c>
      <c r="C67">
        <v>100</v>
      </c>
      <c r="D67">
        <f t="shared" si="2"/>
        <v>1.05</v>
      </c>
      <c r="E67">
        <v>1.03</v>
      </c>
      <c r="I67">
        <v>6000</v>
      </c>
      <c r="J67">
        <f t="shared" si="3"/>
        <v>1.024</v>
      </c>
      <c r="K67">
        <v>5000</v>
      </c>
      <c r="L67">
        <f t="shared" si="4"/>
        <v>1.018</v>
      </c>
    </row>
    <row r="68" spans="9:12">
      <c r="I68">
        <v>6500</v>
      </c>
      <c r="J68">
        <f t="shared" si="3"/>
        <v>1.02222222222222</v>
      </c>
      <c r="K68">
        <v>5400</v>
      </c>
      <c r="L68">
        <f t="shared" si="4"/>
        <v>1.01666666666667</v>
      </c>
    </row>
    <row r="69" spans="9:12">
      <c r="I69">
        <v>7000</v>
      </c>
      <c r="J69">
        <f t="shared" si="3"/>
        <v>1.02068965517241</v>
      </c>
      <c r="K69">
        <v>5800</v>
      </c>
      <c r="L69">
        <f t="shared" si="4"/>
        <v>1.01551724137931</v>
      </c>
    </row>
    <row r="86" spans="1:6">
      <c r="A86" s="19" t="s">
        <v>44</v>
      </c>
      <c r="B86" s="19"/>
      <c r="C86" s="19"/>
      <c r="D86" s="19"/>
      <c r="E86" s="19"/>
      <c r="F86" s="19"/>
    </row>
    <row r="87" spans="1:17">
      <c r="A87" s="19"/>
      <c r="B87" s="19"/>
      <c r="C87" s="19"/>
      <c r="D87" s="19"/>
      <c r="E87" s="19"/>
      <c r="F87" s="19"/>
      <c r="H87" s="2" t="s">
        <v>45</v>
      </c>
      <c r="I87" s="2"/>
      <c r="J87" s="2"/>
      <c r="K87" s="2"/>
      <c r="L87" s="2"/>
      <c r="M87" s="2"/>
      <c r="N87" s="2"/>
      <c r="O87" s="2"/>
      <c r="P87" s="2"/>
      <c r="Q87" s="2"/>
    </row>
    <row r="88" spans="1:17">
      <c r="A88" s="19"/>
      <c r="B88" s="19"/>
      <c r="C88" s="19"/>
      <c r="D88" s="19"/>
      <c r="E88" s="19"/>
      <c r="F88" s="19"/>
      <c r="H88" s="2"/>
      <c r="I88" s="2"/>
      <c r="J88" s="2"/>
      <c r="K88" s="2"/>
      <c r="L88" s="2"/>
      <c r="M88" s="2"/>
      <c r="N88" s="2"/>
      <c r="O88" s="2"/>
      <c r="P88" s="2"/>
      <c r="Q88" s="2"/>
    </row>
    <row r="89" spans="1:17">
      <c r="A89" s="19"/>
      <c r="B89" s="19"/>
      <c r="C89" s="19"/>
      <c r="D89" s="19"/>
      <c r="E89" s="19"/>
      <c r="F89" s="19"/>
      <c r="H89" s="2"/>
      <c r="I89" s="2"/>
      <c r="J89" s="2"/>
      <c r="K89" s="2"/>
      <c r="L89" s="2"/>
      <c r="M89" s="2"/>
      <c r="N89" s="2"/>
      <c r="O89" s="2"/>
      <c r="P89" s="2"/>
      <c r="Q89" s="2"/>
    </row>
    <row r="90" spans="1:17">
      <c r="A90" s="19"/>
      <c r="B90" s="19"/>
      <c r="C90" s="19"/>
      <c r="D90" s="19"/>
      <c r="E90" s="19"/>
      <c r="F90" s="19"/>
      <c r="H90" s="2"/>
      <c r="I90" s="2"/>
      <c r="J90" s="2"/>
      <c r="K90" s="2"/>
      <c r="L90" s="2"/>
      <c r="M90" s="2"/>
      <c r="N90" s="2"/>
      <c r="O90" s="2"/>
      <c r="P90" s="2"/>
      <c r="Q90" s="2"/>
    </row>
    <row r="91" spans="1:17">
      <c r="A91" s="19"/>
      <c r="B91" s="19"/>
      <c r="C91" s="19"/>
      <c r="D91" s="19"/>
      <c r="E91" s="19"/>
      <c r="F91" s="19"/>
      <c r="J91" s="2"/>
      <c r="K91" s="2"/>
      <c r="L91" s="2"/>
      <c r="M91" s="2"/>
      <c r="N91" s="2"/>
      <c r="O91" s="2"/>
      <c r="P91" s="2"/>
      <c r="Q91" s="2"/>
    </row>
    <row r="92" spans="1:17">
      <c r="A92" s="19"/>
      <c r="B92" s="19"/>
      <c r="C92" s="19"/>
      <c r="D92" s="19"/>
      <c r="E92" s="19"/>
      <c r="F92" s="19"/>
      <c r="J92" s="2"/>
      <c r="K92" s="2"/>
      <c r="L92" s="2"/>
      <c r="M92" s="2"/>
      <c r="N92" s="2"/>
      <c r="O92" s="2"/>
      <c r="P92" s="2"/>
      <c r="Q92" s="2"/>
    </row>
    <row r="105" spans="8:15">
      <c r="H105" s="2" t="s">
        <v>46</v>
      </c>
      <c r="I105" s="2"/>
      <c r="J105" s="2"/>
      <c r="K105" s="2"/>
      <c r="L105" s="2"/>
      <c r="M105" s="2"/>
      <c r="N105" s="2"/>
      <c r="O105" s="2"/>
    </row>
    <row r="106" spans="8:9">
      <c r="H106" t="s">
        <v>47</v>
      </c>
      <c r="I106" t="s">
        <v>48</v>
      </c>
    </row>
    <row r="107" spans="8:9">
      <c r="H107">
        <v>0</v>
      </c>
      <c r="I107">
        <f t="shared" ref="I107:I112" si="5">(0.25*H107+20000)/20000</f>
        <v>1</v>
      </c>
    </row>
    <row r="108" spans="8:22">
      <c r="H108">
        <v>4000</v>
      </c>
      <c r="I108">
        <f t="shared" si="5"/>
        <v>1.05</v>
      </c>
      <c r="V108">
        <v>1.25</v>
      </c>
    </row>
    <row r="109" spans="8:22">
      <c r="H109">
        <v>8000</v>
      </c>
      <c r="I109">
        <f t="shared" si="5"/>
        <v>1.1</v>
      </c>
      <c r="V109">
        <v>1.25</v>
      </c>
    </row>
    <row r="110" spans="8:22">
      <c r="H110">
        <v>12000</v>
      </c>
      <c r="I110">
        <f t="shared" si="5"/>
        <v>1.15</v>
      </c>
      <c r="V110">
        <v>1.25</v>
      </c>
    </row>
    <row r="111" spans="8:22">
      <c r="H111">
        <v>16000</v>
      </c>
      <c r="I111">
        <f t="shared" si="5"/>
        <v>1.2</v>
      </c>
      <c r="V111">
        <v>1.25</v>
      </c>
    </row>
    <row r="112" spans="8:22">
      <c r="H112">
        <v>20000</v>
      </c>
      <c r="I112">
        <f t="shared" si="5"/>
        <v>1.25</v>
      </c>
      <c r="V112">
        <v>1.25</v>
      </c>
    </row>
    <row r="113" spans="8:22">
      <c r="H113">
        <v>24000</v>
      </c>
      <c r="I113">
        <f t="shared" ref="I113:I123" si="6">(0.25*H113+20000)/20000</f>
        <v>1.3</v>
      </c>
      <c r="V113">
        <v>1.25</v>
      </c>
    </row>
    <row r="114" spans="8:22">
      <c r="H114">
        <v>28000</v>
      </c>
      <c r="I114">
        <f t="shared" si="6"/>
        <v>1.35</v>
      </c>
      <c r="V114">
        <v>1.25</v>
      </c>
    </row>
    <row r="115" spans="8:22">
      <c r="H115">
        <v>32000</v>
      </c>
      <c r="I115">
        <f t="shared" si="6"/>
        <v>1.4</v>
      </c>
      <c r="V115">
        <v>1.25</v>
      </c>
    </row>
    <row r="116" spans="8:22">
      <c r="H116">
        <v>36000</v>
      </c>
      <c r="I116">
        <f t="shared" si="6"/>
        <v>1.45</v>
      </c>
      <c r="V116">
        <v>1.25</v>
      </c>
    </row>
    <row r="117" spans="8:22">
      <c r="H117">
        <v>40000</v>
      </c>
      <c r="I117">
        <f t="shared" si="6"/>
        <v>1.5</v>
      </c>
      <c r="V117">
        <v>1.25</v>
      </c>
    </row>
    <row r="118" spans="8:22">
      <c r="H118">
        <v>44000</v>
      </c>
      <c r="I118">
        <f t="shared" si="6"/>
        <v>1.55</v>
      </c>
      <c r="V118">
        <v>1.25</v>
      </c>
    </row>
    <row r="119" spans="8:22">
      <c r="H119">
        <v>48000</v>
      </c>
      <c r="I119">
        <f t="shared" si="6"/>
        <v>1.6</v>
      </c>
      <c r="V119">
        <v>1.25</v>
      </c>
    </row>
    <row r="120" spans="8:22">
      <c r="H120">
        <v>52000</v>
      </c>
      <c r="I120">
        <f t="shared" si="6"/>
        <v>1.65</v>
      </c>
      <c r="V120">
        <v>1.25</v>
      </c>
    </row>
    <row r="121" spans="8:22">
      <c r="H121">
        <v>56000</v>
      </c>
      <c r="I121">
        <f t="shared" si="6"/>
        <v>1.7</v>
      </c>
      <c r="V121">
        <v>1.25</v>
      </c>
    </row>
    <row r="122" spans="8:22">
      <c r="H122">
        <v>60000</v>
      </c>
      <c r="I122">
        <f t="shared" si="6"/>
        <v>1.75</v>
      </c>
      <c r="V122">
        <v>1.25</v>
      </c>
    </row>
    <row r="123" spans="8:22">
      <c r="H123">
        <v>64000</v>
      </c>
      <c r="I123">
        <f t="shared" si="6"/>
        <v>1.8</v>
      </c>
      <c r="V123">
        <v>1.25</v>
      </c>
    </row>
    <row r="124" spans="8:16">
      <c r="H124" s="2" t="s">
        <v>49</v>
      </c>
      <c r="I124" s="2"/>
      <c r="J124" s="2"/>
      <c r="K124" s="2"/>
      <c r="L124" s="2"/>
      <c r="M124" s="2"/>
      <c r="N124" s="2"/>
      <c r="O124" s="2"/>
      <c r="P124" s="2"/>
    </row>
    <row r="125" spans="8:16">
      <c r="H125" s="2"/>
      <c r="I125" s="2"/>
      <c r="J125" s="2"/>
      <c r="K125" s="2"/>
      <c r="L125" s="2"/>
      <c r="M125" s="2"/>
      <c r="N125" s="2"/>
      <c r="O125" s="2"/>
      <c r="P125" s="2"/>
    </row>
  </sheetData>
  <mergeCells count="45">
    <mergeCell ref="A1:B1"/>
    <mergeCell ref="C1:D1"/>
    <mergeCell ref="E1:F1"/>
    <mergeCell ref="A2:B2"/>
    <mergeCell ref="C2:D2"/>
    <mergeCell ref="E2:F2"/>
    <mergeCell ref="G2:H2"/>
    <mergeCell ref="I2:J2"/>
    <mergeCell ref="A3:B3"/>
    <mergeCell ref="G3:H3"/>
    <mergeCell ref="N3:P3"/>
    <mergeCell ref="A4:B4"/>
    <mergeCell ref="C4:D4"/>
    <mergeCell ref="E4:F4"/>
    <mergeCell ref="G4:H4"/>
    <mergeCell ref="M4:S4"/>
    <mergeCell ref="A5:B5"/>
    <mergeCell ref="C5:D5"/>
    <mergeCell ref="E5:F5"/>
    <mergeCell ref="G5:H5"/>
    <mergeCell ref="I5:J5"/>
    <mergeCell ref="A6:B6"/>
    <mergeCell ref="C6:D6"/>
    <mergeCell ref="E6:F6"/>
    <mergeCell ref="G6:H6"/>
    <mergeCell ref="I6:J6"/>
    <mergeCell ref="A7:L7"/>
    <mergeCell ref="A8:B8"/>
    <mergeCell ref="C8:D8"/>
    <mergeCell ref="E8:F8"/>
    <mergeCell ref="G8:M8"/>
    <mergeCell ref="O8:U8"/>
    <mergeCell ref="A9:B9"/>
    <mergeCell ref="C9:D9"/>
    <mergeCell ref="C10:D10"/>
    <mergeCell ref="H18:J18"/>
    <mergeCell ref="F19:N19"/>
    <mergeCell ref="A35:G35"/>
    <mergeCell ref="A55:F55"/>
    <mergeCell ref="H55:M55"/>
    <mergeCell ref="H105:O105"/>
    <mergeCell ref="A86:F92"/>
    <mergeCell ref="J91:Q92"/>
    <mergeCell ref="H124:P125"/>
    <mergeCell ref="H87:Q90"/>
  </mergeCells>
  <dataValidations count="2">
    <dataValidation type="list" allowBlank="1" showInputMessage="1" showErrorMessage="1" sqref="L4 H17">
      <formula1>"25,0"</formula1>
    </dataValidation>
    <dataValidation type="list" allowBlank="1" showInputMessage="1" showErrorMessage="1" sqref="I15:M15 H15:H16 H11:M14 H9:M10">
      <formula1>"10,0"</formula1>
    </dataValidation>
  </dataValidations>
  <pageMargins left="0.7" right="0.7" top="0.75" bottom="0.75" header="0.3" footer="0.3"/>
  <pageSetup paperSize="9" orientation="portrait" horizontalDpi="200" verticalDpi="300"/>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QQEQWR</dc:creator>
  <cp:lastModifiedBy>&amp;</cp:lastModifiedBy>
  <dcterms:created xsi:type="dcterms:W3CDTF">2006-09-13T11:21:00Z</dcterms:created>
  <dcterms:modified xsi:type="dcterms:W3CDTF">2021-02-01T13:21:12Z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