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5.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6.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7.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8.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9.xml" ContentType="application/vnd.openxmlformats-officedocument.drawingml.chart+xml"/>
  <Override PartName="/xl/drawings/drawing19.xml" ContentType="application/vnd.openxmlformats-officedocument.drawingml.chartshapes+xml"/>
  <Override PartName="/xl/tables/table1.xml" ContentType="application/vnd.openxmlformats-officedocument.spreadsheetml.table+xml"/>
  <Override PartName="/xl/drawings/drawing20.xml" ContentType="application/vnd.openxmlformats-officedocument.drawing+xml"/>
  <Override PartName="/xl/charts/chart10.xml" ContentType="application/vnd.openxmlformats-officedocument.drawingml.chart+xml"/>
  <Override PartName="/xl/drawings/drawing21.xml" ContentType="application/vnd.openxmlformats-officedocument.drawingml.chartshape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https://kproductivity.sharepoint.com/teams/KrogerMFGCapacityModels/Shared Documents/General/2025 Capacity Charts/"/>
    </mc:Choice>
  </mc:AlternateContent>
  <xr:revisionPtr revIDLastSave="727" documentId="13_ncr:1_{57356661-F7FF-42F6-B0A2-03C9FFC0D4AF}" xr6:coauthVersionLast="47" xr6:coauthVersionMax="47" xr10:uidLastSave="{2E3DDB21-5710-4AF1-AD0A-794C7BE6D19B}"/>
  <workbookProtection workbookAlgorithmName="SHA-512" workbookHashValue="JA/W02Mw9eL/UW29z4+WQqs5P7+/GlBr4FF8wKALOSr4Fs23btUOYgly3NFN0I0y3TA4GV6kPR9coOD+daHbYA==" workbookSaltValue="ystyb19Z6GRc6E4krXr6Rw==" workbookSpinCount="100000" lockStructure="1"/>
  <bookViews>
    <workbookView minimized="1" xWindow="38580" yWindow="2385" windowWidth="7500" windowHeight="6000" tabRatio="838" xr2:uid="{419FD0F8-7379-40A6-8F55-6B75F100B432}"/>
  </bookViews>
  <sheets>
    <sheet name="Assumptions-Risks-Opportunities" sheetId="27" r:id="rId1"/>
    <sheet name="Roll" sheetId="18" r:id="rId2"/>
    <sheet name="Bread" sheetId="12" r:id="rId3"/>
    <sheet name="Cake I" sheetId="1" r:id="rId4"/>
    <sheet name="Cake II" sheetId="2" r:id="rId5"/>
    <sheet name="Cookie" sheetId="13" r:id="rId6"/>
    <sheet name="Danish" sheetId="14" r:id="rId7"/>
    <sheet name="Iced Layers" sheetId="15" r:id="rId8"/>
    <sheet name="Iced Qtr Sheet" sheetId="16" r:id="rId9"/>
    <sheet name="Parbaked" sheetId="17" state="hidden" r:id="rId10"/>
    <sheet name="Util Review Links" sheetId="29" r:id="rId11"/>
    <sheet name="Cake" sheetId="3" r:id="rId12"/>
    <sheet name="KDT Q1 25 " sheetId="33" r:id="rId13"/>
    <sheet name="KDT Q4 24 " sheetId="32" r:id="rId14"/>
    <sheet name="KDT 24 Q3" sheetId="31" r:id="rId15"/>
    <sheet name="KDT24Q2" sheetId="30" r:id="rId16"/>
    <sheet name="KDT24" sheetId="28" r:id="rId17"/>
    <sheet name="2023 KDT" sheetId="22" r:id="rId18"/>
    <sheet name="Comparison" sheetId="23" r:id="rId19"/>
    <sheet name="2023 Production" sheetId="20" r:id="rId20"/>
    <sheet name="Production" sheetId="10" r:id="rId21"/>
    <sheet name="Sales" sheetId="7" r:id="rId22"/>
    <sheet name="2023 Sales" sheetId="21" state="hidden" r:id="rId23"/>
    <sheet name="Inventory" sheetId="19" r:id="rId24"/>
    <sheet name="Rules" sheetId="26" r:id="rId25"/>
  </sheets>
  <externalReferences>
    <externalReference r:id="rId26"/>
    <externalReference r:id="rId27"/>
    <externalReference r:id="rId28"/>
    <externalReference r:id="rId29"/>
    <externalReference r:id="rId30"/>
    <externalReference r:id="rId31"/>
  </externalReferences>
  <definedNames>
    <definedName name="_____sls04">#REF!</definedName>
    <definedName name="____sls04">#REF!</definedName>
    <definedName name="___sls04">#REF!</definedName>
    <definedName name="__sls04">#REF!</definedName>
    <definedName name="_xlnm._FilterDatabase" localSheetId="19" hidden="1">'2023 Production'!$A$1:$J$1</definedName>
    <definedName name="_xlnm._FilterDatabase" localSheetId="23" hidden="1">Inventory!$A$1:$K$181</definedName>
    <definedName name="_xlnm._FilterDatabase" localSheetId="20" hidden="1">Production!$A$1:$S$167</definedName>
    <definedName name="_xlnm._FilterDatabase" localSheetId="21" hidden="1">Sales!$A$1:$S$176</definedName>
    <definedName name="_sls04" localSheetId="0">#REF!</definedName>
    <definedName name="_sls04" localSheetId="12">#REF!</definedName>
    <definedName name="_sls04" localSheetId="13">#REF!</definedName>
    <definedName name="_sls04">#REF!</definedName>
    <definedName name="Bakery_Production_History" localSheetId="0">#REF!</definedName>
    <definedName name="Bakery_Production_History" localSheetId="12">#REF!</definedName>
    <definedName name="Bakery_Production_History" localSheetId="13">#REF!</definedName>
    <definedName name="Bakery_Production_History">#REF!</definedName>
    <definedName name="bevproduction06">'[1]Data prod'!$C$310:$Q$497</definedName>
    <definedName name="bevsales06">'[1]Data sales'!$A$278:$N$484</definedName>
    <definedName name="conversion" localSheetId="12">#REF!</definedName>
    <definedName name="conversion" localSheetId="13">#REF!</definedName>
    <definedName name="conversion">#REF!</definedName>
    <definedName name="convlist" localSheetId="12">#REF!</definedName>
    <definedName name="convlist" localSheetId="13">#REF!</definedName>
    <definedName name="convlist">#REF!</definedName>
    <definedName name="data" localSheetId="12">[2]DataAllPlusQtInterplnt!$A$4:$Q$215</definedName>
    <definedName name="data" localSheetId="13">[2]DataAllPlusQtInterplnt!$A$4:$Q$215</definedName>
    <definedName name="data">[3]DataAllPlusQtInterplnt!$A$4:$Q$215</definedName>
    <definedName name="define" localSheetId="0">#REF!</definedName>
    <definedName name="define" localSheetId="12">#REF!</definedName>
    <definedName name="define" localSheetId="13">#REF!</definedName>
    <definedName name="define">#REF!</definedName>
    <definedName name="frozinplt2">#REF!</definedName>
    <definedName name="frozintplt" localSheetId="12">#REF!</definedName>
    <definedName name="frozintplt" localSheetId="13">#REF!</definedName>
    <definedName name="frozintplt">#REF!</definedName>
    <definedName name="icproduction06">'[1]Data prod'!$C$239:$Q$302</definedName>
    <definedName name="icsales06">'[1]Data sales'!$A$489:$N$566</definedName>
    <definedName name="_xlnm.Print_Area" localSheetId="2">Bread!$A$1:$V$46</definedName>
    <definedName name="_xlnm.Print_Area" localSheetId="11">Cake!$A$1:$V$46</definedName>
    <definedName name="_xlnm.Print_Area" localSheetId="3">'Cake I'!$A$1:$V$46</definedName>
    <definedName name="_xlnm.Print_Area" localSheetId="4">'Cake II'!$A$1:$V$46</definedName>
    <definedName name="_xlnm.Print_Area" localSheetId="5">Cookie!$A$1:$V$46</definedName>
    <definedName name="_xlnm.Print_Area" localSheetId="6">Danish!$A$1:$V$46</definedName>
    <definedName name="_xlnm.Print_Area" localSheetId="7">'Iced Layers'!$A$1:$V$46</definedName>
    <definedName name="_xlnm.Print_Area" localSheetId="8">'Iced Qtr Sheet'!$A$1:$V$46</definedName>
    <definedName name="_xlnm.Print_Area" localSheetId="12">'KDT Q1 25 '!$A$1:$U$213</definedName>
    <definedName name="_xlnm.Print_Area" localSheetId="13">'KDT Q4 24 '!$A$1:$U$213</definedName>
    <definedName name="_xlnm.Print_Area" localSheetId="9">Parbaked!$A$1:$V$46</definedName>
    <definedName name="_xlnm.Print_Area" localSheetId="1">Roll!$A$1:$V$46</definedName>
    <definedName name="_xlnm.Print_Titles" localSheetId="12">'KDT Q1 25 '!$1:$4</definedName>
    <definedName name="_xlnm.Print_Titles" localSheetId="13">'KDT Q4 24 '!$1:$4</definedName>
    <definedName name="prod05" localSheetId="12">#REF!</definedName>
    <definedName name="prod05" localSheetId="13">#REF!</definedName>
    <definedName name="prod05">#REF!</definedName>
    <definedName name="prod08">'[4]2008 production'!$E$5:$S$260</definedName>
    <definedName name="prod17">#REF!</definedName>
    <definedName name="proddata">[5]Data!$A$4:$P$59</definedName>
    <definedName name="proddata06" localSheetId="0">#REF!</definedName>
    <definedName name="proddata06" localSheetId="12">#REF!</definedName>
    <definedName name="proddata06" localSheetId="13">#REF!</definedName>
    <definedName name="proddata06">#REF!</definedName>
    <definedName name="sales" localSheetId="0">#REF!</definedName>
    <definedName name="sales" localSheetId="12">#REF!</definedName>
    <definedName name="sales" localSheetId="13">#REF!</definedName>
    <definedName name="sales">#REF!</definedName>
    <definedName name="sales05" localSheetId="0">#REF!</definedName>
    <definedName name="sales05" localSheetId="12">#REF!</definedName>
    <definedName name="sales05" localSheetId="13">#REF!</definedName>
    <definedName name="sales05">#REF!</definedName>
    <definedName name="sales05I" localSheetId="12">#REF!</definedName>
    <definedName name="sales05I" localSheetId="13">#REF!</definedName>
    <definedName name="sales05I">#REF!</definedName>
    <definedName name="sales06" localSheetId="0">#REF!</definedName>
    <definedName name="sales06" localSheetId="12">#REF!</definedName>
    <definedName name="sales06" localSheetId="13">#REF!</definedName>
    <definedName name="sales06">#REF!</definedName>
    <definedName name="sales08">'[4]2008 sales'!$B$5:$P$258</definedName>
    <definedName name="sales17">#REF!</definedName>
    <definedName name="slsdata" localSheetId="0">#REF!</definedName>
    <definedName name="slsdata" localSheetId="12">#REF!</definedName>
    <definedName name="slsdata" localSheetId="13">#REF!</definedName>
    <definedName name="slsdata">#REF!</definedName>
    <definedName name="slsdata19">#REF!</definedName>
    <definedName name="state_productiondata" localSheetId="0">#REF!</definedName>
    <definedName name="state_productiondata" localSheetId="12">#REF!</definedName>
    <definedName name="state_productiondata" localSheetId="13">#REF!</definedName>
    <definedName name="state_productiondat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18" l="1"/>
  <c r="C72" i="18"/>
  <c r="C71" i="18"/>
  <c r="C70" i="18"/>
  <c r="C69" i="18"/>
  <c r="C68" i="18"/>
  <c r="C67" i="18"/>
  <c r="D70" i="15" l="1"/>
  <c r="C72" i="15"/>
  <c r="C73" i="15" s="1"/>
  <c r="C74" i="15" s="1"/>
  <c r="C75" i="15" s="1"/>
  <c r="C76" i="15" s="1"/>
  <c r="C77" i="15" s="1"/>
  <c r="C78" i="15" s="1"/>
  <c r="C79" i="15" s="1"/>
  <c r="C80" i="15" s="1"/>
  <c r="C81" i="15" s="1"/>
  <c r="C82" i="15" s="1"/>
  <c r="C83" i="15" s="1"/>
  <c r="C84" i="15" s="1"/>
  <c r="C85" i="15" s="1"/>
  <c r="C86" i="15" s="1"/>
  <c r="C71" i="15"/>
  <c r="C70" i="15"/>
  <c r="D70" i="16"/>
  <c r="C72" i="16"/>
  <c r="C73" i="16" s="1"/>
  <c r="C74" i="16" s="1"/>
  <c r="C75" i="16" s="1"/>
  <c r="C76" i="16" s="1"/>
  <c r="C77" i="16" s="1"/>
  <c r="C78" i="16" s="1"/>
  <c r="C79" i="16" s="1"/>
  <c r="C80" i="16" s="1"/>
  <c r="C81" i="16" s="1"/>
  <c r="C82" i="16" s="1"/>
  <c r="C83" i="16" s="1"/>
  <c r="C84" i="16" s="1"/>
  <c r="C85" i="16" s="1"/>
  <c r="C86" i="16" s="1"/>
  <c r="C71" i="16"/>
  <c r="C70" i="16"/>
  <c r="C72" i="13"/>
  <c r="C73" i="13"/>
  <c r="C74" i="13" s="1"/>
  <c r="C75" i="13" s="1"/>
  <c r="C76" i="13" s="1"/>
  <c r="C77" i="13" s="1"/>
  <c r="C78" i="13" s="1"/>
  <c r="C79" i="13" s="1"/>
  <c r="C80" i="13" s="1"/>
  <c r="C81" i="13" s="1"/>
  <c r="C82" i="13" s="1"/>
  <c r="C83" i="13" s="1"/>
  <c r="C84" i="13" s="1"/>
  <c r="C85" i="13" s="1"/>
  <c r="C86" i="13" s="1"/>
  <c r="C71" i="13"/>
  <c r="D70" i="13"/>
  <c r="C70" i="13"/>
  <c r="D70" i="2"/>
  <c r="C72" i="2"/>
  <c r="C73" i="2" s="1"/>
  <c r="C74" i="2" s="1"/>
  <c r="C75" i="2" s="1"/>
  <c r="C76" i="2" s="1"/>
  <c r="C77" i="2" s="1"/>
  <c r="C78" i="2" s="1"/>
  <c r="C79" i="2" s="1"/>
  <c r="C80" i="2" s="1"/>
  <c r="C81" i="2" s="1"/>
  <c r="C82" i="2" s="1"/>
  <c r="C83" i="2" s="1"/>
  <c r="C84" i="2" s="1"/>
  <c r="C85" i="2" s="1"/>
  <c r="C86" i="2" s="1"/>
  <c r="C71" i="2"/>
  <c r="C70" i="2"/>
  <c r="C72" i="1"/>
  <c r="C73" i="1" s="1"/>
  <c r="C74" i="1" s="1"/>
  <c r="C75" i="1" s="1"/>
  <c r="C76" i="1" s="1"/>
  <c r="C77" i="1" s="1"/>
  <c r="C78" i="1" s="1"/>
  <c r="C79" i="1" s="1"/>
  <c r="C80" i="1" s="1"/>
  <c r="C81" i="1" s="1"/>
  <c r="C82" i="1" s="1"/>
  <c r="C83" i="1" s="1"/>
  <c r="C84" i="1" s="1"/>
  <c r="C85" i="1" s="1"/>
  <c r="C86" i="1" s="1"/>
  <c r="C87" i="1" s="1"/>
  <c r="C71" i="1"/>
  <c r="D70" i="1"/>
  <c r="C70" i="1"/>
  <c r="D72" i="18" l="1"/>
  <c r="D73" i="18"/>
  <c r="D74" i="18"/>
  <c r="D75" i="18"/>
  <c r="D76" i="18"/>
  <c r="D77" i="18"/>
  <c r="D78" i="18"/>
  <c r="D79" i="18"/>
  <c r="D80" i="18"/>
  <c r="D81" i="18"/>
  <c r="D82" i="18"/>
  <c r="D83" i="18"/>
  <c r="D84" i="18"/>
  <c r="D85" i="18"/>
  <c r="D86" i="18"/>
  <c r="D71" i="18"/>
  <c r="D70" i="18"/>
  <c r="L61" i="16" l="1"/>
  <c r="C41" i="16"/>
  <c r="L63" i="15"/>
  <c r="L61" i="15"/>
  <c r="L61" i="14"/>
  <c r="C41" i="14"/>
  <c r="L64" i="13"/>
  <c r="L61" i="13"/>
  <c r="C41" i="13"/>
  <c r="L63" i="2"/>
  <c r="L61" i="2"/>
  <c r="C41" i="2"/>
  <c r="L61" i="1"/>
  <c r="C41" i="1"/>
  <c r="L61" i="12"/>
  <c r="C41" i="12"/>
  <c r="L61" i="18"/>
  <c r="C41" i="18"/>
  <c r="D71" i="16" l="1"/>
  <c r="D72" i="16" s="1"/>
  <c r="D73" i="16" s="1"/>
  <c r="D74" i="16" s="1"/>
  <c r="D75" i="16" s="1"/>
  <c r="D76" i="16" s="1"/>
  <c r="D77" i="16" s="1"/>
  <c r="D78" i="16" s="1"/>
  <c r="D79" i="16" s="1"/>
  <c r="D80" i="16" s="1"/>
  <c r="D81" i="16" s="1"/>
  <c r="D82" i="16" s="1"/>
  <c r="D83" i="16" s="1"/>
  <c r="D84" i="16" s="1"/>
  <c r="D85" i="16" s="1"/>
  <c r="D86" i="16" s="1"/>
  <c r="D71" i="15"/>
  <c r="D72" i="15" s="1"/>
  <c r="D73" i="15" s="1"/>
  <c r="D74" i="15" s="1"/>
  <c r="D75" i="15" s="1"/>
  <c r="D76" i="15" s="1"/>
  <c r="D77" i="15" s="1"/>
  <c r="D78" i="15" s="1"/>
  <c r="D79" i="15" s="1"/>
  <c r="D80" i="15" s="1"/>
  <c r="D81" i="15" s="1"/>
  <c r="D82" i="15" s="1"/>
  <c r="D83" i="15" s="1"/>
  <c r="D84" i="15" s="1"/>
  <c r="D85" i="15" s="1"/>
  <c r="D86" i="15" s="1"/>
  <c r="D70" i="14"/>
  <c r="D71" i="14"/>
  <c r="D72" i="14"/>
  <c r="D73" i="14"/>
  <c r="D74" i="14"/>
  <c r="D75" i="14"/>
  <c r="D76" i="14"/>
  <c r="D77" i="14"/>
  <c r="C78" i="14"/>
  <c r="C79" i="14" s="1"/>
  <c r="C80" i="14" s="1"/>
  <c r="C81" i="14" s="1"/>
  <c r="C82" i="14" s="1"/>
  <c r="C83" i="14" s="1"/>
  <c r="C84" i="14" s="1"/>
  <c r="C85" i="14" s="1"/>
  <c r="C86" i="14" s="1"/>
  <c r="D86" i="14" s="1"/>
  <c r="D71" i="13"/>
  <c r="D72" i="13" s="1"/>
  <c r="D73" i="13" s="1"/>
  <c r="D74" i="13" s="1"/>
  <c r="D75" i="13" s="1"/>
  <c r="D76" i="13" s="1"/>
  <c r="D77" i="13" s="1"/>
  <c r="D78" i="13" s="1"/>
  <c r="D79" i="13" s="1"/>
  <c r="D80" i="13" s="1"/>
  <c r="D81" i="13" s="1"/>
  <c r="D82" i="13" s="1"/>
  <c r="D83" i="13" s="1"/>
  <c r="D84" i="13" s="1"/>
  <c r="D85" i="13" s="1"/>
  <c r="D86" i="13" s="1"/>
  <c r="D71" i="2"/>
  <c r="D72" i="2" s="1"/>
  <c r="D73" i="2" s="1"/>
  <c r="D74" i="2" s="1"/>
  <c r="D75" i="2" s="1"/>
  <c r="D76" i="2" s="1"/>
  <c r="D77" i="2" s="1"/>
  <c r="D78" i="2" s="1"/>
  <c r="D79" i="2" s="1"/>
  <c r="D80" i="2" s="1"/>
  <c r="D81" i="2" s="1"/>
  <c r="D82" i="2" s="1"/>
  <c r="D83" i="2" s="1"/>
  <c r="D84" i="2" s="1"/>
  <c r="D85" i="2" s="1"/>
  <c r="D86" i="2" s="1"/>
  <c r="D71" i="1"/>
  <c r="D72" i="1" s="1"/>
  <c r="D73" i="1" s="1"/>
  <c r="D74" i="1" s="1"/>
  <c r="D75" i="1" s="1"/>
  <c r="D76" i="1" s="1"/>
  <c r="D77" i="1" s="1"/>
  <c r="D78" i="1" s="1"/>
  <c r="D79" i="1" s="1"/>
  <c r="D80" i="1" s="1"/>
  <c r="D81" i="1" s="1"/>
  <c r="D82" i="1" s="1"/>
  <c r="D83" i="1" s="1"/>
  <c r="D84" i="1" s="1"/>
  <c r="D85" i="1" s="1"/>
  <c r="D86" i="1" s="1"/>
  <c r="D87" i="1" s="1"/>
  <c r="C78" i="12"/>
  <c r="C79" i="12" s="1"/>
  <c r="C80" i="12" s="1"/>
  <c r="C81" i="12" s="1"/>
  <c r="C82" i="12" s="1"/>
  <c r="C83" i="12" s="1"/>
  <c r="C84" i="12" s="1"/>
  <c r="C85" i="12" s="1"/>
  <c r="C86" i="12" s="1"/>
  <c r="D70" i="12"/>
  <c r="D71" i="12" s="1"/>
  <c r="D72" i="12" s="1"/>
  <c r="D73" i="12" s="1"/>
  <c r="D74" i="12" s="1"/>
  <c r="D75" i="12" s="1"/>
  <c r="D76" i="12" s="1"/>
  <c r="D77" i="12" s="1"/>
  <c r="D78" i="12" s="1"/>
  <c r="D79" i="12" s="1"/>
  <c r="D80" i="12" s="1"/>
  <c r="D81" i="12" s="1"/>
  <c r="D82" i="12" s="1"/>
  <c r="D83" i="12" s="1"/>
  <c r="D84" i="12" s="1"/>
  <c r="D85" i="12" s="1"/>
  <c r="D86" i="12" s="1"/>
  <c r="C78" i="18"/>
  <c r="C79" i="18" s="1"/>
  <c r="C80" i="18" s="1"/>
  <c r="C81" i="18" s="1"/>
  <c r="C82" i="18" s="1"/>
  <c r="C83" i="18" s="1"/>
  <c r="C84" i="18" s="1"/>
  <c r="C85" i="18" s="1"/>
  <c r="C86" i="18" s="1"/>
  <c r="D84" i="14" l="1"/>
  <c r="D83" i="14"/>
  <c r="D82" i="14"/>
  <c r="D79" i="14"/>
  <c r="D78" i="14"/>
  <c r="D81" i="14"/>
  <c r="D80" i="14"/>
  <c r="D85" i="14"/>
  <c r="B198" i="32"/>
  <c r="B197" i="32"/>
  <c r="B196" i="32"/>
  <c r="B195" i="32"/>
  <c r="B194" i="32"/>
  <c r="B193" i="32"/>
  <c r="B192" i="32"/>
  <c r="B191" i="32"/>
  <c r="B190" i="32"/>
  <c r="B189" i="32"/>
  <c r="B188" i="32"/>
  <c r="B187" i="32"/>
  <c r="B186" i="32"/>
  <c r="B185" i="32"/>
  <c r="B184" i="32"/>
  <c r="B183" i="32"/>
  <c r="B182" i="32"/>
  <c r="B181" i="32"/>
  <c r="B180" i="32"/>
  <c r="B179" i="32"/>
  <c r="B178" i="32"/>
  <c r="B177" i="32"/>
  <c r="B176" i="32"/>
  <c r="B175" i="32"/>
  <c r="B174" i="32"/>
  <c r="B173" i="32"/>
  <c r="B172" i="32"/>
  <c r="B171" i="32"/>
  <c r="B170" i="32"/>
  <c r="B169" i="32"/>
  <c r="A168" i="32"/>
  <c r="B166" i="32"/>
  <c r="B165" i="32"/>
  <c r="B164" i="32"/>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A136" i="32"/>
  <c r="B134" i="32"/>
  <c r="B133" i="32"/>
  <c r="B132" i="32"/>
  <c r="B131" i="32"/>
  <c r="B130" i="32"/>
  <c r="B129" i="32"/>
  <c r="B128" i="32"/>
  <c r="A127" i="32"/>
  <c r="B125" i="32"/>
  <c r="B124" i="32"/>
  <c r="B123" i="32"/>
  <c r="B122" i="32"/>
  <c r="B121" i="32"/>
  <c r="B120" i="32"/>
  <c r="B119" i="32"/>
  <c r="B118" i="32"/>
  <c r="B117" i="32"/>
  <c r="B116" i="32"/>
  <c r="B115" i="32"/>
  <c r="B114" i="32"/>
  <c r="B113" i="32"/>
  <c r="B112" i="32"/>
  <c r="B111" i="32"/>
  <c r="B110" i="32"/>
  <c r="B109" i="32"/>
  <c r="B108" i="32"/>
  <c r="B107" i="32"/>
  <c r="B106" i="32"/>
  <c r="A105" i="32"/>
  <c r="B102" i="32"/>
  <c r="B101" i="32"/>
  <c r="B100" i="32"/>
  <c r="B99" i="32"/>
  <c r="B98" i="32"/>
  <c r="B97" i="32"/>
  <c r="B96" i="32"/>
  <c r="B95" i="32"/>
  <c r="B94" i="32"/>
  <c r="B93" i="32"/>
  <c r="B92" i="32"/>
  <c r="B91" i="32"/>
  <c r="B90" i="32"/>
  <c r="B89" i="32"/>
  <c r="B88" i="32"/>
  <c r="B87" i="32"/>
  <c r="B86" i="32"/>
  <c r="B85" i="32"/>
  <c r="B84" i="32"/>
  <c r="B83" i="32"/>
  <c r="B82" i="32"/>
  <c r="B81" i="32"/>
  <c r="B80" i="32"/>
  <c r="B79" i="32"/>
  <c r="B78" i="32"/>
  <c r="B77" i="32"/>
  <c r="B76" i="32"/>
  <c r="B75" i="32"/>
  <c r="B74" i="32"/>
  <c r="B73" i="32"/>
  <c r="B72" i="32"/>
  <c r="B71" i="32"/>
  <c r="B70" i="32"/>
  <c r="A69" i="32"/>
  <c r="B65" i="32"/>
  <c r="B64" i="32"/>
  <c r="B63" i="32"/>
  <c r="B62" i="32"/>
  <c r="B61" i="32"/>
  <c r="B60" i="32"/>
  <c r="B59" i="32"/>
  <c r="B58" i="32"/>
  <c r="B57" i="32"/>
  <c r="A56" i="32"/>
  <c r="B52" i="32"/>
  <c r="B51" i="32"/>
  <c r="B50" i="32"/>
  <c r="B49" i="32"/>
  <c r="B48" i="32"/>
  <c r="B47" i="32"/>
  <c r="B46" i="32"/>
  <c r="B45" i="32"/>
  <c r="B44" i="32"/>
  <c r="B43" i="32"/>
  <c r="B42" i="32"/>
  <c r="B41" i="32"/>
  <c r="B40" i="32"/>
  <c r="B39" i="32"/>
  <c r="B38" i="32"/>
  <c r="B37" i="32"/>
  <c r="B36" i="32"/>
  <c r="B35" i="32"/>
  <c r="B34" i="32"/>
  <c r="B33" i="32"/>
  <c r="B32" i="32"/>
  <c r="B31" i="32"/>
  <c r="B30" i="32"/>
  <c r="B29" i="32"/>
  <c r="B28" i="32"/>
  <c r="B27" i="32"/>
  <c r="B26" i="32"/>
  <c r="B25" i="32"/>
  <c r="B24" i="32"/>
  <c r="B23" i="32"/>
  <c r="B22" i="32"/>
  <c r="B21" i="32"/>
  <c r="A20" i="32"/>
  <c r="B16" i="32"/>
  <c r="B15" i="32"/>
  <c r="B14" i="32"/>
  <c r="B13" i="32"/>
  <c r="B12" i="32"/>
  <c r="B11" i="32"/>
  <c r="B10" i="32"/>
  <c r="B9" i="32"/>
  <c r="B8" i="32"/>
  <c r="B7" i="32"/>
  <c r="B6" i="32"/>
  <c r="A5" i="32"/>
  <c r="E63" i="16"/>
  <c r="H65" i="16"/>
  <c r="H66" i="16" s="1"/>
  <c r="H67" i="16" s="1"/>
  <c r="H68" i="16" s="1"/>
  <c r="H69" i="16" s="1"/>
  <c r="H70" i="16" s="1"/>
  <c r="H71" i="16" s="1"/>
  <c r="H72" i="16" s="1"/>
  <c r="H73" i="16" s="1"/>
  <c r="H65" i="13"/>
  <c r="H66" i="13" s="1"/>
  <c r="H67" i="13" s="1"/>
  <c r="H68" i="13" s="1"/>
  <c r="H69" i="13" s="1"/>
  <c r="H70" i="13" s="1"/>
  <c r="H71" i="13" s="1"/>
  <c r="H72" i="13" s="1"/>
  <c r="H73" i="13" s="1"/>
  <c r="H65" i="2"/>
  <c r="H66" i="2" s="1"/>
  <c r="H67" i="2" s="1"/>
  <c r="H68" i="2" s="1"/>
  <c r="H69" i="2" s="1"/>
  <c r="H70" i="2" s="1"/>
  <c r="H71" i="2" s="1"/>
  <c r="H72" i="2" s="1"/>
  <c r="H73" i="2" s="1"/>
  <c r="H65" i="12"/>
  <c r="H66" i="12" s="1"/>
  <c r="H67" i="12" s="1"/>
  <c r="H68" i="12" s="1"/>
  <c r="H69" i="12" s="1"/>
  <c r="H70" i="12" s="1"/>
  <c r="H71" i="12" s="1"/>
  <c r="H72" i="12" s="1"/>
  <c r="H73" i="12" s="1"/>
  <c r="H65" i="18"/>
  <c r="H66" i="18" s="1"/>
  <c r="H67" i="18" s="1"/>
  <c r="H68" i="18" s="1"/>
  <c r="H69" i="18" s="1"/>
  <c r="H70" i="18" s="1"/>
  <c r="H71" i="18" s="1"/>
  <c r="H72" i="18" s="1"/>
  <c r="H73" i="18" s="1"/>
  <c r="H65" i="14" l="1"/>
  <c r="B211" i="33"/>
  <c r="B208" i="33"/>
  <c r="K198" i="33"/>
  <c r="J198" i="33"/>
  <c r="I198" i="33"/>
  <c r="Q198" i="33" s="1"/>
  <c r="AF198" i="33" s="1"/>
  <c r="H198" i="33"/>
  <c r="G198" i="33"/>
  <c r="F198" i="33"/>
  <c r="E198" i="33"/>
  <c r="D198" i="33"/>
  <c r="B198" i="33"/>
  <c r="K197" i="33"/>
  <c r="J197" i="33"/>
  <c r="I197" i="33"/>
  <c r="Q197" i="33" s="1"/>
  <c r="G197" i="33"/>
  <c r="F197" i="33"/>
  <c r="E197" i="33"/>
  <c r="D197" i="33"/>
  <c r="B197" i="33"/>
  <c r="K196" i="33"/>
  <c r="J196" i="33"/>
  <c r="AB196" i="33" s="1"/>
  <c r="I196" i="33"/>
  <c r="Q196" i="33" s="1"/>
  <c r="G196" i="33"/>
  <c r="F196" i="33"/>
  <c r="E196" i="33"/>
  <c r="D196" i="33"/>
  <c r="B196" i="33"/>
  <c r="K195" i="33"/>
  <c r="J195" i="33"/>
  <c r="AB195" i="33" s="1"/>
  <c r="I195" i="33"/>
  <c r="Q195" i="33" s="1"/>
  <c r="G195" i="33"/>
  <c r="F195" i="33"/>
  <c r="E195" i="33"/>
  <c r="D195" i="33"/>
  <c r="L195" i="33" s="1"/>
  <c r="B195" i="33"/>
  <c r="K194" i="33"/>
  <c r="J194" i="33"/>
  <c r="I194" i="33"/>
  <c r="Q194" i="33" s="1"/>
  <c r="G194" i="33"/>
  <c r="F194" i="33"/>
  <c r="E194" i="33"/>
  <c r="D194" i="33"/>
  <c r="B194" i="33"/>
  <c r="K193" i="33"/>
  <c r="AG193" i="33" s="1"/>
  <c r="J193" i="33"/>
  <c r="I193" i="33"/>
  <c r="Q193" i="33" s="1"/>
  <c r="G193" i="33"/>
  <c r="F193" i="33"/>
  <c r="E193" i="33"/>
  <c r="D193" i="33"/>
  <c r="B193" i="33"/>
  <c r="K192" i="33"/>
  <c r="J192" i="33"/>
  <c r="I192" i="33"/>
  <c r="Q192" i="33" s="1"/>
  <c r="H192" i="33"/>
  <c r="G192" i="33"/>
  <c r="F192" i="33"/>
  <c r="E192" i="33"/>
  <c r="D192" i="33"/>
  <c r="B192" i="33"/>
  <c r="K191" i="33"/>
  <c r="J191" i="33"/>
  <c r="I191" i="33"/>
  <c r="Q191" i="33" s="1"/>
  <c r="G191" i="33"/>
  <c r="F191" i="33"/>
  <c r="E191" i="33"/>
  <c r="AG191" i="33" s="1"/>
  <c r="D191" i="33"/>
  <c r="B191" i="33"/>
  <c r="K190" i="33"/>
  <c r="J190" i="33"/>
  <c r="I190" i="33"/>
  <c r="Q190" i="33" s="1"/>
  <c r="G190" i="33"/>
  <c r="F190" i="33"/>
  <c r="E190" i="33"/>
  <c r="AG190" i="33" s="1"/>
  <c r="D190" i="33"/>
  <c r="H190" i="33" s="1"/>
  <c r="Z190" i="33" s="1"/>
  <c r="B190" i="33"/>
  <c r="Q189" i="33"/>
  <c r="K189" i="33"/>
  <c r="J189" i="33"/>
  <c r="I189" i="33"/>
  <c r="G189" i="33"/>
  <c r="F189" i="33"/>
  <c r="E189" i="33"/>
  <c r="D189" i="33"/>
  <c r="B189" i="33"/>
  <c r="K188" i="33"/>
  <c r="J188" i="33"/>
  <c r="I188" i="33"/>
  <c r="Q188" i="33" s="1"/>
  <c r="G188" i="33"/>
  <c r="F188" i="33"/>
  <c r="E188" i="33"/>
  <c r="D188" i="33"/>
  <c r="B188" i="33"/>
  <c r="K187" i="33"/>
  <c r="J187" i="33"/>
  <c r="I187" i="33"/>
  <c r="Q187" i="33" s="1"/>
  <c r="AA187" i="33" s="1"/>
  <c r="G187" i="33"/>
  <c r="F187" i="33"/>
  <c r="E187" i="33"/>
  <c r="D187" i="33"/>
  <c r="B187" i="33"/>
  <c r="K186" i="33"/>
  <c r="J186" i="33"/>
  <c r="I186" i="33"/>
  <c r="Q186" i="33" s="1"/>
  <c r="G186" i="33"/>
  <c r="F186" i="33"/>
  <c r="E186" i="33"/>
  <c r="D186" i="33"/>
  <c r="B186" i="33"/>
  <c r="K185" i="33"/>
  <c r="J185" i="33"/>
  <c r="I185" i="33"/>
  <c r="Q185" i="33" s="1"/>
  <c r="G185" i="33"/>
  <c r="F185" i="33"/>
  <c r="E185" i="33"/>
  <c r="D185" i="33"/>
  <c r="B185" i="33"/>
  <c r="K184" i="33"/>
  <c r="J184" i="33"/>
  <c r="I184" i="33"/>
  <c r="Q184" i="33" s="1"/>
  <c r="G184" i="33"/>
  <c r="F184" i="33"/>
  <c r="E184" i="33"/>
  <c r="D184" i="33"/>
  <c r="B184" i="33"/>
  <c r="K183" i="33"/>
  <c r="J183" i="33"/>
  <c r="I183" i="33"/>
  <c r="Q183" i="33" s="1"/>
  <c r="G183" i="33"/>
  <c r="F183" i="33"/>
  <c r="E183" i="33"/>
  <c r="D183" i="33"/>
  <c r="B183" i="33"/>
  <c r="K182" i="33"/>
  <c r="J182" i="33"/>
  <c r="I182" i="33"/>
  <c r="Q182" i="33" s="1"/>
  <c r="G182" i="33"/>
  <c r="F182" i="33"/>
  <c r="E182" i="33"/>
  <c r="D182" i="33"/>
  <c r="B182" i="33"/>
  <c r="K181" i="33"/>
  <c r="J181" i="33"/>
  <c r="I181" i="33"/>
  <c r="Q181" i="33" s="1"/>
  <c r="G181" i="33"/>
  <c r="F181" i="33"/>
  <c r="E181" i="33"/>
  <c r="D181" i="33"/>
  <c r="B181" i="33"/>
  <c r="K180" i="33"/>
  <c r="J180" i="33"/>
  <c r="I180" i="33"/>
  <c r="Q180" i="33" s="1"/>
  <c r="G180" i="33"/>
  <c r="F180" i="33"/>
  <c r="E180" i="33"/>
  <c r="H180" i="33" s="1"/>
  <c r="D180" i="33"/>
  <c r="B180" i="33"/>
  <c r="K179" i="33"/>
  <c r="J179" i="33"/>
  <c r="I179" i="33"/>
  <c r="Q179" i="33" s="1"/>
  <c r="G179" i="33"/>
  <c r="F179" i="33"/>
  <c r="E179" i="33"/>
  <c r="D179" i="33"/>
  <c r="B179" i="33"/>
  <c r="K178" i="33"/>
  <c r="J178" i="33"/>
  <c r="I178" i="33"/>
  <c r="Q178" i="33" s="1"/>
  <c r="G178" i="33"/>
  <c r="F178" i="33"/>
  <c r="E178" i="33"/>
  <c r="D178" i="33"/>
  <c r="B178" i="33"/>
  <c r="K177" i="33"/>
  <c r="J177" i="33"/>
  <c r="I177" i="33"/>
  <c r="Q177" i="33" s="1"/>
  <c r="G177" i="33"/>
  <c r="F177" i="33"/>
  <c r="E177" i="33"/>
  <c r="D177" i="33"/>
  <c r="B177" i="33"/>
  <c r="K176" i="33"/>
  <c r="J176" i="33"/>
  <c r="I176" i="33"/>
  <c r="Q176" i="33" s="1"/>
  <c r="G176" i="33"/>
  <c r="F176" i="33"/>
  <c r="E176" i="33"/>
  <c r="D176" i="33"/>
  <c r="B176" i="33"/>
  <c r="K175" i="33"/>
  <c r="J175" i="33"/>
  <c r="I175" i="33"/>
  <c r="Q175" i="33" s="1"/>
  <c r="G175" i="33"/>
  <c r="F175" i="33"/>
  <c r="E175" i="33"/>
  <c r="AG175" i="33" s="1"/>
  <c r="D175" i="33"/>
  <c r="H175" i="33" s="1"/>
  <c r="B175" i="33"/>
  <c r="K174" i="33"/>
  <c r="J174" i="33"/>
  <c r="I174" i="33"/>
  <c r="Q174" i="33" s="1"/>
  <c r="G174" i="33"/>
  <c r="F174" i="33"/>
  <c r="E174" i="33"/>
  <c r="H174" i="33" s="1"/>
  <c r="AE174" i="33" s="1"/>
  <c r="D174" i="33"/>
  <c r="B174" i="33"/>
  <c r="K173" i="33"/>
  <c r="J173" i="33"/>
  <c r="I173" i="33"/>
  <c r="Q173" i="33" s="1"/>
  <c r="G173" i="33"/>
  <c r="F173" i="33"/>
  <c r="E173" i="33"/>
  <c r="D173" i="33"/>
  <c r="L173" i="33" s="1"/>
  <c r="B173" i="33"/>
  <c r="K172" i="33"/>
  <c r="J172" i="33"/>
  <c r="AB172" i="33" s="1"/>
  <c r="I172" i="33"/>
  <c r="Q172" i="33" s="1"/>
  <c r="G172" i="33"/>
  <c r="F172" i="33"/>
  <c r="E172" i="33"/>
  <c r="D172" i="33"/>
  <c r="L172" i="33" s="1"/>
  <c r="B172" i="33"/>
  <c r="K171" i="33"/>
  <c r="AG171" i="33" s="1"/>
  <c r="J171" i="33"/>
  <c r="I171" i="33"/>
  <c r="Q171" i="33" s="1"/>
  <c r="G171" i="33"/>
  <c r="F171" i="33"/>
  <c r="E171" i="33"/>
  <c r="H171" i="33" s="1"/>
  <c r="D171" i="33"/>
  <c r="B171" i="33"/>
  <c r="Q170" i="33"/>
  <c r="AA170" i="33" s="1"/>
  <c r="R170" i="33" s="1"/>
  <c r="K170" i="33"/>
  <c r="AG170" i="33" s="1"/>
  <c r="J170" i="33"/>
  <c r="I170" i="33"/>
  <c r="G170" i="33"/>
  <c r="F170" i="33"/>
  <c r="E170" i="33"/>
  <c r="D170" i="33"/>
  <c r="H170" i="33" s="1"/>
  <c r="B170" i="33"/>
  <c r="K169" i="33"/>
  <c r="J169" i="33"/>
  <c r="I169" i="33"/>
  <c r="Q169" i="33" s="1"/>
  <c r="H169" i="33"/>
  <c r="G169" i="33"/>
  <c r="F169" i="33"/>
  <c r="E169" i="33"/>
  <c r="D169" i="33"/>
  <c r="B169" i="33"/>
  <c r="A168" i="33"/>
  <c r="B199" i="33" s="1"/>
  <c r="B212" i="33" s="1"/>
  <c r="Q166" i="33"/>
  <c r="AF166" i="33" s="1"/>
  <c r="K166" i="33"/>
  <c r="J166" i="33"/>
  <c r="I166" i="33"/>
  <c r="G166" i="33"/>
  <c r="F166" i="33"/>
  <c r="E166" i="33"/>
  <c r="D166" i="33"/>
  <c r="H166" i="33" s="1"/>
  <c r="B166" i="33"/>
  <c r="K165" i="33"/>
  <c r="J165" i="33"/>
  <c r="I165" i="33"/>
  <c r="Q165" i="33" s="1"/>
  <c r="G165" i="33"/>
  <c r="F165" i="33"/>
  <c r="E165" i="33"/>
  <c r="AG165" i="33" s="1"/>
  <c r="D165" i="33"/>
  <c r="B165" i="33"/>
  <c r="K164" i="33"/>
  <c r="J164" i="33"/>
  <c r="I164" i="33"/>
  <c r="Q164" i="33" s="1"/>
  <c r="G164" i="33"/>
  <c r="F164" i="33"/>
  <c r="E164" i="33"/>
  <c r="AB164" i="33" s="1"/>
  <c r="D164" i="33"/>
  <c r="B164" i="33"/>
  <c r="K163" i="33"/>
  <c r="J163" i="33"/>
  <c r="I163" i="33"/>
  <c r="Q163" i="33" s="1"/>
  <c r="AF163" i="33" s="1"/>
  <c r="H163" i="33"/>
  <c r="AE163" i="33" s="1"/>
  <c r="O163" i="33" s="1"/>
  <c r="G163" i="33"/>
  <c r="F163" i="33"/>
  <c r="E163" i="33"/>
  <c r="D163" i="33"/>
  <c r="T163" i="33" s="1"/>
  <c r="B163" i="33"/>
  <c r="K162" i="33"/>
  <c r="AG162" i="33" s="1"/>
  <c r="J162" i="33"/>
  <c r="AB162" i="33" s="1"/>
  <c r="I162" i="33"/>
  <c r="Q162" i="33" s="1"/>
  <c r="G162" i="33"/>
  <c r="F162" i="33"/>
  <c r="E162" i="33"/>
  <c r="D162" i="33"/>
  <c r="B162" i="33"/>
  <c r="K161" i="33"/>
  <c r="J161" i="33"/>
  <c r="I161" i="33"/>
  <c r="Q161" i="33" s="1"/>
  <c r="G161" i="33"/>
  <c r="F161" i="33"/>
  <c r="E161" i="33"/>
  <c r="D161" i="33"/>
  <c r="B161" i="33"/>
  <c r="K160" i="33"/>
  <c r="J160" i="33"/>
  <c r="I160" i="33"/>
  <c r="Q160" i="33" s="1"/>
  <c r="AA160" i="33" s="1"/>
  <c r="R160" i="33" s="1"/>
  <c r="G160" i="33"/>
  <c r="F160" i="33"/>
  <c r="E160" i="33"/>
  <c r="D160" i="33"/>
  <c r="B160" i="33"/>
  <c r="K159" i="33"/>
  <c r="J159" i="33"/>
  <c r="AB159" i="33" s="1"/>
  <c r="I159" i="33"/>
  <c r="Q159" i="33" s="1"/>
  <c r="G159" i="33"/>
  <c r="F159" i="33"/>
  <c r="E159" i="33"/>
  <c r="D159" i="33"/>
  <c r="B159" i="33"/>
  <c r="K158" i="33"/>
  <c r="J158" i="33"/>
  <c r="I158" i="33"/>
  <c r="Q158" i="33" s="1"/>
  <c r="G158" i="33"/>
  <c r="F158" i="33"/>
  <c r="E158" i="33"/>
  <c r="D158" i="33"/>
  <c r="B158" i="33"/>
  <c r="K157" i="33"/>
  <c r="J157" i="33"/>
  <c r="I157" i="33"/>
  <c r="Q157" i="33" s="1"/>
  <c r="G157" i="33"/>
  <c r="F157" i="33"/>
  <c r="E157" i="33"/>
  <c r="AG157" i="33" s="1"/>
  <c r="D157" i="33"/>
  <c r="B157" i="33"/>
  <c r="K156" i="33"/>
  <c r="J156" i="33"/>
  <c r="I156" i="33"/>
  <c r="Q156" i="33" s="1"/>
  <c r="G156" i="33"/>
  <c r="F156" i="33"/>
  <c r="E156" i="33"/>
  <c r="D156" i="33"/>
  <c r="B156" i="33"/>
  <c r="K155" i="33"/>
  <c r="J155" i="33"/>
  <c r="I155" i="33"/>
  <c r="Q155" i="33" s="1"/>
  <c r="G155" i="33"/>
  <c r="F155" i="33"/>
  <c r="E155" i="33"/>
  <c r="D155" i="33"/>
  <c r="H155" i="33" s="1"/>
  <c r="B155" i="33"/>
  <c r="K154" i="33"/>
  <c r="J154" i="33"/>
  <c r="I154" i="33"/>
  <c r="Q154" i="33" s="1"/>
  <c r="G154" i="33"/>
  <c r="F154" i="33"/>
  <c r="E154" i="33"/>
  <c r="D154" i="33"/>
  <c r="B154" i="33"/>
  <c r="Q153" i="33"/>
  <c r="AF153" i="33" s="1"/>
  <c r="K153" i="33"/>
  <c r="J153" i="33"/>
  <c r="I153" i="33"/>
  <c r="G153" i="33"/>
  <c r="F153" i="33"/>
  <c r="E153" i="33"/>
  <c r="D153" i="33"/>
  <c r="B153" i="33"/>
  <c r="AG152" i="33"/>
  <c r="AA152" i="33"/>
  <c r="K152" i="33"/>
  <c r="J152" i="33"/>
  <c r="I152" i="33"/>
  <c r="Q152" i="33" s="1"/>
  <c r="G152" i="33"/>
  <c r="F152" i="33"/>
  <c r="E152" i="33"/>
  <c r="D152" i="33"/>
  <c r="B152" i="33"/>
  <c r="K151" i="33"/>
  <c r="J151" i="33"/>
  <c r="AB151" i="33" s="1"/>
  <c r="I151" i="33"/>
  <c r="Q151" i="33" s="1"/>
  <c r="G151" i="33"/>
  <c r="F151" i="33"/>
  <c r="E151" i="33"/>
  <c r="D151" i="33"/>
  <c r="B151" i="33"/>
  <c r="K150" i="33"/>
  <c r="AG150" i="33" s="1"/>
  <c r="J150" i="33"/>
  <c r="AB150" i="33" s="1"/>
  <c r="I150" i="33"/>
  <c r="Q150" i="33" s="1"/>
  <c r="AF150" i="33" s="1"/>
  <c r="G150" i="33"/>
  <c r="F150" i="33"/>
  <c r="E150" i="33"/>
  <c r="D150" i="33"/>
  <c r="H150" i="33" s="1"/>
  <c r="B150" i="33"/>
  <c r="K149" i="33"/>
  <c r="J149" i="33"/>
  <c r="I149" i="33"/>
  <c r="Q149" i="33" s="1"/>
  <c r="G149" i="33"/>
  <c r="F149" i="33"/>
  <c r="E149" i="33"/>
  <c r="D149" i="33"/>
  <c r="H149" i="33" s="1"/>
  <c r="B149" i="33"/>
  <c r="K148" i="33"/>
  <c r="J148" i="33"/>
  <c r="I148" i="33"/>
  <c r="Q148" i="33" s="1"/>
  <c r="G148" i="33"/>
  <c r="F148" i="33"/>
  <c r="E148" i="33"/>
  <c r="D148" i="33"/>
  <c r="B148" i="33"/>
  <c r="K147" i="33"/>
  <c r="J147" i="33"/>
  <c r="I147" i="33"/>
  <c r="Q147" i="33" s="1"/>
  <c r="G147" i="33"/>
  <c r="F147" i="33"/>
  <c r="E147" i="33"/>
  <c r="D147" i="33"/>
  <c r="B147" i="33"/>
  <c r="K146" i="33"/>
  <c r="J146" i="33"/>
  <c r="I146" i="33"/>
  <c r="Q146" i="33" s="1"/>
  <c r="G146" i="33"/>
  <c r="F146" i="33"/>
  <c r="E146" i="33"/>
  <c r="D146" i="33"/>
  <c r="B146" i="33"/>
  <c r="K145" i="33"/>
  <c r="J145" i="33"/>
  <c r="I145" i="33"/>
  <c r="Q145" i="33" s="1"/>
  <c r="G145" i="33"/>
  <c r="F145" i="33"/>
  <c r="E145" i="33"/>
  <c r="D145" i="33"/>
  <c r="B145" i="33"/>
  <c r="K144" i="33"/>
  <c r="AG144" i="33" s="1"/>
  <c r="J144" i="33"/>
  <c r="I144" i="33"/>
  <c r="Q144" i="33" s="1"/>
  <c r="G144" i="33"/>
  <c r="F144" i="33"/>
  <c r="E144" i="33"/>
  <c r="D144" i="33"/>
  <c r="B144" i="33"/>
  <c r="K143" i="33"/>
  <c r="J143" i="33"/>
  <c r="I143" i="33"/>
  <c r="Q143" i="33" s="1"/>
  <c r="G143" i="33"/>
  <c r="F143" i="33"/>
  <c r="E143" i="33"/>
  <c r="D143" i="33"/>
  <c r="B143" i="33"/>
  <c r="K142" i="33"/>
  <c r="J142" i="33"/>
  <c r="I142" i="33"/>
  <c r="Q142" i="33" s="1"/>
  <c r="G142" i="33"/>
  <c r="F142" i="33"/>
  <c r="E142" i="33"/>
  <c r="D142" i="33"/>
  <c r="B142" i="33"/>
  <c r="K141" i="33"/>
  <c r="J141" i="33"/>
  <c r="I141" i="33"/>
  <c r="Q141" i="33" s="1"/>
  <c r="G141" i="33"/>
  <c r="F141" i="33"/>
  <c r="E141" i="33"/>
  <c r="D141" i="33"/>
  <c r="B141" i="33"/>
  <c r="K140" i="33"/>
  <c r="J140" i="33"/>
  <c r="AB140" i="33" s="1"/>
  <c r="I140" i="33"/>
  <c r="Q140" i="33" s="1"/>
  <c r="G140" i="33"/>
  <c r="F140" i="33"/>
  <c r="E140" i="33"/>
  <c r="D140" i="33"/>
  <c r="B140" i="33"/>
  <c r="K139" i="33"/>
  <c r="J139" i="33"/>
  <c r="I139" i="33"/>
  <c r="Q139" i="33" s="1"/>
  <c r="H139" i="33"/>
  <c r="G139" i="33"/>
  <c r="F139" i="33"/>
  <c r="E139" i="33"/>
  <c r="D139" i="33"/>
  <c r="B139" i="33"/>
  <c r="K138" i="33"/>
  <c r="J138" i="33"/>
  <c r="I138" i="33"/>
  <c r="Q138" i="33" s="1"/>
  <c r="G138" i="33"/>
  <c r="F138" i="33"/>
  <c r="E138" i="33"/>
  <c r="D138" i="33"/>
  <c r="B138" i="33"/>
  <c r="K137" i="33"/>
  <c r="J137" i="33"/>
  <c r="I137" i="33"/>
  <c r="Q137" i="33" s="1"/>
  <c r="G137" i="33"/>
  <c r="F137" i="33"/>
  <c r="E137" i="33"/>
  <c r="D137" i="33"/>
  <c r="B137" i="33"/>
  <c r="A136" i="33"/>
  <c r="B167" i="33" s="1"/>
  <c r="B135" i="33"/>
  <c r="B210" i="33" s="1"/>
  <c r="K134" i="33"/>
  <c r="J134" i="33"/>
  <c r="I134" i="33"/>
  <c r="Q134" i="33" s="1"/>
  <c r="G134" i="33"/>
  <c r="F134" i="33"/>
  <c r="E134" i="33"/>
  <c r="D134" i="33"/>
  <c r="B134" i="33"/>
  <c r="K133" i="33"/>
  <c r="J133" i="33"/>
  <c r="I133" i="33"/>
  <c r="Q133" i="33" s="1"/>
  <c r="G133" i="33"/>
  <c r="F133" i="33"/>
  <c r="E133" i="33"/>
  <c r="D133" i="33"/>
  <c r="B133" i="33"/>
  <c r="K132" i="33"/>
  <c r="J132" i="33"/>
  <c r="I132" i="33"/>
  <c r="Q132" i="33" s="1"/>
  <c r="G132" i="33"/>
  <c r="F132" i="33"/>
  <c r="E132" i="33"/>
  <c r="D132" i="33"/>
  <c r="L132" i="33" s="1"/>
  <c r="B132" i="33"/>
  <c r="K131" i="33"/>
  <c r="J131" i="33"/>
  <c r="I131" i="33"/>
  <c r="Q131" i="33" s="1"/>
  <c r="G131" i="33"/>
  <c r="F131" i="33"/>
  <c r="E131" i="33"/>
  <c r="D131" i="33"/>
  <c r="B131" i="33"/>
  <c r="AA130" i="33"/>
  <c r="K130" i="33"/>
  <c r="J130" i="33"/>
  <c r="I130" i="33"/>
  <c r="Q130" i="33" s="1"/>
  <c r="G130" i="33"/>
  <c r="F130" i="33"/>
  <c r="E130" i="33"/>
  <c r="D130" i="33"/>
  <c r="B130" i="33"/>
  <c r="K129" i="33"/>
  <c r="J129" i="33"/>
  <c r="I129" i="33"/>
  <c r="Q129" i="33" s="1"/>
  <c r="G129" i="33"/>
  <c r="F129" i="33"/>
  <c r="E129" i="33"/>
  <c r="D129" i="33"/>
  <c r="B129" i="33"/>
  <c r="K128" i="33"/>
  <c r="J128" i="33"/>
  <c r="I128" i="33"/>
  <c r="Q128" i="33" s="1"/>
  <c r="G128" i="33"/>
  <c r="F128" i="33"/>
  <c r="E128" i="33"/>
  <c r="D128" i="33"/>
  <c r="H128" i="33" s="1"/>
  <c r="B128" i="33"/>
  <c r="A127" i="33"/>
  <c r="K125" i="33"/>
  <c r="J125" i="33"/>
  <c r="I125" i="33"/>
  <c r="Q125" i="33" s="1"/>
  <c r="G125" i="33"/>
  <c r="F125" i="33"/>
  <c r="E125" i="33"/>
  <c r="D125" i="33"/>
  <c r="B125" i="33"/>
  <c r="K124" i="33"/>
  <c r="J124" i="33"/>
  <c r="I124" i="33"/>
  <c r="Q124" i="33" s="1"/>
  <c r="G124" i="33"/>
  <c r="F124" i="33"/>
  <c r="E124" i="33"/>
  <c r="AF124" i="33" s="1"/>
  <c r="D124" i="33"/>
  <c r="B124" i="33"/>
  <c r="K123" i="33"/>
  <c r="J123" i="33"/>
  <c r="I123" i="33"/>
  <c r="Q123" i="33" s="1"/>
  <c r="G123" i="33"/>
  <c r="F123" i="33"/>
  <c r="E123" i="33"/>
  <c r="D123" i="33"/>
  <c r="B123" i="33"/>
  <c r="K122" i="33"/>
  <c r="J122" i="33"/>
  <c r="I122" i="33"/>
  <c r="Q122" i="33" s="1"/>
  <c r="G122" i="33"/>
  <c r="F122" i="33"/>
  <c r="E122" i="33"/>
  <c r="D122" i="33"/>
  <c r="B122" i="33"/>
  <c r="K121" i="33"/>
  <c r="J121" i="33"/>
  <c r="I121" i="33"/>
  <c r="Q121" i="33" s="1"/>
  <c r="G121" i="33"/>
  <c r="F121" i="33"/>
  <c r="E121" i="33"/>
  <c r="D121" i="33"/>
  <c r="B121" i="33"/>
  <c r="K120" i="33"/>
  <c r="J120" i="33"/>
  <c r="I120" i="33"/>
  <c r="Q120" i="33" s="1"/>
  <c r="G120" i="33"/>
  <c r="F120" i="33"/>
  <c r="E120" i="33"/>
  <c r="D120" i="33"/>
  <c r="B120" i="33"/>
  <c r="K119" i="33"/>
  <c r="J119" i="33"/>
  <c r="I119" i="33"/>
  <c r="Q119" i="33" s="1"/>
  <c r="G119" i="33"/>
  <c r="F119" i="33"/>
  <c r="E119" i="33"/>
  <c r="D119" i="33"/>
  <c r="B119" i="33"/>
  <c r="K118" i="33"/>
  <c r="J118" i="33"/>
  <c r="I118" i="33"/>
  <c r="Q118" i="33" s="1"/>
  <c r="G118" i="33"/>
  <c r="F118" i="33"/>
  <c r="E118" i="33"/>
  <c r="D118" i="33"/>
  <c r="H118" i="33" s="1"/>
  <c r="B118" i="33"/>
  <c r="K117" i="33"/>
  <c r="J117" i="33"/>
  <c r="I117" i="33"/>
  <c r="Q117" i="33" s="1"/>
  <c r="G117" i="33"/>
  <c r="F117" i="33"/>
  <c r="E117" i="33"/>
  <c r="D117" i="33"/>
  <c r="H117" i="33" s="1"/>
  <c r="B117" i="33"/>
  <c r="K116" i="33"/>
  <c r="J116" i="33"/>
  <c r="I116" i="33"/>
  <c r="Q116" i="33" s="1"/>
  <c r="G116" i="33"/>
  <c r="F116" i="33"/>
  <c r="E116" i="33"/>
  <c r="D116" i="33"/>
  <c r="H116" i="33" s="1"/>
  <c r="B116" i="33"/>
  <c r="K115" i="33"/>
  <c r="J115" i="33"/>
  <c r="I115" i="33"/>
  <c r="Q115" i="33" s="1"/>
  <c r="G115" i="33"/>
  <c r="F115" i="33"/>
  <c r="E115" i="33"/>
  <c r="D115" i="33"/>
  <c r="H115" i="33" s="1"/>
  <c r="B115" i="33"/>
  <c r="K114" i="33"/>
  <c r="J114" i="33"/>
  <c r="I114" i="33"/>
  <c r="Q114" i="33" s="1"/>
  <c r="G114" i="33"/>
  <c r="F114" i="33"/>
  <c r="E114" i="33"/>
  <c r="D114" i="33"/>
  <c r="B114" i="33"/>
  <c r="K113" i="33"/>
  <c r="J113" i="33"/>
  <c r="I113" i="33"/>
  <c r="Q113" i="33" s="1"/>
  <c r="G113" i="33"/>
  <c r="F113" i="33"/>
  <c r="E113" i="33"/>
  <c r="D113" i="33"/>
  <c r="B113" i="33"/>
  <c r="K112" i="33"/>
  <c r="J112" i="33"/>
  <c r="I112" i="33"/>
  <c r="Q112" i="33" s="1"/>
  <c r="G112" i="33"/>
  <c r="F112" i="33"/>
  <c r="E112" i="33"/>
  <c r="D112" i="33"/>
  <c r="H112" i="33" s="1"/>
  <c r="AE112" i="33" s="1"/>
  <c r="B112" i="33"/>
  <c r="K111" i="33"/>
  <c r="J111" i="33"/>
  <c r="I111" i="33"/>
  <c r="Q111" i="33" s="1"/>
  <c r="G111" i="33"/>
  <c r="F111" i="33"/>
  <c r="E111" i="33"/>
  <c r="D111" i="33"/>
  <c r="H111" i="33" s="1"/>
  <c r="B111" i="33"/>
  <c r="K110" i="33"/>
  <c r="J110" i="33"/>
  <c r="I110" i="33"/>
  <c r="Q110" i="33" s="1"/>
  <c r="G110" i="33"/>
  <c r="F110" i="33"/>
  <c r="E110" i="33"/>
  <c r="D110" i="33"/>
  <c r="B110" i="33"/>
  <c r="K109" i="33"/>
  <c r="J109" i="33"/>
  <c r="I109" i="33"/>
  <c r="Q109" i="33" s="1"/>
  <c r="G109" i="33"/>
  <c r="F109" i="33"/>
  <c r="E109" i="33"/>
  <c r="D109" i="33"/>
  <c r="B109" i="33"/>
  <c r="K108" i="33"/>
  <c r="J108" i="33"/>
  <c r="I108" i="33"/>
  <c r="Q108" i="33" s="1"/>
  <c r="G108" i="33"/>
  <c r="F108" i="33"/>
  <c r="E108" i="33"/>
  <c r="D108" i="33"/>
  <c r="B108" i="33"/>
  <c r="K107" i="33"/>
  <c r="J107" i="33"/>
  <c r="I107" i="33"/>
  <c r="Q107" i="33" s="1"/>
  <c r="G107" i="33"/>
  <c r="F107" i="33"/>
  <c r="E107" i="33"/>
  <c r="D107" i="33"/>
  <c r="B107" i="33"/>
  <c r="K106" i="33"/>
  <c r="J106" i="33"/>
  <c r="I106" i="33"/>
  <c r="Q106" i="33" s="1"/>
  <c r="G106" i="33"/>
  <c r="F106" i="33"/>
  <c r="E106" i="33"/>
  <c r="D106" i="33"/>
  <c r="B106" i="33"/>
  <c r="A105" i="33"/>
  <c r="B126" i="33" s="1"/>
  <c r="B209" i="33" s="1"/>
  <c r="B103" i="33"/>
  <c r="K102" i="33"/>
  <c r="AG102" i="33" s="1"/>
  <c r="J102" i="33"/>
  <c r="I102" i="33"/>
  <c r="Q102" i="33" s="1"/>
  <c r="G102" i="33"/>
  <c r="F102" i="33"/>
  <c r="E102" i="33"/>
  <c r="D102" i="33"/>
  <c r="B102" i="33"/>
  <c r="K101" i="33"/>
  <c r="J101" i="33"/>
  <c r="I101" i="33"/>
  <c r="Q101" i="33" s="1"/>
  <c r="AA101" i="33" s="1"/>
  <c r="G101" i="33"/>
  <c r="F101" i="33"/>
  <c r="E101" i="33"/>
  <c r="D101" i="33"/>
  <c r="H101" i="33" s="1"/>
  <c r="B101" i="33"/>
  <c r="K100" i="33"/>
  <c r="AG100" i="33" s="1"/>
  <c r="J100" i="33"/>
  <c r="I100" i="33"/>
  <c r="Q100" i="33" s="1"/>
  <c r="G100" i="33"/>
  <c r="F100" i="33"/>
  <c r="E100" i="33"/>
  <c r="D100" i="33"/>
  <c r="H100" i="33" s="1"/>
  <c r="AE100" i="33" s="1"/>
  <c r="O100" i="33" s="1"/>
  <c r="B100" i="33"/>
  <c r="K99" i="33"/>
  <c r="J99" i="33"/>
  <c r="I99" i="33"/>
  <c r="Q99" i="33" s="1"/>
  <c r="G99" i="33"/>
  <c r="F99" i="33"/>
  <c r="E99" i="33"/>
  <c r="D99" i="33"/>
  <c r="H99" i="33" s="1"/>
  <c r="B99" i="33"/>
  <c r="Q98" i="33"/>
  <c r="K98" i="33"/>
  <c r="J98" i="33"/>
  <c r="I98" i="33"/>
  <c r="G98" i="33"/>
  <c r="F98" i="33"/>
  <c r="E98" i="33"/>
  <c r="D98" i="33"/>
  <c r="B98" i="33"/>
  <c r="K97" i="33"/>
  <c r="AG97" i="33" s="1"/>
  <c r="J97" i="33"/>
  <c r="I97" i="33"/>
  <c r="Q97" i="33" s="1"/>
  <c r="G97" i="33"/>
  <c r="F97" i="33"/>
  <c r="E97" i="33"/>
  <c r="D97" i="33"/>
  <c r="H97" i="33" s="1"/>
  <c r="B97" i="33"/>
  <c r="Q96" i="33"/>
  <c r="K96" i="33"/>
  <c r="AG96" i="33" s="1"/>
  <c r="J96" i="33"/>
  <c r="AB96" i="33" s="1"/>
  <c r="I96" i="33"/>
  <c r="G96" i="33"/>
  <c r="F96" i="33"/>
  <c r="E96" i="33"/>
  <c r="D96" i="33"/>
  <c r="B96" i="33"/>
  <c r="K95" i="33"/>
  <c r="J95" i="33"/>
  <c r="I95" i="33"/>
  <c r="Q95" i="33" s="1"/>
  <c r="G95" i="33"/>
  <c r="F95" i="33"/>
  <c r="E95" i="33"/>
  <c r="D95" i="33"/>
  <c r="H95" i="33" s="1"/>
  <c r="B95" i="33"/>
  <c r="K94" i="33"/>
  <c r="AG94" i="33" s="1"/>
  <c r="J94" i="33"/>
  <c r="I94" i="33"/>
  <c r="Q94" i="33" s="1"/>
  <c r="G94" i="33"/>
  <c r="F94" i="33"/>
  <c r="E94" i="33"/>
  <c r="D94" i="33"/>
  <c r="B94" i="33"/>
  <c r="Q93" i="33"/>
  <c r="AF93" i="33" s="1"/>
  <c r="K93" i="33"/>
  <c r="J93" i="33"/>
  <c r="I93" i="33"/>
  <c r="G93" i="33"/>
  <c r="F93" i="33"/>
  <c r="E93" i="33"/>
  <c r="D93" i="33"/>
  <c r="H93" i="33" s="1"/>
  <c r="B93" i="33"/>
  <c r="AG92" i="33"/>
  <c r="K92" i="33"/>
  <c r="J92" i="33"/>
  <c r="I92" i="33"/>
  <c r="Q92" i="33" s="1"/>
  <c r="G92" i="33"/>
  <c r="F92" i="33"/>
  <c r="E92" i="33"/>
  <c r="D92" i="33"/>
  <c r="B92" i="33"/>
  <c r="K91" i="33"/>
  <c r="AG91" i="33" s="1"/>
  <c r="J91" i="33"/>
  <c r="I91" i="33"/>
  <c r="Q91" i="33" s="1"/>
  <c r="G91" i="33"/>
  <c r="F91" i="33"/>
  <c r="E91" i="33"/>
  <c r="D91" i="33"/>
  <c r="B91" i="33"/>
  <c r="Q90" i="33"/>
  <c r="AF90" i="33" s="1"/>
  <c r="K90" i="33"/>
  <c r="J90" i="33"/>
  <c r="I90" i="33"/>
  <c r="G90" i="33"/>
  <c r="F90" i="33"/>
  <c r="E90" i="33"/>
  <c r="D90" i="33"/>
  <c r="L90" i="33" s="1"/>
  <c r="B90" i="33"/>
  <c r="K89" i="33"/>
  <c r="AG89" i="33" s="1"/>
  <c r="J89" i="33"/>
  <c r="AB89" i="33" s="1"/>
  <c r="I89" i="33"/>
  <c r="Q89" i="33" s="1"/>
  <c r="AF89" i="33" s="1"/>
  <c r="T89" i="33" s="1"/>
  <c r="AH89" i="33" s="1"/>
  <c r="H89" i="33"/>
  <c r="G89" i="33"/>
  <c r="F89" i="33"/>
  <c r="E89" i="33"/>
  <c r="D89" i="33"/>
  <c r="B89" i="33"/>
  <c r="K88" i="33"/>
  <c r="J88" i="33"/>
  <c r="I88" i="33"/>
  <c r="Q88" i="33" s="1"/>
  <c r="G88" i="33"/>
  <c r="F88" i="33"/>
  <c r="E88" i="33"/>
  <c r="D88" i="33"/>
  <c r="B88" i="33"/>
  <c r="K87" i="33"/>
  <c r="J87" i="33"/>
  <c r="I87" i="33"/>
  <c r="Q87" i="33" s="1"/>
  <c r="G87" i="33"/>
  <c r="F87" i="33"/>
  <c r="E87" i="33"/>
  <c r="H87" i="33" s="1"/>
  <c r="Z87" i="33" s="1"/>
  <c r="D87" i="33"/>
  <c r="B87" i="33"/>
  <c r="K86" i="33"/>
  <c r="J86" i="33"/>
  <c r="I86" i="33"/>
  <c r="Q86" i="33" s="1"/>
  <c r="G86" i="33"/>
  <c r="F86" i="33"/>
  <c r="E86" i="33"/>
  <c r="D86" i="33"/>
  <c r="H86" i="33" s="1"/>
  <c r="B86" i="33"/>
  <c r="K85" i="33"/>
  <c r="J85" i="33"/>
  <c r="I85" i="33"/>
  <c r="Q85" i="33" s="1"/>
  <c r="G85" i="33"/>
  <c r="F85" i="33"/>
  <c r="E85" i="33"/>
  <c r="D85" i="33"/>
  <c r="B85" i="33"/>
  <c r="AB84" i="33"/>
  <c r="K84" i="33"/>
  <c r="AG84" i="33" s="1"/>
  <c r="J84" i="33"/>
  <c r="I84" i="33"/>
  <c r="Q84" i="33" s="1"/>
  <c r="G84" i="33"/>
  <c r="F84" i="33"/>
  <c r="E84" i="33"/>
  <c r="AF84" i="33" s="1"/>
  <c r="D84" i="33"/>
  <c r="H84" i="33" s="1"/>
  <c r="B84" i="33"/>
  <c r="K83" i="33"/>
  <c r="J83" i="33"/>
  <c r="I83" i="33"/>
  <c r="Q83" i="33" s="1"/>
  <c r="G83" i="33"/>
  <c r="F83" i="33"/>
  <c r="E83" i="33"/>
  <c r="D83" i="33"/>
  <c r="B83" i="33"/>
  <c r="Q82" i="33"/>
  <c r="K82" i="33"/>
  <c r="J82" i="33"/>
  <c r="I82" i="33"/>
  <c r="G82" i="33"/>
  <c r="F82" i="33"/>
  <c r="E82" i="33"/>
  <c r="D82" i="33"/>
  <c r="B82" i="33"/>
  <c r="K81" i="33"/>
  <c r="J81" i="33"/>
  <c r="I81" i="33"/>
  <c r="Q81" i="33" s="1"/>
  <c r="G81" i="33"/>
  <c r="F81" i="33"/>
  <c r="E81" i="33"/>
  <c r="D81" i="33"/>
  <c r="H81" i="33" s="1"/>
  <c r="B81" i="33"/>
  <c r="K80" i="33"/>
  <c r="AG80" i="33" s="1"/>
  <c r="J80" i="33"/>
  <c r="I80" i="33"/>
  <c r="Q80" i="33" s="1"/>
  <c r="G80" i="33"/>
  <c r="F80" i="33"/>
  <c r="E80" i="33"/>
  <c r="D80" i="33"/>
  <c r="B80" i="33"/>
  <c r="K79" i="33"/>
  <c r="J79" i="33"/>
  <c r="I79" i="33"/>
  <c r="Q79" i="33" s="1"/>
  <c r="H79" i="33"/>
  <c r="G79" i="33"/>
  <c r="F79" i="33"/>
  <c r="E79" i="33"/>
  <c r="D79" i="33"/>
  <c r="B79" i="33"/>
  <c r="K78" i="33"/>
  <c r="J78" i="33"/>
  <c r="I78" i="33"/>
  <c r="Q78" i="33" s="1"/>
  <c r="G78" i="33"/>
  <c r="F78" i="33"/>
  <c r="E78" i="33"/>
  <c r="D78" i="33"/>
  <c r="B78" i="33"/>
  <c r="K77" i="33"/>
  <c r="AG77" i="33" s="1"/>
  <c r="J77" i="33"/>
  <c r="AB77" i="33" s="1"/>
  <c r="I77" i="33"/>
  <c r="Q77" i="33" s="1"/>
  <c r="G77" i="33"/>
  <c r="F77" i="33"/>
  <c r="E77" i="33"/>
  <c r="D77" i="33"/>
  <c r="H77" i="33" s="1"/>
  <c r="AE77" i="33" s="1"/>
  <c r="O77" i="33" s="1"/>
  <c r="B77" i="33"/>
  <c r="K76" i="33"/>
  <c r="J76" i="33"/>
  <c r="I76" i="33"/>
  <c r="Q76" i="33" s="1"/>
  <c r="G76" i="33"/>
  <c r="F76" i="33"/>
  <c r="E76" i="33"/>
  <c r="D76" i="33"/>
  <c r="B76" i="33"/>
  <c r="K75" i="33"/>
  <c r="J75" i="33"/>
  <c r="I75" i="33"/>
  <c r="Q75" i="33" s="1"/>
  <c r="G75" i="33"/>
  <c r="F75" i="33"/>
  <c r="E75" i="33"/>
  <c r="D75" i="33"/>
  <c r="B75" i="33"/>
  <c r="K74" i="33"/>
  <c r="J74" i="33"/>
  <c r="I74" i="33"/>
  <c r="Q74" i="33" s="1"/>
  <c r="AF74" i="33" s="1"/>
  <c r="G74" i="33"/>
  <c r="F74" i="33"/>
  <c r="E74" i="33"/>
  <c r="D74" i="33"/>
  <c r="H74" i="33" s="1"/>
  <c r="B74" i="33"/>
  <c r="K73" i="33"/>
  <c r="J73" i="33"/>
  <c r="I73" i="33"/>
  <c r="Q73" i="33" s="1"/>
  <c r="G73" i="33"/>
  <c r="F73" i="33"/>
  <c r="E73" i="33"/>
  <c r="D73" i="33"/>
  <c r="B73" i="33"/>
  <c r="K72" i="33"/>
  <c r="AG72" i="33" s="1"/>
  <c r="J72" i="33"/>
  <c r="L72" i="33" s="1"/>
  <c r="I72" i="33"/>
  <c r="Q72" i="33" s="1"/>
  <c r="G72" i="33"/>
  <c r="F72" i="33"/>
  <c r="E72" i="33"/>
  <c r="D72" i="33"/>
  <c r="B72" i="33"/>
  <c r="K71" i="33"/>
  <c r="AG71" i="33" s="1"/>
  <c r="J71" i="33"/>
  <c r="I71" i="33"/>
  <c r="Q71" i="33" s="1"/>
  <c r="G71" i="33"/>
  <c r="F71" i="33"/>
  <c r="E71" i="33"/>
  <c r="D71" i="33"/>
  <c r="B71" i="33"/>
  <c r="K70" i="33"/>
  <c r="J70" i="33"/>
  <c r="I70" i="33"/>
  <c r="Q70" i="33" s="1"/>
  <c r="G70" i="33"/>
  <c r="F70" i="33"/>
  <c r="E70" i="33"/>
  <c r="D70" i="33"/>
  <c r="B70" i="33"/>
  <c r="A69" i="33"/>
  <c r="K65" i="33"/>
  <c r="AG65" i="33" s="1"/>
  <c r="J65" i="33"/>
  <c r="L65" i="33" s="1"/>
  <c r="I65" i="33"/>
  <c r="Q65" i="33" s="1"/>
  <c r="G65" i="33"/>
  <c r="F65" i="33"/>
  <c r="E65" i="33"/>
  <c r="D65" i="33"/>
  <c r="H65" i="33" s="1"/>
  <c r="B65" i="33"/>
  <c r="K64" i="33"/>
  <c r="AG64" i="33" s="1"/>
  <c r="J64" i="33"/>
  <c r="AB64" i="33" s="1"/>
  <c r="I64" i="33"/>
  <c r="Q64" i="33" s="1"/>
  <c r="G64" i="33"/>
  <c r="F64" i="33"/>
  <c r="E64" i="33"/>
  <c r="D64" i="33"/>
  <c r="B64" i="33"/>
  <c r="K63" i="33"/>
  <c r="J63" i="33"/>
  <c r="I63" i="33"/>
  <c r="Q63" i="33" s="1"/>
  <c r="G63" i="33"/>
  <c r="F63" i="33"/>
  <c r="E63" i="33"/>
  <c r="D63" i="33"/>
  <c r="B63" i="33"/>
  <c r="K62" i="33"/>
  <c r="AG62" i="33" s="1"/>
  <c r="J62" i="33"/>
  <c r="AB62" i="33" s="1"/>
  <c r="I62" i="33"/>
  <c r="Q62" i="33" s="1"/>
  <c r="H62" i="33"/>
  <c r="G62" i="33"/>
  <c r="F62" i="33"/>
  <c r="E62" i="33"/>
  <c r="D62" i="33"/>
  <c r="B62" i="33"/>
  <c r="K61" i="33"/>
  <c r="AG61" i="33" s="1"/>
  <c r="J61" i="33"/>
  <c r="AB61" i="33" s="1"/>
  <c r="I61" i="33"/>
  <c r="Q61" i="33" s="1"/>
  <c r="G61" i="33"/>
  <c r="F61" i="33"/>
  <c r="E61" i="33"/>
  <c r="D61" i="33"/>
  <c r="B61" i="33"/>
  <c r="Q60" i="33"/>
  <c r="AA60" i="33" s="1"/>
  <c r="K60" i="33"/>
  <c r="J60" i="33"/>
  <c r="AB60" i="33" s="1"/>
  <c r="I60" i="33"/>
  <c r="G60" i="33"/>
  <c r="F60" i="33"/>
  <c r="E60" i="33"/>
  <c r="D60" i="33"/>
  <c r="H60" i="33" s="1"/>
  <c r="Z60" i="33" s="1"/>
  <c r="M60" i="33" s="1"/>
  <c r="B60" i="33"/>
  <c r="K59" i="33"/>
  <c r="AG59" i="33" s="1"/>
  <c r="J59" i="33"/>
  <c r="I59" i="33"/>
  <c r="Q59" i="33" s="1"/>
  <c r="G59" i="33"/>
  <c r="F59" i="33"/>
  <c r="E59" i="33"/>
  <c r="D59" i="33"/>
  <c r="B59" i="33"/>
  <c r="K58" i="33"/>
  <c r="J58" i="33"/>
  <c r="I58" i="33"/>
  <c r="Q58" i="33" s="1"/>
  <c r="G58" i="33"/>
  <c r="F58" i="33"/>
  <c r="E58" i="33"/>
  <c r="D58" i="33"/>
  <c r="B58" i="33"/>
  <c r="K57" i="33"/>
  <c r="J57" i="33"/>
  <c r="I57" i="33"/>
  <c r="Q57" i="33" s="1"/>
  <c r="G57" i="33"/>
  <c r="F57" i="33"/>
  <c r="E57" i="33"/>
  <c r="D57" i="33"/>
  <c r="B57" i="33"/>
  <c r="A56" i="33"/>
  <c r="B66" i="33" s="1"/>
  <c r="B207" i="33" s="1"/>
  <c r="K52" i="33"/>
  <c r="J52" i="33"/>
  <c r="I52" i="33"/>
  <c r="Q52" i="33" s="1"/>
  <c r="G52" i="33"/>
  <c r="F52" i="33"/>
  <c r="AG52" i="33" s="1"/>
  <c r="E52" i="33"/>
  <c r="D52" i="33"/>
  <c r="B52" i="33"/>
  <c r="K51" i="33"/>
  <c r="J51" i="33"/>
  <c r="I51" i="33"/>
  <c r="Q51" i="33" s="1"/>
  <c r="H51" i="33"/>
  <c r="G51" i="33"/>
  <c r="F51" i="33"/>
  <c r="Z51" i="33" s="1"/>
  <c r="E51" i="33"/>
  <c r="D51" i="33"/>
  <c r="B51" i="33"/>
  <c r="K50" i="33"/>
  <c r="J50" i="33"/>
  <c r="I50" i="33"/>
  <c r="Q50" i="33" s="1"/>
  <c r="G50" i="33"/>
  <c r="F50" i="33"/>
  <c r="E50" i="33"/>
  <c r="AA50" i="33" s="1"/>
  <c r="D50" i="33"/>
  <c r="B50" i="33"/>
  <c r="K49" i="33"/>
  <c r="J49" i="33"/>
  <c r="I49" i="33"/>
  <c r="Q49" i="33" s="1"/>
  <c r="G49" i="33"/>
  <c r="F49" i="33"/>
  <c r="E49" i="33"/>
  <c r="D49" i="33"/>
  <c r="B49" i="33"/>
  <c r="K48" i="33"/>
  <c r="J48" i="33"/>
  <c r="AB48" i="33" s="1"/>
  <c r="I48" i="33"/>
  <c r="Q48" i="33" s="1"/>
  <c r="G48" i="33"/>
  <c r="F48" i="33"/>
  <c r="E48" i="33"/>
  <c r="D48" i="33"/>
  <c r="B48" i="33"/>
  <c r="K47" i="33"/>
  <c r="J47" i="33"/>
  <c r="I47" i="33"/>
  <c r="Q47" i="33" s="1"/>
  <c r="G47" i="33"/>
  <c r="F47" i="33"/>
  <c r="E47" i="33"/>
  <c r="D47" i="33"/>
  <c r="B47" i="33"/>
  <c r="K46" i="33"/>
  <c r="J46" i="33"/>
  <c r="I46" i="33"/>
  <c r="Q46" i="33" s="1"/>
  <c r="AF46" i="33" s="1"/>
  <c r="T46" i="33" s="1"/>
  <c r="G46" i="33"/>
  <c r="F46" i="33"/>
  <c r="E46" i="33"/>
  <c r="AB46" i="33" s="1"/>
  <c r="D46" i="33"/>
  <c r="L46" i="33" s="1"/>
  <c r="B46" i="33"/>
  <c r="K45" i="33"/>
  <c r="J45" i="33"/>
  <c r="L45" i="33" s="1"/>
  <c r="I45" i="33"/>
  <c r="Q45" i="33" s="1"/>
  <c r="G45" i="33"/>
  <c r="F45" i="33"/>
  <c r="AB45" i="33" s="1"/>
  <c r="E45" i="33"/>
  <c r="D45" i="33"/>
  <c r="B45" i="33"/>
  <c r="K44" i="33"/>
  <c r="J44" i="33"/>
  <c r="I44" i="33"/>
  <c r="Q44" i="33" s="1"/>
  <c r="AF44" i="33" s="1"/>
  <c r="T44" i="33" s="1"/>
  <c r="G44" i="33"/>
  <c r="F44" i="33"/>
  <c r="E44" i="33"/>
  <c r="D44" i="33"/>
  <c r="B44" i="33"/>
  <c r="K43" i="33"/>
  <c r="J43" i="33"/>
  <c r="I43" i="33"/>
  <c r="Q43" i="33" s="1"/>
  <c r="G43" i="33"/>
  <c r="F43" i="33"/>
  <c r="E43" i="33"/>
  <c r="D43" i="33"/>
  <c r="B43" i="33"/>
  <c r="K42" i="33"/>
  <c r="J42" i="33"/>
  <c r="I42" i="33"/>
  <c r="Q42" i="33" s="1"/>
  <c r="G42" i="33"/>
  <c r="F42" i="33"/>
  <c r="E42" i="33"/>
  <c r="H42" i="33" s="1"/>
  <c r="D42" i="33"/>
  <c r="B42" i="33"/>
  <c r="K41" i="33"/>
  <c r="J41" i="33"/>
  <c r="I41" i="33"/>
  <c r="Q41" i="33" s="1"/>
  <c r="G41" i="33"/>
  <c r="F41" i="33"/>
  <c r="E41" i="33"/>
  <c r="D41" i="33"/>
  <c r="B41" i="33"/>
  <c r="K40" i="33"/>
  <c r="J40" i="33"/>
  <c r="I40" i="33"/>
  <c r="Q40" i="33" s="1"/>
  <c r="G40" i="33"/>
  <c r="F40" i="33"/>
  <c r="E40" i="33"/>
  <c r="AG40" i="33" s="1"/>
  <c r="D40" i="33"/>
  <c r="B40" i="33"/>
  <c r="K39" i="33"/>
  <c r="J39" i="33"/>
  <c r="I39" i="33"/>
  <c r="Q39" i="33" s="1"/>
  <c r="G39" i="33"/>
  <c r="F39" i="33"/>
  <c r="E39" i="33"/>
  <c r="D39" i="33"/>
  <c r="B39" i="33"/>
  <c r="K38" i="33"/>
  <c r="J38" i="33"/>
  <c r="I38" i="33"/>
  <c r="Q38" i="33" s="1"/>
  <c r="G38" i="33"/>
  <c r="F38" i="33"/>
  <c r="E38" i="33"/>
  <c r="D38" i="33"/>
  <c r="B38" i="33"/>
  <c r="K37" i="33"/>
  <c r="J37" i="33"/>
  <c r="I37" i="33"/>
  <c r="Q37" i="33" s="1"/>
  <c r="G37" i="33"/>
  <c r="F37" i="33"/>
  <c r="E37" i="33"/>
  <c r="D37" i="33"/>
  <c r="B37" i="33"/>
  <c r="K36" i="33"/>
  <c r="J36" i="33"/>
  <c r="I36" i="33"/>
  <c r="Q36" i="33" s="1"/>
  <c r="G36" i="33"/>
  <c r="F36" i="33"/>
  <c r="E36" i="33"/>
  <c r="D36" i="33"/>
  <c r="L36" i="33" s="1"/>
  <c r="B36" i="33"/>
  <c r="K35" i="33"/>
  <c r="J35" i="33"/>
  <c r="I35" i="33"/>
  <c r="Q35" i="33" s="1"/>
  <c r="AF35" i="33" s="1"/>
  <c r="G35" i="33"/>
  <c r="F35" i="33"/>
  <c r="E35" i="33"/>
  <c r="D35" i="33"/>
  <c r="B35" i="33"/>
  <c r="K34" i="33"/>
  <c r="J34" i="33"/>
  <c r="I34" i="33"/>
  <c r="Q34" i="33" s="1"/>
  <c r="G34" i="33"/>
  <c r="F34" i="33"/>
  <c r="E34" i="33"/>
  <c r="D34" i="33"/>
  <c r="B34" i="33"/>
  <c r="K33" i="33"/>
  <c r="J33" i="33"/>
  <c r="I33" i="33"/>
  <c r="Q33" i="33" s="1"/>
  <c r="G33" i="33"/>
  <c r="F33" i="33"/>
  <c r="E33" i="33"/>
  <c r="AB33" i="33" s="1"/>
  <c r="D33" i="33"/>
  <c r="B33" i="33"/>
  <c r="K32" i="33"/>
  <c r="J32" i="33"/>
  <c r="I32" i="33"/>
  <c r="Q32" i="33" s="1"/>
  <c r="G32" i="33"/>
  <c r="F32" i="33"/>
  <c r="E32" i="33"/>
  <c r="D32" i="33"/>
  <c r="B32" i="33"/>
  <c r="K31" i="33"/>
  <c r="J31" i="33"/>
  <c r="I31" i="33"/>
  <c r="Q31" i="33" s="1"/>
  <c r="G31" i="33"/>
  <c r="F31" i="33"/>
  <c r="E31" i="33"/>
  <c r="D31" i="33"/>
  <c r="H31" i="33" s="1"/>
  <c r="AE31" i="33" s="1"/>
  <c r="B31" i="33"/>
  <c r="K30" i="33"/>
  <c r="AG30" i="33" s="1"/>
  <c r="J30" i="33"/>
  <c r="I30" i="33"/>
  <c r="Q30" i="33" s="1"/>
  <c r="G30" i="33"/>
  <c r="F30" i="33"/>
  <c r="E30" i="33"/>
  <c r="D30" i="33"/>
  <c r="B30" i="33"/>
  <c r="K29" i="33"/>
  <c r="AG29" i="33" s="1"/>
  <c r="J29" i="33"/>
  <c r="I29" i="33"/>
  <c r="Q29" i="33" s="1"/>
  <c r="G29" i="33"/>
  <c r="F29" i="33"/>
  <c r="E29" i="33"/>
  <c r="D29" i="33"/>
  <c r="B29" i="33"/>
  <c r="Q28" i="33"/>
  <c r="K28" i="33"/>
  <c r="J28" i="33"/>
  <c r="I28" i="33"/>
  <c r="G28" i="33"/>
  <c r="F28" i="33"/>
  <c r="E28" i="33"/>
  <c r="D28" i="33"/>
  <c r="H28" i="33" s="1"/>
  <c r="B28" i="33"/>
  <c r="K27" i="33"/>
  <c r="J27" i="33"/>
  <c r="I27" i="33"/>
  <c r="Q27" i="33" s="1"/>
  <c r="G27" i="33"/>
  <c r="F27" i="33"/>
  <c r="E27" i="33"/>
  <c r="D27" i="33"/>
  <c r="H27" i="33" s="1"/>
  <c r="B27" i="33"/>
  <c r="K26" i="33"/>
  <c r="J26" i="33"/>
  <c r="I26" i="33"/>
  <c r="Q26" i="33" s="1"/>
  <c r="G26" i="33"/>
  <c r="F26" i="33"/>
  <c r="E26" i="33"/>
  <c r="D26" i="33"/>
  <c r="B26" i="33"/>
  <c r="K25" i="33"/>
  <c r="J25" i="33"/>
  <c r="I25" i="33"/>
  <c r="Q25" i="33" s="1"/>
  <c r="G25" i="33"/>
  <c r="F25" i="33"/>
  <c r="E25" i="33"/>
  <c r="D25" i="33"/>
  <c r="L25" i="33" s="1"/>
  <c r="B25" i="33"/>
  <c r="K24" i="33"/>
  <c r="J24" i="33"/>
  <c r="I24" i="33"/>
  <c r="Q24" i="33" s="1"/>
  <c r="G24" i="33"/>
  <c r="F24" i="33"/>
  <c r="E24" i="33"/>
  <c r="D24" i="33"/>
  <c r="H24" i="33" s="1"/>
  <c r="B24" i="33"/>
  <c r="K23" i="33"/>
  <c r="J23" i="33"/>
  <c r="I23" i="33"/>
  <c r="Q23" i="33" s="1"/>
  <c r="G23" i="33"/>
  <c r="F23" i="33"/>
  <c r="E23" i="33"/>
  <c r="D23" i="33"/>
  <c r="B23" i="33"/>
  <c r="K22" i="33"/>
  <c r="J22" i="33"/>
  <c r="I22" i="33"/>
  <c r="Q22" i="33" s="1"/>
  <c r="G22" i="33"/>
  <c r="F22" i="33"/>
  <c r="E22" i="33"/>
  <c r="D22" i="33"/>
  <c r="B22" i="33"/>
  <c r="K21" i="33"/>
  <c r="J21" i="33"/>
  <c r="I21" i="33"/>
  <c r="Q21" i="33" s="1"/>
  <c r="G21" i="33"/>
  <c r="F21" i="33"/>
  <c r="E21" i="33"/>
  <c r="D21" i="33"/>
  <c r="B21" i="33"/>
  <c r="A20" i="33"/>
  <c r="B53" i="33" s="1"/>
  <c r="B206" i="33" s="1"/>
  <c r="K16" i="33"/>
  <c r="J16" i="33"/>
  <c r="I16" i="33"/>
  <c r="Q16" i="33" s="1"/>
  <c r="G16" i="33"/>
  <c r="F16" i="33"/>
  <c r="E16" i="33"/>
  <c r="D16" i="33"/>
  <c r="B16" i="33"/>
  <c r="K15" i="33"/>
  <c r="AG15" i="33" s="1"/>
  <c r="J15" i="33"/>
  <c r="L15" i="33" s="1"/>
  <c r="I15" i="33"/>
  <c r="Q15" i="33" s="1"/>
  <c r="G15" i="33"/>
  <c r="F15" i="33"/>
  <c r="E15" i="33"/>
  <c r="D15" i="33"/>
  <c r="B15" i="33"/>
  <c r="K14" i="33"/>
  <c r="AG14" i="33" s="1"/>
  <c r="J14" i="33"/>
  <c r="I14" i="33"/>
  <c r="Q14" i="33" s="1"/>
  <c r="G14" i="33"/>
  <c r="F14" i="33"/>
  <c r="E14" i="33"/>
  <c r="D14" i="33"/>
  <c r="H14" i="33" s="1"/>
  <c r="B14" i="33"/>
  <c r="K13" i="33"/>
  <c r="J13" i="33"/>
  <c r="I13" i="33"/>
  <c r="Q13" i="33" s="1"/>
  <c r="AF13" i="33" s="1"/>
  <c r="T13" i="33" s="1"/>
  <c r="G13" i="33"/>
  <c r="F13" i="33"/>
  <c r="E13" i="33"/>
  <c r="D13" i="33"/>
  <c r="B13" i="33"/>
  <c r="K12" i="33"/>
  <c r="J12" i="33"/>
  <c r="I12" i="33"/>
  <c r="Q12" i="33" s="1"/>
  <c r="G12" i="33"/>
  <c r="F12" i="33"/>
  <c r="E12" i="33"/>
  <c r="D12" i="33"/>
  <c r="B12" i="33"/>
  <c r="K11" i="33"/>
  <c r="J11" i="33"/>
  <c r="I11" i="33"/>
  <c r="Q11" i="33" s="1"/>
  <c r="G11" i="33"/>
  <c r="F11" i="33"/>
  <c r="E11" i="33"/>
  <c r="D11" i="33"/>
  <c r="H11" i="33" s="1"/>
  <c r="B11" i="33"/>
  <c r="K10" i="33"/>
  <c r="J10" i="33"/>
  <c r="I10" i="33"/>
  <c r="Q10" i="33" s="1"/>
  <c r="AF10" i="33" s="1"/>
  <c r="G10" i="33"/>
  <c r="F10" i="33"/>
  <c r="E10" i="33"/>
  <c r="D10" i="33"/>
  <c r="B10" i="33"/>
  <c r="AB9" i="33"/>
  <c r="K9" i="33"/>
  <c r="J9" i="33"/>
  <c r="I9" i="33"/>
  <c r="Q9" i="33" s="1"/>
  <c r="G9" i="33"/>
  <c r="F9" i="33"/>
  <c r="E9" i="33"/>
  <c r="D9" i="33"/>
  <c r="H9" i="33" s="1"/>
  <c r="AE9" i="33" s="1"/>
  <c r="B9" i="33"/>
  <c r="Q8" i="33"/>
  <c r="K8" i="33"/>
  <c r="J8" i="33"/>
  <c r="I8" i="33"/>
  <c r="G8" i="33"/>
  <c r="F8" i="33"/>
  <c r="E8" i="33"/>
  <c r="D8" i="33"/>
  <c r="B8" i="33"/>
  <c r="K7" i="33"/>
  <c r="AG7" i="33" s="1"/>
  <c r="J7" i="33"/>
  <c r="I7" i="33"/>
  <c r="Q7" i="33" s="1"/>
  <c r="G7" i="33"/>
  <c r="F7" i="33"/>
  <c r="E7" i="33"/>
  <c r="D7" i="33"/>
  <c r="L7" i="33" s="1"/>
  <c r="B7" i="33"/>
  <c r="K6" i="33"/>
  <c r="J6" i="33"/>
  <c r="I6" i="33"/>
  <c r="Q6" i="33" s="1"/>
  <c r="AA6" i="33" s="1"/>
  <c r="G6" i="33"/>
  <c r="F6" i="33"/>
  <c r="E6" i="33"/>
  <c r="D6" i="33"/>
  <c r="B6" i="33"/>
  <c r="A5" i="33"/>
  <c r="AF73" i="33" l="1"/>
  <c r="T73" i="33" s="1"/>
  <c r="U73" i="33" s="1"/>
  <c r="AG75" i="33"/>
  <c r="AA87" i="33"/>
  <c r="R87" i="33" s="1"/>
  <c r="L74" i="33"/>
  <c r="AF77" i="33"/>
  <c r="AB87" i="33"/>
  <c r="AA71" i="33"/>
  <c r="R71" i="33" s="1"/>
  <c r="S71" i="33" s="1"/>
  <c r="L84" i="33"/>
  <c r="AG87" i="33"/>
  <c r="AA84" i="33"/>
  <c r="R84" i="33" s="1"/>
  <c r="AB114" i="33"/>
  <c r="H109" i="33"/>
  <c r="AB128" i="33"/>
  <c r="AB139" i="33"/>
  <c r="H138" i="33"/>
  <c r="AG146" i="33"/>
  <c r="AG153" i="33"/>
  <c r="AG149" i="33"/>
  <c r="AB142" i="33"/>
  <c r="AE150" i="33"/>
  <c r="O150" i="33" s="1"/>
  <c r="P150" i="33" s="1"/>
  <c r="AG147" i="33"/>
  <c r="H157" i="33"/>
  <c r="AE157" i="33" s="1"/>
  <c r="O157" i="33" s="1"/>
  <c r="AB176" i="33"/>
  <c r="AF174" i="33"/>
  <c r="T174" i="33" s="1"/>
  <c r="AF180" i="33"/>
  <c r="T180" i="33" s="1"/>
  <c r="AG186" i="33"/>
  <c r="AB185" i="33"/>
  <c r="AF181" i="33"/>
  <c r="T181" i="33" s="1"/>
  <c r="H172" i="33"/>
  <c r="AE172" i="33" s="1"/>
  <c r="O172" i="33" s="1"/>
  <c r="AG174" i="33"/>
  <c r="AG180" i="33"/>
  <c r="AG185" i="33"/>
  <c r="Z192" i="33"/>
  <c r="M192" i="33" s="1"/>
  <c r="L186" i="33"/>
  <c r="Z171" i="33"/>
  <c r="M171" i="33" s="1"/>
  <c r="H176" i="33"/>
  <c r="AF178" i="33"/>
  <c r="T178" i="33" s="1"/>
  <c r="H182" i="33"/>
  <c r="AE182" i="33" s="1"/>
  <c r="O182" i="33" s="1"/>
  <c r="AB59" i="33"/>
  <c r="F66" i="33"/>
  <c r="F207" i="33" s="1"/>
  <c r="G66" i="33"/>
  <c r="G207" i="33" s="1"/>
  <c r="AG57" i="33"/>
  <c r="H38" i="33"/>
  <c r="AB29" i="33"/>
  <c r="AA39" i="33"/>
  <c r="AG48" i="33"/>
  <c r="AF26" i="33"/>
  <c r="T26" i="33" s="1"/>
  <c r="AA33" i="33"/>
  <c r="AA37" i="33"/>
  <c r="AG38" i="33"/>
  <c r="AA45" i="33"/>
  <c r="AF28" i="33"/>
  <c r="T28" i="33" s="1"/>
  <c r="AH28" i="33" s="1"/>
  <c r="AG28" i="33"/>
  <c r="AE28" i="33"/>
  <c r="L31" i="33"/>
  <c r="L39" i="33"/>
  <c r="AB22" i="33"/>
  <c r="AG46" i="33"/>
  <c r="AB14" i="33"/>
  <c r="AG10" i="33"/>
  <c r="AB7" i="33"/>
  <c r="AB11" i="33"/>
  <c r="R6" i="33"/>
  <c r="H12" i="33"/>
  <c r="AE175" i="33"/>
  <c r="Z175" i="33"/>
  <c r="AF193" i="33"/>
  <c r="T193" i="33" s="1"/>
  <c r="AA193" i="33"/>
  <c r="AA192" i="33"/>
  <c r="R192" i="33" s="1"/>
  <c r="S192" i="33" s="1"/>
  <c r="AF192" i="33"/>
  <c r="T192" i="33" s="1"/>
  <c r="AA198" i="33"/>
  <c r="AB181" i="33"/>
  <c r="AB184" i="33"/>
  <c r="AF191" i="33"/>
  <c r="T191" i="33" s="1"/>
  <c r="AG182" i="33"/>
  <c r="AF189" i="33"/>
  <c r="T189" i="33" s="1"/>
  <c r="U189" i="33" s="1"/>
  <c r="AB193" i="33"/>
  <c r="L174" i="33"/>
  <c r="AB175" i="33"/>
  <c r="AA180" i="33"/>
  <c r="H191" i="33"/>
  <c r="AB194" i="33"/>
  <c r="AG184" i="33"/>
  <c r="L170" i="33"/>
  <c r="AB177" i="33"/>
  <c r="AA191" i="33"/>
  <c r="R191" i="33" s="1"/>
  <c r="AE192" i="33"/>
  <c r="O192" i="33" s="1"/>
  <c r="P192" i="33" s="1"/>
  <c r="AG195" i="33"/>
  <c r="AG188" i="33"/>
  <c r="AE171" i="33"/>
  <c r="AG192" i="33"/>
  <c r="AF172" i="33"/>
  <c r="AB180" i="33"/>
  <c r="AG181" i="33"/>
  <c r="AA165" i="33"/>
  <c r="R165" i="33" s="1"/>
  <c r="AF165" i="33"/>
  <c r="Z149" i="33"/>
  <c r="AE149" i="33"/>
  <c r="AF140" i="33"/>
  <c r="T140" i="33" s="1"/>
  <c r="AA140" i="33"/>
  <c r="R140" i="33" s="1"/>
  <c r="AE155" i="33"/>
  <c r="O155" i="33" s="1"/>
  <c r="Z155" i="33"/>
  <c r="M155" i="33" s="1"/>
  <c r="AD155" i="33" s="1"/>
  <c r="AI163" i="33"/>
  <c r="P163" i="33"/>
  <c r="AA143" i="33"/>
  <c r="AF143" i="33"/>
  <c r="T143" i="33" s="1"/>
  <c r="U143" i="33" s="1"/>
  <c r="AF137" i="33"/>
  <c r="AA166" i="33"/>
  <c r="R166" i="33" s="1"/>
  <c r="L143" i="33"/>
  <c r="AB146" i="33"/>
  <c r="AB165" i="33"/>
  <c r="AF139" i="33"/>
  <c r="T139" i="33" s="1"/>
  <c r="AH139" i="33" s="1"/>
  <c r="H158" i="33"/>
  <c r="Z158" i="33" s="1"/>
  <c r="M158" i="33" s="1"/>
  <c r="AA161" i="33"/>
  <c r="R161" i="33" s="1"/>
  <c r="H165" i="33"/>
  <c r="AG140" i="33"/>
  <c r="L155" i="33"/>
  <c r="AB161" i="33"/>
  <c r="AG166" i="33"/>
  <c r="AG138" i="33"/>
  <c r="AB143" i="33"/>
  <c r="AB157" i="33"/>
  <c r="H148" i="33"/>
  <c r="Z148" i="33" s="1"/>
  <c r="M148" i="33" s="1"/>
  <c r="AB152" i="33"/>
  <c r="H153" i="33"/>
  <c r="AE153" i="33" s="1"/>
  <c r="O153" i="33" s="1"/>
  <c r="AF156" i="33"/>
  <c r="T156" i="33" s="1"/>
  <c r="U156" i="33" s="1"/>
  <c r="AG160" i="33"/>
  <c r="AB149" i="33"/>
  <c r="AA150" i="33"/>
  <c r="R150" i="33" s="1"/>
  <c r="AF152" i="33"/>
  <c r="T152" i="33" s="1"/>
  <c r="AG159" i="33"/>
  <c r="Z163" i="33"/>
  <c r="M163" i="33" s="1"/>
  <c r="N163" i="33" s="1"/>
  <c r="AA142" i="33"/>
  <c r="R142" i="33" s="1"/>
  <c r="H145" i="33"/>
  <c r="AE145" i="33" s="1"/>
  <c r="O145" i="33" s="1"/>
  <c r="AA146" i="33"/>
  <c r="AB163" i="33"/>
  <c r="AG128" i="33"/>
  <c r="H129" i="33"/>
  <c r="Z129" i="33" s="1"/>
  <c r="M129" i="33" s="1"/>
  <c r="AD129" i="33" s="1"/>
  <c r="G135" i="33"/>
  <c r="G210" i="33" s="1"/>
  <c r="AE129" i="33"/>
  <c r="O129" i="33" s="1"/>
  <c r="AI129" i="33" s="1"/>
  <c r="H130" i="33"/>
  <c r="Z130" i="33" s="1"/>
  <c r="M130" i="33" s="1"/>
  <c r="AF130" i="33"/>
  <c r="T130" i="33" s="1"/>
  <c r="AB132" i="33"/>
  <c r="AG133" i="33"/>
  <c r="AB130" i="33"/>
  <c r="AG119" i="33"/>
  <c r="AG120" i="33"/>
  <c r="AB117" i="33"/>
  <c r="AF112" i="33"/>
  <c r="T112" i="33" s="1"/>
  <c r="AG113" i="33"/>
  <c r="AF116" i="33"/>
  <c r="T116" i="33" s="1"/>
  <c r="AG110" i="33"/>
  <c r="L106" i="33"/>
  <c r="AG122" i="33"/>
  <c r="L111" i="33"/>
  <c r="AF119" i="33"/>
  <c r="AB119" i="33"/>
  <c r="AG125" i="33"/>
  <c r="AG124" i="33"/>
  <c r="AG217" i="33"/>
  <c r="H123" i="33"/>
  <c r="Z123" i="33" s="1"/>
  <c r="M123" i="33" s="1"/>
  <c r="AG112" i="33"/>
  <c r="AG108" i="33"/>
  <c r="AG114" i="33"/>
  <c r="Z117" i="33"/>
  <c r="AE115" i="33"/>
  <c r="Z115" i="33"/>
  <c r="M115" i="33" s="1"/>
  <c r="AE111" i="33"/>
  <c r="O111" i="33" s="1"/>
  <c r="Z111" i="33"/>
  <c r="M111" i="33" s="1"/>
  <c r="N111" i="33" s="1"/>
  <c r="AB124" i="33"/>
  <c r="L116" i="33"/>
  <c r="AA112" i="33"/>
  <c r="R112" i="33" s="1"/>
  <c r="H113" i="33"/>
  <c r="AE113" i="33" s="1"/>
  <c r="O113" i="33" s="1"/>
  <c r="AB125" i="33"/>
  <c r="AG117" i="33"/>
  <c r="H121" i="33"/>
  <c r="AE121" i="33" s="1"/>
  <c r="O121" i="33" s="1"/>
  <c r="AA113" i="33"/>
  <c r="R113" i="33" s="1"/>
  <c r="AC113" i="33" s="1"/>
  <c r="AB123" i="33"/>
  <c r="AB106" i="33"/>
  <c r="AB122" i="33"/>
  <c r="AG106" i="33"/>
  <c r="AB111" i="33"/>
  <c r="AB113" i="33"/>
  <c r="L115" i="33"/>
  <c r="Z112" i="33"/>
  <c r="M112" i="33" s="1"/>
  <c r="AG115" i="33"/>
  <c r="AB121" i="33"/>
  <c r="L123" i="33"/>
  <c r="AA125" i="33"/>
  <c r="R125" i="33" s="1"/>
  <c r="H108" i="33"/>
  <c r="AG116" i="33"/>
  <c r="AG121" i="33"/>
  <c r="AF109" i="33"/>
  <c r="T109" i="33" s="1"/>
  <c r="AH109" i="33" s="1"/>
  <c r="AE101" i="33"/>
  <c r="O101" i="33" s="1"/>
  <c r="P101" i="33" s="1"/>
  <c r="Z101" i="33"/>
  <c r="AE93" i="33"/>
  <c r="O93" i="33" s="1"/>
  <c r="Z93" i="33"/>
  <c r="AA79" i="33"/>
  <c r="R79" i="33" s="1"/>
  <c r="AC79" i="33" s="1"/>
  <c r="AF79" i="33"/>
  <c r="T79" i="33" s="1"/>
  <c r="AE74" i="33"/>
  <c r="O74" i="33" s="1"/>
  <c r="P74" i="33" s="1"/>
  <c r="Z74" i="33"/>
  <c r="M74" i="33" s="1"/>
  <c r="N74" i="33" s="1"/>
  <c r="AA80" i="33"/>
  <c r="Z89" i="33"/>
  <c r="M89" i="33" s="1"/>
  <c r="AB80" i="33"/>
  <c r="L85" i="33"/>
  <c r="AA93" i="33"/>
  <c r="R93" i="33" s="1"/>
  <c r="AF71" i="33"/>
  <c r="T71" i="33" s="1"/>
  <c r="U71" i="33" s="1"/>
  <c r="AF80" i="33"/>
  <c r="T80" i="33" s="1"/>
  <c r="L87" i="33"/>
  <c r="AA90" i="33"/>
  <c r="R90" i="33" s="1"/>
  <c r="AF101" i="33"/>
  <c r="T101" i="33" s="1"/>
  <c r="L89" i="33"/>
  <c r="H90" i="33"/>
  <c r="L92" i="33"/>
  <c r="AB74" i="33"/>
  <c r="AA74" i="33"/>
  <c r="R74" i="33" s="1"/>
  <c r="H98" i="33"/>
  <c r="AE98" i="33" s="1"/>
  <c r="O98" i="33" s="1"/>
  <c r="H94" i="33"/>
  <c r="AE94" i="33" s="1"/>
  <c r="O94" i="33" s="1"/>
  <c r="AG95" i="33"/>
  <c r="AE99" i="33"/>
  <c r="O99" i="33" s="1"/>
  <c r="AB102" i="33"/>
  <c r="AB72" i="33"/>
  <c r="L77" i="33"/>
  <c r="AB79" i="33"/>
  <c r="AF86" i="33"/>
  <c r="T86" i="33" s="1"/>
  <c r="AE89" i="33"/>
  <c r="AG90" i="33"/>
  <c r="L97" i="33"/>
  <c r="L100" i="33"/>
  <c r="H78" i="33"/>
  <c r="AE78" i="33" s="1"/>
  <c r="O78" i="33" s="1"/>
  <c r="AI78" i="33" s="1"/>
  <c r="H88" i="33"/>
  <c r="AE88" i="33" s="1"/>
  <c r="O88" i="33" s="1"/>
  <c r="AB91" i="33"/>
  <c r="AE65" i="33"/>
  <c r="O65" i="33" s="1"/>
  <c r="Z65" i="33"/>
  <c r="M65" i="33" s="1"/>
  <c r="L60" i="33"/>
  <c r="AB63" i="33"/>
  <c r="AB57" i="33"/>
  <c r="AG58" i="33"/>
  <c r="AF60" i="33"/>
  <c r="H64" i="33"/>
  <c r="Z64" i="33" s="1"/>
  <c r="M64" i="33" s="1"/>
  <c r="AA63" i="33"/>
  <c r="R63" i="33" s="1"/>
  <c r="S63" i="33" s="1"/>
  <c r="L62" i="33"/>
  <c r="H43" i="33"/>
  <c r="AG43" i="33"/>
  <c r="AF43" i="33"/>
  <c r="AA43" i="33"/>
  <c r="R43" i="33" s="1"/>
  <c r="AF47" i="33"/>
  <c r="AA47" i="33"/>
  <c r="R47" i="33" s="1"/>
  <c r="R37" i="33"/>
  <c r="S37" i="33" s="1"/>
  <c r="L43" i="33"/>
  <c r="L47" i="33"/>
  <c r="AB23" i="33"/>
  <c r="H23" i="33"/>
  <c r="AF42" i="33"/>
  <c r="T42" i="33" s="1"/>
  <c r="U42" i="33" s="1"/>
  <c r="AA42" i="33"/>
  <c r="R42" i="33" s="1"/>
  <c r="S42" i="33" s="1"/>
  <c r="U44" i="33"/>
  <c r="AH44" i="33"/>
  <c r="D53" i="33"/>
  <c r="AA26" i="33"/>
  <c r="R26" i="33" s="1"/>
  <c r="S26" i="33" s="1"/>
  <c r="AB43" i="33"/>
  <c r="H22" i="33"/>
  <c r="AE22" i="33" s="1"/>
  <c r="O22" i="33" s="1"/>
  <c r="AA23" i="33"/>
  <c r="R23" i="33" s="1"/>
  <c r="S23" i="33" s="1"/>
  <c r="L23" i="33"/>
  <c r="AF29" i="33"/>
  <c r="T29" i="33" s="1"/>
  <c r="AA29" i="33"/>
  <c r="R29" i="33" s="1"/>
  <c r="AG50" i="33"/>
  <c r="AA36" i="33"/>
  <c r="R36" i="33" s="1"/>
  <c r="L38" i="33"/>
  <c r="L49" i="33"/>
  <c r="H26" i="33"/>
  <c r="U46" i="33"/>
  <c r="AG26" i="33"/>
  <c r="H34" i="33"/>
  <c r="Z34" i="33" s="1"/>
  <c r="M34" i="33" s="1"/>
  <c r="AB40" i="33"/>
  <c r="AB42" i="33"/>
  <c r="AA46" i="33"/>
  <c r="R46" i="33" s="1"/>
  <c r="AG41" i="33"/>
  <c r="H44" i="33"/>
  <c r="AE44" i="33" s="1"/>
  <c r="O44" i="33" s="1"/>
  <c r="AB50" i="33"/>
  <c r="H25" i="33"/>
  <c r="AE25" i="33" s="1"/>
  <c r="AB35" i="33"/>
  <c r="AB36" i="33"/>
  <c r="L42" i="33"/>
  <c r="AH46" i="33"/>
  <c r="L48" i="33"/>
  <c r="AG51" i="33"/>
  <c r="AB32" i="33"/>
  <c r="AG35" i="33"/>
  <c r="AA44" i="33"/>
  <c r="R44" i="33" s="1"/>
  <c r="AC44" i="33" s="1"/>
  <c r="AB25" i="33"/>
  <c r="L28" i="33"/>
  <c r="AF33" i="33"/>
  <c r="AA35" i="33"/>
  <c r="R35" i="33" s="1"/>
  <c r="AG25" i="33"/>
  <c r="G53" i="33"/>
  <c r="G206" i="33" s="1"/>
  <c r="L41" i="33"/>
  <c r="AG44" i="33"/>
  <c r="AG45" i="33"/>
  <c r="H48" i="33"/>
  <c r="AE48" i="33" s="1"/>
  <c r="O48" i="33" s="1"/>
  <c r="R50" i="33"/>
  <c r="S50" i="33" s="1"/>
  <c r="H52" i="33"/>
  <c r="Z52" i="33" s="1"/>
  <c r="M52" i="33" s="1"/>
  <c r="AD52" i="33" s="1"/>
  <c r="AA15" i="33"/>
  <c r="R15" i="33" s="1"/>
  <c r="AC15" i="33" s="1"/>
  <c r="AF15" i="33"/>
  <c r="T15" i="33" s="1"/>
  <c r="AA10" i="33"/>
  <c r="R10" i="33" s="1"/>
  <c r="AA13" i="33"/>
  <c r="R13" i="33" s="1"/>
  <c r="S13" i="33" s="1"/>
  <c r="H8" i="33"/>
  <c r="AE8" i="33" s="1"/>
  <c r="O8" i="33" s="1"/>
  <c r="AF16" i="33"/>
  <c r="T16" i="33" s="1"/>
  <c r="AA7" i="33"/>
  <c r="H13" i="33"/>
  <c r="AE13" i="33" s="1"/>
  <c r="O13" i="33" s="1"/>
  <c r="AI13" i="33" s="1"/>
  <c r="AB16" i="33"/>
  <c r="AG6" i="33"/>
  <c r="L14" i="33"/>
  <c r="AG9" i="33"/>
  <c r="AB10" i="33"/>
  <c r="L9" i="33"/>
  <c r="AG13" i="33"/>
  <c r="H15" i="33"/>
  <c r="AE15" i="33" s="1"/>
  <c r="O15" i="33" s="1"/>
  <c r="AI15" i="33" s="1"/>
  <c r="AF6" i="33"/>
  <c r="AG12" i="33"/>
  <c r="AB6" i="33"/>
  <c r="H66" i="14"/>
  <c r="E67" i="14" s="1"/>
  <c r="S67" i="14" s="1"/>
  <c r="S181" i="29" s="1"/>
  <c r="AD60" i="33"/>
  <c r="N60" i="33"/>
  <c r="AH86" i="33"/>
  <c r="U86" i="33"/>
  <c r="AE176" i="33"/>
  <c r="O176" i="33" s="1"/>
  <c r="Z176" i="33"/>
  <c r="M176" i="33" s="1"/>
  <c r="Z24" i="33"/>
  <c r="M24" i="33" s="1"/>
  <c r="AE24" i="33"/>
  <c r="O24" i="33" s="1"/>
  <c r="AE34" i="33"/>
  <c r="N89" i="33"/>
  <c r="AD89" i="33"/>
  <c r="AH156" i="33"/>
  <c r="P13" i="33"/>
  <c r="AF24" i="33"/>
  <c r="AA24" i="33"/>
  <c r="R24" i="33" s="1"/>
  <c r="AC37" i="33"/>
  <c r="AA11" i="33"/>
  <c r="R11" i="33" s="1"/>
  <c r="AF11" i="33"/>
  <c r="T11" i="33" s="1"/>
  <c r="AB13" i="33"/>
  <c r="L13" i="33"/>
  <c r="AB34" i="33"/>
  <c r="AE42" i="33"/>
  <c r="O42" i="33" s="1"/>
  <c r="Z42" i="33"/>
  <c r="M42" i="33" s="1"/>
  <c r="Z62" i="33"/>
  <c r="M62" i="33" s="1"/>
  <c r="AE62" i="33"/>
  <c r="L81" i="33"/>
  <c r="AB81" i="33"/>
  <c r="AB88" i="33"/>
  <c r="L88" i="33"/>
  <c r="Z14" i="33"/>
  <c r="M14" i="33" s="1"/>
  <c r="AE14" i="33"/>
  <c r="AF21" i="33"/>
  <c r="AA21" i="33"/>
  <c r="AH26" i="33"/>
  <c r="U26" i="33"/>
  <c r="AA34" i="33"/>
  <c r="R34" i="33" s="1"/>
  <c r="AF34" i="33"/>
  <c r="T34" i="33" s="1"/>
  <c r="L44" i="33"/>
  <c r="AA52" i="33"/>
  <c r="R52" i="33" s="1"/>
  <c r="AF52" i="33"/>
  <c r="T52" i="33" s="1"/>
  <c r="AH73" i="33"/>
  <c r="AI77" i="33"/>
  <c r="P77" i="33"/>
  <c r="AB83" i="33"/>
  <c r="AA94" i="33"/>
  <c r="R94" i="33" s="1"/>
  <c r="AF94" i="33"/>
  <c r="T94" i="33" s="1"/>
  <c r="AF108" i="33"/>
  <c r="T108" i="33" s="1"/>
  <c r="AA108" i="33"/>
  <c r="R108" i="33" s="1"/>
  <c r="AB115" i="33"/>
  <c r="N129" i="33"/>
  <c r="L134" i="33"/>
  <c r="T134" i="33"/>
  <c r="H134" i="33"/>
  <c r="H140" i="33"/>
  <c r="L140" i="33"/>
  <c r="AA154" i="33"/>
  <c r="R154" i="33" s="1"/>
  <c r="AF154" i="33"/>
  <c r="R159" i="33"/>
  <c r="L159" i="33"/>
  <c r="AD171" i="33"/>
  <c r="N171" i="33"/>
  <c r="AA188" i="33"/>
  <c r="R188" i="33" s="1"/>
  <c r="AF188" i="33"/>
  <c r="T188" i="33" s="1"/>
  <c r="AA194" i="33"/>
  <c r="R194" i="33" s="1"/>
  <c r="AF194" i="33"/>
  <c r="T194" i="33" s="1"/>
  <c r="AB12" i="33"/>
  <c r="AA14" i="33"/>
  <c r="R14" i="33" s="1"/>
  <c r="AF14" i="33"/>
  <c r="T14" i="33" s="1"/>
  <c r="F17" i="33"/>
  <c r="F205" i="33" s="1"/>
  <c r="AF30" i="33"/>
  <c r="T30" i="33" s="1"/>
  <c r="AA30" i="33"/>
  <c r="R30" i="33" s="1"/>
  <c r="AF31" i="33"/>
  <c r="T31" i="33" s="1"/>
  <c r="AA31" i="33"/>
  <c r="R31" i="33" s="1"/>
  <c r="T33" i="33"/>
  <c r="L33" i="33"/>
  <c r="R33" i="33"/>
  <c r="H33" i="33"/>
  <c r="AE43" i="33"/>
  <c r="O43" i="33" s="1"/>
  <c r="Z43" i="33"/>
  <c r="M43" i="33" s="1"/>
  <c r="N52" i="33"/>
  <c r="L57" i="33"/>
  <c r="H57" i="33"/>
  <c r="D66" i="33"/>
  <c r="T61" i="33"/>
  <c r="L61" i="33"/>
  <c r="R61" i="33"/>
  <c r="H61" i="33"/>
  <c r="H75" i="33"/>
  <c r="AG78" i="33"/>
  <c r="Z84" i="33"/>
  <c r="M84" i="33" s="1"/>
  <c r="AE84" i="33"/>
  <c r="O84" i="33" s="1"/>
  <c r="AB109" i="33"/>
  <c r="L109" i="33"/>
  <c r="AB110" i="33"/>
  <c r="L110" i="33"/>
  <c r="S113" i="33"/>
  <c r="Z118" i="33"/>
  <c r="M118" i="33" s="1"/>
  <c r="L118" i="33"/>
  <c r="L119" i="33"/>
  <c r="H119" i="33"/>
  <c r="T119" i="33"/>
  <c r="AG134" i="33"/>
  <c r="AF134" i="33"/>
  <c r="AF164" i="33"/>
  <c r="AA164" i="33"/>
  <c r="R164" i="33" s="1"/>
  <c r="AC166" i="33"/>
  <c r="S166" i="33"/>
  <c r="Z169" i="33"/>
  <c r="AE169" i="33"/>
  <c r="G17" i="33"/>
  <c r="G205" i="33" s="1"/>
  <c r="E53" i="33"/>
  <c r="E206" i="33" s="1"/>
  <c r="AG22" i="33"/>
  <c r="AB26" i="33"/>
  <c r="L26" i="33"/>
  <c r="AB30" i="33"/>
  <c r="O31" i="33"/>
  <c r="AG34" i="33"/>
  <c r="AC71" i="33"/>
  <c r="AF75" i="33"/>
  <c r="T75" i="33" s="1"/>
  <c r="AA75" i="33"/>
  <c r="R75" i="33" s="1"/>
  <c r="AA83" i="33"/>
  <c r="R83" i="33" s="1"/>
  <c r="AF83" i="33"/>
  <c r="T83" i="33" s="1"/>
  <c r="AF92" i="33"/>
  <c r="T92" i="33" s="1"/>
  <c r="AA92" i="33"/>
  <c r="R92" i="33" s="1"/>
  <c r="L95" i="33"/>
  <c r="AG109" i="33"/>
  <c r="AG131" i="33"/>
  <c r="AG137" i="33"/>
  <c r="AF169" i="33"/>
  <c r="AA169" i="33"/>
  <c r="AE170" i="33"/>
  <c r="O170" i="33" s="1"/>
  <c r="Z170" i="33"/>
  <c r="M170" i="33" s="1"/>
  <c r="AF186" i="33"/>
  <c r="T186" i="33" s="1"/>
  <c r="AA186" i="33"/>
  <c r="R186" i="33" s="1"/>
  <c r="AA189" i="33"/>
  <c r="R189" i="33" s="1"/>
  <c r="AB219" i="33"/>
  <c r="AC6" i="33"/>
  <c r="S6" i="33"/>
  <c r="AG11" i="33"/>
  <c r="AE11" i="33"/>
  <c r="O11" i="33" s="1"/>
  <c r="L12" i="33"/>
  <c r="AH13" i="33"/>
  <c r="U13" i="33"/>
  <c r="L22" i="33"/>
  <c r="AB27" i="33"/>
  <c r="AB28" i="33"/>
  <c r="H29" i="33"/>
  <c r="L29" i="33"/>
  <c r="Z31" i="33"/>
  <c r="M31" i="33" s="1"/>
  <c r="AI65" i="33"/>
  <c r="P65" i="33"/>
  <c r="AA73" i="33"/>
  <c r="R73" i="33" s="1"/>
  <c r="H73" i="33"/>
  <c r="AB93" i="33"/>
  <c r="L93" i="33"/>
  <c r="AA95" i="33"/>
  <c r="R95" i="33" s="1"/>
  <c r="AF95" i="33"/>
  <c r="T95" i="33" s="1"/>
  <c r="AF96" i="33"/>
  <c r="T96" i="33" s="1"/>
  <c r="AA96" i="33"/>
  <c r="R96" i="33" s="1"/>
  <c r="AB99" i="33"/>
  <c r="G126" i="33"/>
  <c r="G209" i="33" s="1"/>
  <c r="AG107" i="33"/>
  <c r="H107" i="33"/>
  <c r="AA107" i="33"/>
  <c r="R107" i="33" s="1"/>
  <c r="Z109" i="33"/>
  <c r="M109" i="33" s="1"/>
  <c r="H141" i="33"/>
  <c r="AG141" i="33"/>
  <c r="AA141" i="33"/>
  <c r="R141" i="33" s="1"/>
  <c r="AB145" i="33"/>
  <c r="L145" i="33"/>
  <c r="AF197" i="33"/>
  <c r="AA197" i="33"/>
  <c r="R197" i="33" s="1"/>
  <c r="AA8" i="33"/>
  <c r="R8" i="33" s="1"/>
  <c r="AF8" i="33"/>
  <c r="AG24" i="33"/>
  <c r="L32" i="33"/>
  <c r="AG37" i="33"/>
  <c r="AA82" i="33"/>
  <c r="R82" i="33" s="1"/>
  <c r="AG82" i="33"/>
  <c r="L91" i="33"/>
  <c r="H91" i="33"/>
  <c r="AB97" i="33"/>
  <c r="AA106" i="33"/>
  <c r="AF106" i="33"/>
  <c r="T106" i="33" s="1"/>
  <c r="F126" i="33"/>
  <c r="F209" i="33" s="1"/>
  <c r="T120" i="33"/>
  <c r="L120" i="33"/>
  <c r="H120" i="33"/>
  <c r="AF122" i="33"/>
  <c r="T122" i="33" s="1"/>
  <c r="AA122" i="33"/>
  <c r="R122" i="33" s="1"/>
  <c r="L151" i="33"/>
  <c r="H151" i="33"/>
  <c r="AG156" i="33"/>
  <c r="H159" i="33"/>
  <c r="AF187" i="33"/>
  <c r="T187" i="33" s="1"/>
  <c r="L6" i="33"/>
  <c r="D17" i="33"/>
  <c r="H6" i="33"/>
  <c r="T6" i="33"/>
  <c r="L8" i="33"/>
  <c r="T8" i="33"/>
  <c r="H21" i="33"/>
  <c r="AG27" i="33"/>
  <c r="AE27" i="33"/>
  <c r="O27" i="33" s="1"/>
  <c r="AG36" i="33"/>
  <c r="AG39" i="33"/>
  <c r="AB39" i="33"/>
  <c r="AF39" i="33"/>
  <c r="T39" i="33" s="1"/>
  <c r="AF48" i="33"/>
  <c r="T48" i="33" s="1"/>
  <c r="AA48" i="33"/>
  <c r="R48" i="33" s="1"/>
  <c r="L51" i="33"/>
  <c r="AB51" i="33"/>
  <c r="H59" i="33"/>
  <c r="L59" i="33"/>
  <c r="AA64" i="33"/>
  <c r="R64" i="33" s="1"/>
  <c r="AF64" i="33"/>
  <c r="T64" i="33" s="1"/>
  <c r="AC74" i="33"/>
  <c r="S74" i="33"/>
  <c r="L83" i="33"/>
  <c r="H83" i="33"/>
  <c r="AF88" i="33"/>
  <c r="T88" i="33" s="1"/>
  <c r="AA88" i="33"/>
  <c r="R88" i="33" s="1"/>
  <c r="AB98" i="33"/>
  <c r="L98" i="33"/>
  <c r="AB100" i="33"/>
  <c r="AF111" i="33"/>
  <c r="T111" i="33" s="1"/>
  <c r="AA111" i="33"/>
  <c r="R111" i="33" s="1"/>
  <c r="AB134" i="33"/>
  <c r="AH143" i="33"/>
  <c r="AF144" i="33"/>
  <c r="AA144" i="33"/>
  <c r="R144" i="33" s="1"/>
  <c r="AA159" i="33"/>
  <c r="AF159" i="33"/>
  <c r="R193" i="33"/>
  <c r="L193" i="33"/>
  <c r="H193" i="33"/>
  <c r="D206" i="33"/>
  <c r="L96" i="33"/>
  <c r="H96" i="33"/>
  <c r="P100" i="33"/>
  <c r="AI100" i="33"/>
  <c r="AF114" i="33"/>
  <c r="T114" i="33" s="1"/>
  <c r="AA114" i="33"/>
  <c r="R114" i="33" s="1"/>
  <c r="T137" i="33"/>
  <c r="D167" i="33"/>
  <c r="L137" i="33"/>
  <c r="H137" i="33"/>
  <c r="AA145" i="33"/>
  <c r="R145" i="33" s="1"/>
  <c r="AF145" i="33"/>
  <c r="T145" i="33" s="1"/>
  <c r="AA147" i="33"/>
  <c r="R147" i="33" s="1"/>
  <c r="AF147" i="33"/>
  <c r="T147" i="33" s="1"/>
  <c r="AC165" i="33"/>
  <c r="S165" i="33"/>
  <c r="AF171" i="33"/>
  <c r="T171" i="33" s="1"/>
  <c r="AA171" i="33"/>
  <c r="R171" i="33" s="1"/>
  <c r="L176" i="33"/>
  <c r="AG189" i="33"/>
  <c r="L189" i="33"/>
  <c r="AB189" i="33"/>
  <c r="L24" i="33"/>
  <c r="T24" i="33"/>
  <c r="AA28" i="33"/>
  <c r="R28" i="33" s="1"/>
  <c r="L40" i="33"/>
  <c r="H40" i="33"/>
  <c r="T40" i="33"/>
  <c r="AA41" i="33"/>
  <c r="R41" i="33" s="1"/>
  <c r="AF41" i="33"/>
  <c r="T41" i="33" s="1"/>
  <c r="L50" i="33"/>
  <c r="T50" i="33"/>
  <c r="H50" i="33"/>
  <c r="H63" i="33"/>
  <c r="AG63" i="33"/>
  <c r="G103" i="33"/>
  <c r="G208" i="33" s="1"/>
  <c r="L75" i="33"/>
  <c r="AF98" i="33"/>
  <c r="T98" i="33" s="1"/>
  <c r="AA98" i="33"/>
  <c r="R98" i="33" s="1"/>
  <c r="AB131" i="33"/>
  <c r="AA131" i="33"/>
  <c r="R131" i="33" s="1"/>
  <c r="H131" i="33"/>
  <c r="E135" i="33"/>
  <c r="E210" i="33" s="1"/>
  <c r="L131" i="33"/>
  <c r="AB137" i="33"/>
  <c r="E167" i="33"/>
  <c r="E211" i="33" s="1"/>
  <c r="AB141" i="33"/>
  <c r="L141" i="33"/>
  <c r="AA148" i="33"/>
  <c r="R148" i="33" s="1"/>
  <c r="AI153" i="33"/>
  <c r="P153" i="33"/>
  <c r="AB154" i="33"/>
  <c r="H154" i="33"/>
  <c r="AC170" i="33"/>
  <c r="S170" i="33"/>
  <c r="AG176" i="33"/>
  <c r="AF176" i="33"/>
  <c r="T176" i="33" s="1"/>
  <c r="L197" i="33"/>
  <c r="AB197" i="33"/>
  <c r="AF12" i="33"/>
  <c r="T12" i="33" s="1"/>
  <c r="R16" i="33"/>
  <c r="L16" i="33"/>
  <c r="H16" i="33"/>
  <c r="AA16" i="33"/>
  <c r="AA27" i="33"/>
  <c r="R27" i="33" s="1"/>
  <c r="AF27" i="33"/>
  <c r="T27" i="33" s="1"/>
  <c r="T35" i="33"/>
  <c r="H35" i="33"/>
  <c r="L35" i="33"/>
  <c r="AF37" i="33"/>
  <c r="T37" i="33" s="1"/>
  <c r="AC43" i="33"/>
  <c r="S43" i="33"/>
  <c r="AF57" i="33"/>
  <c r="AA57" i="33"/>
  <c r="R57" i="33" s="1"/>
  <c r="AE60" i="33"/>
  <c r="O60" i="33" s="1"/>
  <c r="E103" i="33"/>
  <c r="E208" i="33" s="1"/>
  <c r="H70" i="33"/>
  <c r="AE87" i="33"/>
  <c r="O87" i="33" s="1"/>
  <c r="E218" i="33"/>
  <c r="E219" i="33"/>
  <c r="AE116" i="33"/>
  <c r="O116" i="33" s="1"/>
  <c r="Z116" i="33"/>
  <c r="M116" i="33" s="1"/>
  <c r="AA134" i="33"/>
  <c r="R134" i="33" s="1"/>
  <c r="L146" i="33"/>
  <c r="R146" i="33"/>
  <c r="H146" i="33"/>
  <c r="AF158" i="33"/>
  <c r="T158" i="33" s="1"/>
  <c r="AA158" i="33"/>
  <c r="R158" i="33" s="1"/>
  <c r="T159" i="33"/>
  <c r="AC160" i="33"/>
  <c r="S160" i="33"/>
  <c r="AA185" i="33"/>
  <c r="R185" i="33" s="1"/>
  <c r="AF185" i="33"/>
  <c r="T185" i="33" s="1"/>
  <c r="AF9" i="33"/>
  <c r="T9" i="33" s="1"/>
  <c r="AA9" i="33"/>
  <c r="R9" i="33" s="1"/>
  <c r="AB37" i="33"/>
  <c r="H37" i="33"/>
  <c r="AF38" i="33"/>
  <c r="AA38" i="33"/>
  <c r="R38" i="33" s="1"/>
  <c r="P48" i="33"/>
  <c r="AI48" i="33"/>
  <c r="AF59" i="33"/>
  <c r="T59" i="33" s="1"/>
  <c r="AA59" i="33"/>
  <c r="R59" i="33" s="1"/>
  <c r="AA61" i="33"/>
  <c r="AF61" i="33"/>
  <c r="N65" i="33"/>
  <c r="AD65" i="33"/>
  <c r="AF85" i="33"/>
  <c r="T85" i="33" s="1"/>
  <c r="AA85" i="33"/>
  <c r="R85" i="33" s="1"/>
  <c r="L99" i="33"/>
  <c r="Z100" i="33"/>
  <c r="M100" i="33" s="1"/>
  <c r="AI101" i="33"/>
  <c r="L112" i="33"/>
  <c r="T133" i="33"/>
  <c r="L133" i="33"/>
  <c r="H133" i="33"/>
  <c r="AF141" i="33"/>
  <c r="F199" i="33"/>
  <c r="F212" i="33" s="1"/>
  <c r="AD219" i="33"/>
  <c r="AF183" i="33"/>
  <c r="T183" i="33" s="1"/>
  <c r="AG183" i="33"/>
  <c r="AA183" i="33"/>
  <c r="R183" i="33" s="1"/>
  <c r="AB8" i="33"/>
  <c r="H10" i="33"/>
  <c r="AE12" i="33"/>
  <c r="O12" i="33" s="1"/>
  <c r="AB21" i="33"/>
  <c r="AB24" i="33"/>
  <c r="T43" i="33"/>
  <c r="AF49" i="33"/>
  <c r="T49" i="33" s="1"/>
  <c r="AA49" i="33"/>
  <c r="R49" i="33" s="1"/>
  <c r="T60" i="33"/>
  <c r="AA62" i="33"/>
  <c r="R62" i="33" s="1"/>
  <c r="AF62" i="33"/>
  <c r="T62" i="33" s="1"/>
  <c r="AF72" i="33"/>
  <c r="T72" i="33" s="1"/>
  <c r="AB75" i="33"/>
  <c r="AG83" i="33"/>
  <c r="Z86" i="33"/>
  <c r="M86" i="33" s="1"/>
  <c r="AC87" i="33"/>
  <c r="S87" i="33"/>
  <c r="AF87" i="33"/>
  <c r="T87" i="33" s="1"/>
  <c r="AA100" i="33"/>
  <c r="R100" i="33" s="1"/>
  <c r="AF100" i="33"/>
  <c r="T100" i="33" s="1"/>
  <c r="H102" i="33"/>
  <c r="H110" i="33"/>
  <c r="AA110" i="33"/>
  <c r="R110" i="33" s="1"/>
  <c r="AF123" i="33"/>
  <c r="T123" i="33" s="1"/>
  <c r="AA123" i="33"/>
  <c r="R123" i="33" s="1"/>
  <c r="AE138" i="33"/>
  <c r="O138" i="33" s="1"/>
  <c r="F167" i="33"/>
  <c r="F211" i="33" s="1"/>
  <c r="Z138" i="33"/>
  <c r="M138" i="33" s="1"/>
  <c r="AG148" i="33"/>
  <c r="Z153" i="33"/>
  <c r="M153" i="33" s="1"/>
  <c r="AF155" i="33"/>
  <c r="T155" i="33" s="1"/>
  <c r="L160" i="33"/>
  <c r="AB160" i="33"/>
  <c r="H160" i="33"/>
  <c r="U163" i="33"/>
  <c r="AH163" i="33"/>
  <c r="Z166" i="33"/>
  <c r="M166" i="33" s="1"/>
  <c r="AE166" i="33"/>
  <c r="O166" i="33" s="1"/>
  <c r="L184" i="33"/>
  <c r="H184" i="33"/>
  <c r="R7" i="33"/>
  <c r="H7" i="33"/>
  <c r="AG8" i="33"/>
  <c r="Z12" i="33"/>
  <c r="M12" i="33" s="1"/>
  <c r="O14" i="33"/>
  <c r="B17" i="33"/>
  <c r="B205" i="33" s="1"/>
  <c r="AG21" i="33"/>
  <c r="AF23" i="33"/>
  <c r="T23" i="33" s="1"/>
  <c r="Z28" i="33"/>
  <c r="M28" i="33" s="1"/>
  <c r="H30" i="33"/>
  <c r="L30" i="33"/>
  <c r="AG31" i="33"/>
  <c r="AB31" i="33"/>
  <c r="AF32" i="33"/>
  <c r="AG33" i="33"/>
  <c r="Z38" i="33"/>
  <c r="M38" i="33" s="1"/>
  <c r="H45" i="33"/>
  <c r="R45" i="33"/>
  <c r="T47" i="33"/>
  <c r="H47" i="33"/>
  <c r="AB52" i="33"/>
  <c r="L52" i="33"/>
  <c r="AA58" i="33"/>
  <c r="AF63" i="33"/>
  <c r="T63" i="33" s="1"/>
  <c r="AG79" i="33"/>
  <c r="AG81" i="33"/>
  <c r="AF81" i="33"/>
  <c r="T81" i="33" s="1"/>
  <c r="AA81" i="33"/>
  <c r="R81" i="33" s="1"/>
  <c r="L82" i="33"/>
  <c r="T84" i="33"/>
  <c r="AE86" i="33"/>
  <c r="Z95" i="33"/>
  <c r="M95" i="33" s="1"/>
  <c r="O112" i="33"/>
  <c r="AE117" i="33"/>
  <c r="O117" i="33" s="1"/>
  <c r="L125" i="33"/>
  <c r="H125" i="33"/>
  <c r="AE128" i="33"/>
  <c r="Z128" i="33"/>
  <c r="AA129" i="33"/>
  <c r="R129" i="33" s="1"/>
  <c r="AF129" i="33"/>
  <c r="T129" i="33" s="1"/>
  <c r="R132" i="33"/>
  <c r="H132" i="33"/>
  <c r="AG139" i="33"/>
  <c r="H147" i="33"/>
  <c r="AB147" i="33"/>
  <c r="AA153" i="33"/>
  <c r="R153" i="33" s="1"/>
  <c r="AG155" i="33"/>
  <c r="AA157" i="33"/>
  <c r="R157" i="33" s="1"/>
  <c r="AF157" i="33"/>
  <c r="T157" i="33" s="1"/>
  <c r="AE158" i="33"/>
  <c r="O158" i="33" s="1"/>
  <c r="E199" i="33"/>
  <c r="E212" i="33" s="1"/>
  <c r="AG169" i="33"/>
  <c r="L169" i="33"/>
  <c r="AA178" i="33"/>
  <c r="R178" i="33" s="1"/>
  <c r="L185" i="33"/>
  <c r="H185" i="33"/>
  <c r="G217" i="33"/>
  <c r="Z9" i="33"/>
  <c r="M9" i="33" s="1"/>
  <c r="L11" i="33"/>
  <c r="AB15" i="33"/>
  <c r="L21" i="33"/>
  <c r="AF22" i="33"/>
  <c r="T22" i="33" s="1"/>
  <c r="AG23" i="33"/>
  <c r="AA25" i="33"/>
  <c r="R25" i="33" s="1"/>
  <c r="AF25" i="33"/>
  <c r="T25" i="33" s="1"/>
  <c r="Z25" i="33"/>
  <c r="M25" i="33" s="1"/>
  <c r="L27" i="33"/>
  <c r="AA32" i="33"/>
  <c r="R32" i="33" s="1"/>
  <c r="AE38" i="33"/>
  <c r="O38" i="33" s="1"/>
  <c r="AB58" i="33"/>
  <c r="AF58" i="33"/>
  <c r="T58" i="33" s="1"/>
  <c r="R60" i="33"/>
  <c r="AA65" i="33"/>
  <c r="R65" i="33" s="1"/>
  <c r="AF65" i="33"/>
  <c r="T65" i="33" s="1"/>
  <c r="AA70" i="33"/>
  <c r="R70" i="33" s="1"/>
  <c r="AF70" i="33"/>
  <c r="AB76" i="33"/>
  <c r="H76" i="33"/>
  <c r="Z77" i="33"/>
  <c r="AF78" i="33"/>
  <c r="T78" i="33" s="1"/>
  <c r="AA78" i="33"/>
  <c r="R78" i="33" s="1"/>
  <c r="L79" i="33"/>
  <c r="L80" i="33"/>
  <c r="H80" i="33"/>
  <c r="R80" i="33"/>
  <c r="AG85" i="33"/>
  <c r="H85" i="33"/>
  <c r="AB86" i="33"/>
  <c r="AE95" i="33"/>
  <c r="O95" i="33" s="1"/>
  <c r="R101" i="33"/>
  <c r="M101" i="33"/>
  <c r="L101" i="33"/>
  <c r="AF107" i="33"/>
  <c r="T107" i="33" s="1"/>
  <c r="AB112" i="33"/>
  <c r="O115" i="33"/>
  <c r="L139" i="33"/>
  <c r="AG145" i="33"/>
  <c r="AF148" i="33"/>
  <c r="T148" i="33" s="1"/>
  <c r="AF149" i="33"/>
  <c r="T149" i="33" s="1"/>
  <c r="AA149" i="33"/>
  <c r="Z150" i="33"/>
  <c r="M150" i="33" s="1"/>
  <c r="AA163" i="33"/>
  <c r="R163" i="33" s="1"/>
  <c r="AB166" i="33"/>
  <c r="L178" i="33"/>
  <c r="H178" i="33"/>
  <c r="AB178" i="33"/>
  <c r="L181" i="33"/>
  <c r="H181" i="33"/>
  <c r="H194" i="33"/>
  <c r="AG194" i="33"/>
  <c r="L194" i="33"/>
  <c r="AF7" i="33"/>
  <c r="T10" i="33"/>
  <c r="Z13" i="33"/>
  <c r="M13" i="33" s="1"/>
  <c r="E17" i="33"/>
  <c r="E205" i="33" s="1"/>
  <c r="AA22" i="33"/>
  <c r="R22" i="33" s="1"/>
  <c r="AG32" i="33"/>
  <c r="AB38" i="33"/>
  <c r="AA40" i="33"/>
  <c r="R40" i="33" s="1"/>
  <c r="AF40" i="33"/>
  <c r="H41" i="33"/>
  <c r="AB41" i="33"/>
  <c r="H49" i="33"/>
  <c r="AF50" i="33"/>
  <c r="AB70" i="33"/>
  <c r="AA72" i="33"/>
  <c r="R72" i="33" s="1"/>
  <c r="AB73" i="33"/>
  <c r="AB78" i="33"/>
  <c r="L78" i="33"/>
  <c r="AE81" i="33"/>
  <c r="O81" i="33" s="1"/>
  <c r="Z81" i="33"/>
  <c r="M81" i="33" s="1"/>
  <c r="AB85" i="33"/>
  <c r="AF91" i="33"/>
  <c r="T91" i="33" s="1"/>
  <c r="AA91" i="33"/>
  <c r="R91" i="33" s="1"/>
  <c r="M93" i="33"/>
  <c r="T93" i="33"/>
  <c r="AB94" i="33"/>
  <c r="AB95" i="33"/>
  <c r="AG98" i="33"/>
  <c r="AG99" i="33"/>
  <c r="AB107" i="33"/>
  <c r="AF113" i="33"/>
  <c r="T113" i="33" s="1"/>
  <c r="AA118" i="33"/>
  <c r="R118" i="33" s="1"/>
  <c r="AF118" i="33"/>
  <c r="T118" i="33" s="1"/>
  <c r="AB120" i="33"/>
  <c r="AF125" i="33"/>
  <c r="T125" i="33" s="1"/>
  <c r="AF133" i="33"/>
  <c r="AA133" i="33"/>
  <c r="R133" i="33" s="1"/>
  <c r="AA137" i="33"/>
  <c r="R137" i="33" s="1"/>
  <c r="AG142" i="33"/>
  <c r="R152" i="33"/>
  <c r="H152" i="33"/>
  <c r="L152" i="33"/>
  <c r="AF160" i="33"/>
  <c r="T160" i="33" s="1"/>
  <c r="AF161" i="33"/>
  <c r="T161" i="33" s="1"/>
  <c r="AE165" i="33"/>
  <c r="Z165" i="33"/>
  <c r="M165" i="33" s="1"/>
  <c r="G199" i="33"/>
  <c r="G212" i="33" s="1"/>
  <c r="AB174" i="33"/>
  <c r="AA174" i="33"/>
  <c r="R174" i="33" s="1"/>
  <c r="AF177" i="33"/>
  <c r="T177" i="33" s="1"/>
  <c r="AA177" i="33"/>
  <c r="R177" i="33" s="1"/>
  <c r="AG178" i="33"/>
  <c r="AF196" i="33"/>
  <c r="T196" i="33" s="1"/>
  <c r="AA196" i="33"/>
  <c r="R196" i="33" s="1"/>
  <c r="AG197" i="33"/>
  <c r="AE198" i="33"/>
  <c r="O198" i="33" s="1"/>
  <c r="Z198" i="33"/>
  <c r="M198" i="33" s="1"/>
  <c r="AF217" i="33"/>
  <c r="AC220" i="33"/>
  <c r="D220" i="33"/>
  <c r="Z219" i="33"/>
  <c r="AG218" i="33"/>
  <c r="AD217" i="33"/>
  <c r="E217" i="33"/>
  <c r="AB220" i="33"/>
  <c r="AE220" i="33"/>
  <c r="AD220" i="33"/>
  <c r="E220" i="33"/>
  <c r="AA219" i="33"/>
  <c r="AH218" i="33"/>
  <c r="AE217" i="33"/>
  <c r="F217" i="33"/>
  <c r="AI219" i="33"/>
  <c r="F219" i="33"/>
  <c r="Z218" i="33"/>
  <c r="G218" i="33"/>
  <c r="AA217" i="33"/>
  <c r="AG220" i="33"/>
  <c r="AE219" i="33"/>
  <c r="AF218" i="33"/>
  <c r="AI217" i="33"/>
  <c r="D217" i="33"/>
  <c r="AC219" i="33"/>
  <c r="D218" i="33"/>
  <c r="AA220" i="33"/>
  <c r="G220" i="33"/>
  <c r="AI218" i="33"/>
  <c r="AC217" i="33"/>
  <c r="AI220" i="33"/>
  <c r="AB218" i="33"/>
  <c r="AH217" i="33"/>
  <c r="AF219" i="33"/>
  <c r="G219" i="33"/>
  <c r="Z217" i="33"/>
  <c r="AH220" i="33"/>
  <c r="AG219" i="33"/>
  <c r="D219" i="33"/>
  <c r="F218" i="33"/>
  <c r="AA218" i="33"/>
  <c r="AB217" i="33"/>
  <c r="AF220" i="33"/>
  <c r="AE218" i="33"/>
  <c r="F220" i="33"/>
  <c r="AD218" i="33"/>
  <c r="AH219" i="33"/>
  <c r="AC218" i="33"/>
  <c r="Z11" i="33"/>
  <c r="M11" i="33" s="1"/>
  <c r="AA12" i="33"/>
  <c r="R12" i="33" s="1"/>
  <c r="AG16" i="33"/>
  <c r="F53" i="33"/>
  <c r="F206" i="33" s="1"/>
  <c r="Z27" i="33"/>
  <c r="M27" i="33" s="1"/>
  <c r="O28" i="33"/>
  <c r="AB47" i="33"/>
  <c r="AG49" i="33"/>
  <c r="L64" i="33"/>
  <c r="L71" i="33"/>
  <c r="H71" i="33"/>
  <c r="L86" i="33"/>
  <c r="O86" i="33"/>
  <c r="AE97" i="33"/>
  <c r="O97" i="33" s="1"/>
  <c r="Z97" i="33"/>
  <c r="AB108" i="33"/>
  <c r="L114" i="33"/>
  <c r="H114" i="33"/>
  <c r="AA116" i="33"/>
  <c r="R116" i="33" s="1"/>
  <c r="AA117" i="33"/>
  <c r="R117" i="33" s="1"/>
  <c r="AF117" i="33"/>
  <c r="AF120" i="33"/>
  <c r="AA120" i="33"/>
  <c r="R120" i="33" s="1"/>
  <c r="AF121" i="33"/>
  <c r="T121" i="33" s="1"/>
  <c r="AA121" i="33"/>
  <c r="R121" i="33" s="1"/>
  <c r="H122" i="33"/>
  <c r="L122" i="33"/>
  <c r="T124" i="33"/>
  <c r="L124" i="33"/>
  <c r="H124" i="33"/>
  <c r="AA128" i="33"/>
  <c r="R128" i="33" s="1"/>
  <c r="AF128" i="33"/>
  <c r="AA139" i="33"/>
  <c r="R139" i="33" s="1"/>
  <c r="L153" i="33"/>
  <c r="AA155" i="33"/>
  <c r="R155" i="33" s="1"/>
  <c r="H162" i="33"/>
  <c r="L162" i="33"/>
  <c r="O9" i="33"/>
  <c r="L10" i="33"/>
  <c r="O25" i="33"/>
  <c r="T32" i="33"/>
  <c r="H32" i="33"/>
  <c r="AF36" i="33"/>
  <c r="T36" i="33" s="1"/>
  <c r="AG42" i="33"/>
  <c r="AB44" i="33"/>
  <c r="AG47" i="33"/>
  <c r="AA51" i="33"/>
  <c r="R51" i="33" s="1"/>
  <c r="AF51" i="33"/>
  <c r="T51" i="33" s="1"/>
  <c r="D103" i="33"/>
  <c r="L70" i="33"/>
  <c r="F103" i="33"/>
  <c r="F208" i="33" s="1"/>
  <c r="AB71" i="33"/>
  <c r="L73" i="33"/>
  <c r="AG76" i="33"/>
  <c r="AA86" i="33"/>
  <c r="R86" i="33" s="1"/>
  <c r="AB92" i="33"/>
  <c r="AA97" i="33"/>
  <c r="R97" i="33" s="1"/>
  <c r="AF97" i="33"/>
  <c r="T97" i="33" s="1"/>
  <c r="AF99" i="33"/>
  <c r="T99" i="33" s="1"/>
  <c r="AA99" i="33"/>
  <c r="R99" i="33" s="1"/>
  <c r="L102" i="33"/>
  <c r="D126" i="33"/>
  <c r="L107" i="33"/>
  <c r="AE109" i="33"/>
  <c r="O109" i="33" s="1"/>
  <c r="L113" i="33"/>
  <c r="T117" i="33"/>
  <c r="M117" i="33"/>
  <c r="L117" i="33"/>
  <c r="AE118" i="33"/>
  <c r="O118" i="33" s="1"/>
  <c r="AG123" i="33"/>
  <c r="T128" i="33"/>
  <c r="D135" i="33"/>
  <c r="L128" i="33"/>
  <c r="R130" i="33"/>
  <c r="L130" i="33"/>
  <c r="AG132" i="33"/>
  <c r="AF138" i="33"/>
  <c r="T138" i="33" s="1"/>
  <c r="L144" i="33"/>
  <c r="AB144" i="33"/>
  <c r="H144" i="33"/>
  <c r="AF146" i="33"/>
  <c r="T146" i="33" s="1"/>
  <c r="L147" i="33"/>
  <c r="O149" i="33"/>
  <c r="R149" i="33"/>
  <c r="L149" i="33"/>
  <c r="M149" i="33"/>
  <c r="AA156" i="33"/>
  <c r="R156" i="33" s="1"/>
  <c r="L158" i="33"/>
  <c r="L165" i="33"/>
  <c r="L175" i="33"/>
  <c r="U180" i="33"/>
  <c r="AH180" i="33"/>
  <c r="L183" i="33"/>
  <c r="H183" i="33"/>
  <c r="AE190" i="33"/>
  <c r="O190" i="33" s="1"/>
  <c r="L196" i="33"/>
  <c r="Z220" i="33"/>
  <c r="O62" i="33"/>
  <c r="AG74" i="33"/>
  <c r="M77" i="33"/>
  <c r="T77" i="33"/>
  <c r="AE79" i="33"/>
  <c r="O79" i="33" s="1"/>
  <c r="AG88" i="33"/>
  <c r="U89" i="33"/>
  <c r="T90" i="33"/>
  <c r="M97" i="33"/>
  <c r="Z99" i="33"/>
  <c r="M99" i="33" s="1"/>
  <c r="AB101" i="33"/>
  <c r="AG111" i="33"/>
  <c r="AA115" i="33"/>
  <c r="R115" i="33" s="1"/>
  <c r="AF115" i="33"/>
  <c r="T115" i="33" s="1"/>
  <c r="AA119" i="33"/>
  <c r="R119" i="33" s="1"/>
  <c r="AF142" i="33"/>
  <c r="T142" i="33" s="1"/>
  <c r="AG164" i="33"/>
  <c r="Z180" i="33"/>
  <c r="M180" i="33" s="1"/>
  <c r="AE180" i="33"/>
  <c r="O180" i="33" s="1"/>
  <c r="AB187" i="33"/>
  <c r="L188" i="33"/>
  <c r="H188" i="33"/>
  <c r="T38" i="33"/>
  <c r="L58" i="33"/>
  <c r="H58" i="33"/>
  <c r="AG70" i="33"/>
  <c r="AF76" i="33"/>
  <c r="T76" i="33" s="1"/>
  <c r="AA76" i="33"/>
  <c r="R76" i="33" s="1"/>
  <c r="AA77" i="33"/>
  <c r="R77" i="33" s="1"/>
  <c r="Z79" i="33"/>
  <c r="M79" i="33" s="1"/>
  <c r="AB82" i="33"/>
  <c r="AG101" i="33"/>
  <c r="AF102" i="33"/>
  <c r="T102" i="33" s="1"/>
  <c r="AG129" i="33"/>
  <c r="T150" i="33"/>
  <c r="L150" i="33"/>
  <c r="AG154" i="33"/>
  <c r="AB158" i="33"/>
  <c r="AF162" i="33"/>
  <c r="T162" i="33" s="1"/>
  <c r="AA162" i="33"/>
  <c r="R162" i="33" s="1"/>
  <c r="T165" i="33"/>
  <c r="O165" i="33"/>
  <c r="AA181" i="33"/>
  <c r="R181" i="33" s="1"/>
  <c r="T198" i="33"/>
  <c r="L198" i="33"/>
  <c r="R198" i="33"/>
  <c r="L34" i="33"/>
  <c r="O34" i="33"/>
  <c r="H36" i="33"/>
  <c r="AF45" i="33"/>
  <c r="T45" i="33" s="1"/>
  <c r="H46" i="33"/>
  <c r="AB49" i="33"/>
  <c r="M51" i="33"/>
  <c r="R58" i="33"/>
  <c r="AG60" i="33"/>
  <c r="AG66" i="33" s="1"/>
  <c r="H72" i="33"/>
  <c r="AG86" i="33"/>
  <c r="AA89" i="33"/>
  <c r="R89" i="33" s="1"/>
  <c r="L94" i="33"/>
  <c r="AA102" i="33"/>
  <c r="R102" i="33" s="1"/>
  <c r="H106" i="33"/>
  <c r="E126" i="33"/>
  <c r="E209" i="33" s="1"/>
  <c r="AF110" i="33"/>
  <c r="T110" i="33" s="1"/>
  <c r="AB116" i="33"/>
  <c r="AG118" i="33"/>
  <c r="AA124" i="33"/>
  <c r="R124" i="33" s="1"/>
  <c r="L129" i="33"/>
  <c r="AB148" i="33"/>
  <c r="L148" i="33"/>
  <c r="AG158" i="33"/>
  <c r="AF173" i="33"/>
  <c r="T173" i="33" s="1"/>
  <c r="AA173" i="33"/>
  <c r="R173" i="33" s="1"/>
  <c r="H179" i="33"/>
  <c r="AG179" i="33"/>
  <c r="AA179" i="33"/>
  <c r="R179" i="33" s="1"/>
  <c r="AF182" i="33"/>
  <c r="T182" i="33" s="1"/>
  <c r="AA182" i="33"/>
  <c r="R182" i="33" s="1"/>
  <c r="AB186" i="33"/>
  <c r="AB188" i="33"/>
  <c r="AB190" i="33"/>
  <c r="L37" i="33"/>
  <c r="R39" i="33"/>
  <c r="H39" i="33"/>
  <c r="AE51" i="33"/>
  <c r="O51" i="33" s="1"/>
  <c r="L76" i="33"/>
  <c r="AF82" i="33"/>
  <c r="T82" i="33" s="1"/>
  <c r="O89" i="33"/>
  <c r="AB90" i="33"/>
  <c r="H92" i="33"/>
  <c r="AG93" i="33"/>
  <c r="AA109" i="33"/>
  <c r="R109" i="33" s="1"/>
  <c r="F135" i="33"/>
  <c r="F210" i="33" s="1"/>
  <c r="AF131" i="33"/>
  <c r="T131" i="33" s="1"/>
  <c r="AB133" i="33"/>
  <c r="AA138" i="33"/>
  <c r="R138" i="33" s="1"/>
  <c r="L142" i="33"/>
  <c r="O175" i="33"/>
  <c r="M175" i="33"/>
  <c r="AB179" i="33"/>
  <c r="L179" i="33"/>
  <c r="AA190" i="33"/>
  <c r="R190" i="33" s="1"/>
  <c r="AF190" i="33"/>
  <c r="T190" i="33" s="1"/>
  <c r="N192" i="33"/>
  <c r="AD192" i="33"/>
  <c r="AB198" i="33"/>
  <c r="E66" i="33"/>
  <c r="E207" i="33" s="1"/>
  <c r="L63" i="33"/>
  <c r="AB65" i="33"/>
  <c r="H82" i="33"/>
  <c r="AB118" i="33"/>
  <c r="AB129" i="33"/>
  <c r="AF132" i="33"/>
  <c r="T132" i="33" s="1"/>
  <c r="AA132" i="33"/>
  <c r="AG143" i="33"/>
  <c r="AG151" i="33"/>
  <c r="AB153" i="33"/>
  <c r="AB155" i="33"/>
  <c r="AB156" i="33"/>
  <c r="AG161" i="33"/>
  <c r="AG163" i="33"/>
  <c r="AB170" i="33"/>
  <c r="AB171" i="33"/>
  <c r="AF175" i="33"/>
  <c r="T175" i="33" s="1"/>
  <c r="AA175" i="33"/>
  <c r="R175" i="33" s="1"/>
  <c r="AA176" i="33"/>
  <c r="R176" i="33" s="1"/>
  <c r="AG177" i="33"/>
  <c r="AB183" i="33"/>
  <c r="AA184" i="33"/>
  <c r="R184" i="33" s="1"/>
  <c r="AF184" i="33"/>
  <c r="T184" i="33" s="1"/>
  <c r="AG73" i="33"/>
  <c r="T74" i="33"/>
  <c r="M87" i="33"/>
  <c r="L108" i="33"/>
  <c r="L121" i="33"/>
  <c r="AG130" i="33"/>
  <c r="AB138" i="33"/>
  <c r="L138" i="33"/>
  <c r="AE139" i="33"/>
  <c r="O139" i="33" s="1"/>
  <c r="Z139" i="33"/>
  <c r="M139" i="33" s="1"/>
  <c r="T153" i="33"/>
  <c r="L157" i="33"/>
  <c r="L161" i="33"/>
  <c r="H161" i="33"/>
  <c r="L163" i="33"/>
  <c r="T164" i="33"/>
  <c r="L164" i="33"/>
  <c r="H164" i="33"/>
  <c r="L166" i="33"/>
  <c r="T166" i="33"/>
  <c r="D199" i="33"/>
  <c r="AF170" i="33"/>
  <c r="T170" i="33" s="1"/>
  <c r="T172" i="33"/>
  <c r="L177" i="33"/>
  <c r="H177" i="33"/>
  <c r="L180" i="33"/>
  <c r="R180" i="33"/>
  <c r="AB182" i="33"/>
  <c r="L182" i="33"/>
  <c r="AB192" i="33"/>
  <c r="L192" i="33"/>
  <c r="AG198" i="33"/>
  <c r="R143" i="33"/>
  <c r="H143" i="33"/>
  <c r="AF151" i="33"/>
  <c r="T151" i="33" s="1"/>
  <c r="AA151" i="33"/>
  <c r="R151" i="33" s="1"/>
  <c r="L156" i="33"/>
  <c r="H156" i="33"/>
  <c r="AG173" i="33"/>
  <c r="O174" i="33"/>
  <c r="AF179" i="33"/>
  <c r="T179" i="33" s="1"/>
  <c r="G167" i="33"/>
  <c r="G211" i="33" s="1"/>
  <c r="T144" i="33"/>
  <c r="T154" i="33"/>
  <c r="L154" i="33"/>
  <c r="L171" i="33"/>
  <c r="O171" i="33"/>
  <c r="AG172" i="33"/>
  <c r="AB173" i="33"/>
  <c r="Z174" i="33"/>
  <c r="M174" i="33" s="1"/>
  <c r="L190" i="33"/>
  <c r="M190" i="33"/>
  <c r="AG196" i="33"/>
  <c r="H142" i="33"/>
  <c r="AG187" i="33"/>
  <c r="AB191" i="33"/>
  <c r="L191" i="33"/>
  <c r="H195" i="33"/>
  <c r="H196" i="33"/>
  <c r="AB169" i="33"/>
  <c r="AA172" i="33"/>
  <c r="R172" i="33" s="1"/>
  <c r="L187" i="33"/>
  <c r="R187" i="33"/>
  <c r="H187" i="33"/>
  <c r="AF195" i="33"/>
  <c r="T195" i="33" s="1"/>
  <c r="AA195" i="33"/>
  <c r="R195" i="33" s="1"/>
  <c r="H186" i="33"/>
  <c r="T197" i="33"/>
  <c r="H173" i="33"/>
  <c r="H189" i="33"/>
  <c r="H197" i="33"/>
  <c r="K198" i="32"/>
  <c r="J198" i="32"/>
  <c r="L198" i="32" s="1"/>
  <c r="I198" i="32"/>
  <c r="Q198" i="32" s="1"/>
  <c r="G198" i="32"/>
  <c r="F198" i="32"/>
  <c r="E198" i="32"/>
  <c r="D198" i="32"/>
  <c r="K197" i="32"/>
  <c r="J197" i="32"/>
  <c r="I197" i="32"/>
  <c r="Q197" i="32" s="1"/>
  <c r="G197" i="32"/>
  <c r="F197" i="32"/>
  <c r="E197" i="32"/>
  <c r="D197" i="32"/>
  <c r="H197" i="32" s="1"/>
  <c r="K196" i="32"/>
  <c r="J196" i="32"/>
  <c r="I196" i="32"/>
  <c r="Q196" i="32" s="1"/>
  <c r="G196" i="32"/>
  <c r="F196" i="32"/>
  <c r="E196" i="32"/>
  <c r="D196" i="32"/>
  <c r="K195" i="32"/>
  <c r="J195" i="32"/>
  <c r="I195" i="32"/>
  <c r="Q195" i="32" s="1"/>
  <c r="G195" i="32"/>
  <c r="F195" i="32"/>
  <c r="E195" i="32"/>
  <c r="H195" i="32" s="1"/>
  <c r="D195" i="32"/>
  <c r="K194" i="32"/>
  <c r="J194" i="32"/>
  <c r="I194" i="32"/>
  <c r="Q194" i="32" s="1"/>
  <c r="H194" i="32"/>
  <c r="G194" i="32"/>
  <c r="F194" i="32"/>
  <c r="E194" i="32"/>
  <c r="D194" i="32"/>
  <c r="K193" i="32"/>
  <c r="J193" i="32"/>
  <c r="I193" i="32"/>
  <c r="Q193" i="32" s="1"/>
  <c r="G193" i="32"/>
  <c r="F193" i="32"/>
  <c r="E193" i="32"/>
  <c r="D193" i="32"/>
  <c r="K192" i="32"/>
  <c r="J192" i="32"/>
  <c r="I192" i="32"/>
  <c r="Q192" i="32" s="1"/>
  <c r="G192" i="32"/>
  <c r="F192" i="32"/>
  <c r="E192" i="32"/>
  <c r="D192" i="32"/>
  <c r="Q191" i="32"/>
  <c r="K191" i="32"/>
  <c r="J191" i="32"/>
  <c r="I191" i="32"/>
  <c r="G191" i="32"/>
  <c r="F191" i="32"/>
  <c r="E191" i="32"/>
  <c r="AB191" i="32" s="1"/>
  <c r="D191" i="32"/>
  <c r="K190" i="32"/>
  <c r="J190" i="32"/>
  <c r="I190" i="32"/>
  <c r="Q190" i="32" s="1"/>
  <c r="G190" i="32"/>
  <c r="F190" i="32"/>
  <c r="E190" i="32"/>
  <c r="D190" i="32"/>
  <c r="K189" i="32"/>
  <c r="J189" i="32"/>
  <c r="I189" i="32"/>
  <c r="Q189" i="32" s="1"/>
  <c r="G189" i="32"/>
  <c r="F189" i="32"/>
  <c r="E189" i="32"/>
  <c r="D189" i="32"/>
  <c r="K188" i="32"/>
  <c r="J188" i="32"/>
  <c r="I188" i="32"/>
  <c r="Q188" i="32" s="1"/>
  <c r="G188" i="32"/>
  <c r="F188" i="32"/>
  <c r="E188" i="32"/>
  <c r="D188" i="32"/>
  <c r="K187" i="32"/>
  <c r="J187" i="32"/>
  <c r="I187" i="32"/>
  <c r="Q187" i="32" s="1"/>
  <c r="AF187" i="32" s="1"/>
  <c r="G187" i="32"/>
  <c r="F187" i="32"/>
  <c r="E187" i="32"/>
  <c r="D187" i="32"/>
  <c r="H187" i="32" s="1"/>
  <c r="AE187" i="32" s="1"/>
  <c r="O187" i="32" s="1"/>
  <c r="P187" i="32" s="1"/>
  <c r="K186" i="32"/>
  <c r="J186" i="32"/>
  <c r="I186" i="32"/>
  <c r="Q186" i="32" s="1"/>
  <c r="H186" i="32"/>
  <c r="G186" i="32"/>
  <c r="F186" i="32"/>
  <c r="Z186" i="32" s="1"/>
  <c r="E186" i="32"/>
  <c r="D186" i="32"/>
  <c r="K185" i="32"/>
  <c r="J185" i="32"/>
  <c r="I185" i="32"/>
  <c r="Q185" i="32" s="1"/>
  <c r="G185" i="32"/>
  <c r="F185" i="32"/>
  <c r="E185" i="32"/>
  <c r="D185" i="32"/>
  <c r="K184" i="32"/>
  <c r="J184" i="32"/>
  <c r="I184" i="32"/>
  <c r="Q184" i="32" s="1"/>
  <c r="G184" i="32"/>
  <c r="F184" i="32"/>
  <c r="E184" i="32"/>
  <c r="D184" i="32"/>
  <c r="K183" i="32"/>
  <c r="J183" i="32"/>
  <c r="I183" i="32"/>
  <c r="Q183" i="32" s="1"/>
  <c r="G183" i="32"/>
  <c r="F183" i="32"/>
  <c r="E183" i="32"/>
  <c r="D183" i="32"/>
  <c r="Q182" i="32"/>
  <c r="K182" i="32"/>
  <c r="J182" i="32"/>
  <c r="I182" i="32"/>
  <c r="G182" i="32"/>
  <c r="F182" i="32"/>
  <c r="E182" i="32"/>
  <c r="D182" i="32"/>
  <c r="K181" i="32"/>
  <c r="J181" i="32"/>
  <c r="I181" i="32"/>
  <c r="Q181" i="32" s="1"/>
  <c r="G181" i="32"/>
  <c r="F181" i="32"/>
  <c r="E181" i="32"/>
  <c r="D181" i="32"/>
  <c r="K180" i="32"/>
  <c r="J180" i="32"/>
  <c r="I180" i="32"/>
  <c r="Q180" i="32" s="1"/>
  <c r="G180" i="32"/>
  <c r="F180" i="32"/>
  <c r="E180" i="32"/>
  <c r="D180" i="32"/>
  <c r="K179" i="32"/>
  <c r="J179" i="32"/>
  <c r="I179" i="32"/>
  <c r="Q179" i="32" s="1"/>
  <c r="AA179" i="32" s="1"/>
  <c r="G179" i="32"/>
  <c r="F179" i="32"/>
  <c r="E179" i="32"/>
  <c r="D179" i="32"/>
  <c r="K178" i="32"/>
  <c r="AG178" i="32" s="1"/>
  <c r="J178" i="32"/>
  <c r="I178" i="32"/>
  <c r="Q178" i="32" s="1"/>
  <c r="G178" i="32"/>
  <c r="F178" i="32"/>
  <c r="E178" i="32"/>
  <c r="D178" i="32"/>
  <c r="K177" i="32"/>
  <c r="J177" i="32"/>
  <c r="I177" i="32"/>
  <c r="Q177" i="32" s="1"/>
  <c r="H177" i="32"/>
  <c r="AE177" i="32" s="1"/>
  <c r="O177" i="32" s="1"/>
  <c r="AI177" i="32" s="1"/>
  <c r="G177" i="32"/>
  <c r="F177" i="32"/>
  <c r="E177" i="32"/>
  <c r="D177" i="32"/>
  <c r="K176" i="32"/>
  <c r="J176" i="32"/>
  <c r="I176" i="32"/>
  <c r="Q176" i="32" s="1"/>
  <c r="G176" i="32"/>
  <c r="F176" i="32"/>
  <c r="E176" i="32"/>
  <c r="D176" i="32"/>
  <c r="H176" i="32" s="1"/>
  <c r="K175" i="32"/>
  <c r="J175" i="32"/>
  <c r="I175" i="32"/>
  <c r="Q175" i="32" s="1"/>
  <c r="G175" i="32"/>
  <c r="F175" i="32"/>
  <c r="E175" i="32"/>
  <c r="D175" i="32"/>
  <c r="K174" i="32"/>
  <c r="J174" i="32"/>
  <c r="I174" i="32"/>
  <c r="Q174" i="32" s="1"/>
  <c r="G174" i="32"/>
  <c r="F174" i="32"/>
  <c r="E174" i="32"/>
  <c r="D174" i="32"/>
  <c r="H174" i="32" s="1"/>
  <c r="Z174" i="32" s="1"/>
  <c r="M174" i="32" s="1"/>
  <c r="N174" i="32" s="1"/>
  <c r="K173" i="32"/>
  <c r="AG173" i="32" s="1"/>
  <c r="J173" i="32"/>
  <c r="I173" i="32"/>
  <c r="Q173" i="32" s="1"/>
  <c r="G173" i="32"/>
  <c r="F173" i="32"/>
  <c r="E173" i="32"/>
  <c r="D173" i="32"/>
  <c r="Q172" i="32"/>
  <c r="K172" i="32"/>
  <c r="J172" i="32"/>
  <c r="I172" i="32"/>
  <c r="G172" i="32"/>
  <c r="F172" i="32"/>
  <c r="E172" i="32"/>
  <c r="D172" i="32"/>
  <c r="K171" i="32"/>
  <c r="J171" i="32"/>
  <c r="I171" i="32"/>
  <c r="Q171" i="32" s="1"/>
  <c r="G171" i="32"/>
  <c r="F171" i="32"/>
  <c r="E171" i="32"/>
  <c r="D171" i="32"/>
  <c r="K170" i="32"/>
  <c r="J170" i="32"/>
  <c r="I170" i="32"/>
  <c r="Q170" i="32" s="1"/>
  <c r="G170" i="32"/>
  <c r="F170" i="32"/>
  <c r="E170" i="32"/>
  <c r="D170" i="32"/>
  <c r="K169" i="32"/>
  <c r="J169" i="32"/>
  <c r="I169" i="32"/>
  <c r="Q169" i="32" s="1"/>
  <c r="G169" i="32"/>
  <c r="F169" i="32"/>
  <c r="E169" i="32"/>
  <c r="D169" i="32"/>
  <c r="B199" i="32"/>
  <c r="B212" i="32" s="1"/>
  <c r="K60" i="32"/>
  <c r="J60" i="32"/>
  <c r="I60" i="32"/>
  <c r="Q60" i="32" s="1"/>
  <c r="G60" i="32"/>
  <c r="F60" i="32"/>
  <c r="E60" i="32"/>
  <c r="D60" i="32"/>
  <c r="L60" i="32" s="1"/>
  <c r="K59" i="32"/>
  <c r="J59" i="32"/>
  <c r="I59" i="32"/>
  <c r="Q59" i="32" s="1"/>
  <c r="G59" i="32"/>
  <c r="F59" i="32"/>
  <c r="E59" i="32"/>
  <c r="D59" i="32"/>
  <c r="K58" i="32"/>
  <c r="J58" i="32"/>
  <c r="I58" i="32"/>
  <c r="Q58" i="32" s="1"/>
  <c r="G58" i="32"/>
  <c r="F58" i="32"/>
  <c r="E58" i="32"/>
  <c r="D58" i="32"/>
  <c r="K62" i="32"/>
  <c r="J62" i="32"/>
  <c r="I62" i="32"/>
  <c r="Q62" i="32" s="1"/>
  <c r="G62" i="32"/>
  <c r="F62" i="32"/>
  <c r="E62" i="32"/>
  <c r="D62" i="32"/>
  <c r="K61" i="32"/>
  <c r="J61" i="32"/>
  <c r="I61" i="32"/>
  <c r="Q61" i="32" s="1"/>
  <c r="G61" i="32"/>
  <c r="F61" i="32"/>
  <c r="E61" i="32"/>
  <c r="D61" i="32"/>
  <c r="K64" i="32"/>
  <c r="J64" i="32"/>
  <c r="I64" i="32"/>
  <c r="Q64" i="32" s="1"/>
  <c r="G64" i="32"/>
  <c r="F64" i="32"/>
  <c r="E64" i="32"/>
  <c r="D64" i="32"/>
  <c r="K142" i="32"/>
  <c r="J142" i="32"/>
  <c r="I142" i="32"/>
  <c r="Q142" i="32" s="1"/>
  <c r="G142" i="32"/>
  <c r="F142" i="32"/>
  <c r="E142" i="32"/>
  <c r="D142" i="32"/>
  <c r="K141" i="32"/>
  <c r="J141" i="32"/>
  <c r="I141" i="32"/>
  <c r="Q141" i="32" s="1"/>
  <c r="G141" i="32"/>
  <c r="F141" i="32"/>
  <c r="E141" i="32"/>
  <c r="D141" i="32"/>
  <c r="K140" i="32"/>
  <c r="J140" i="32"/>
  <c r="I140" i="32"/>
  <c r="Q140" i="32" s="1"/>
  <c r="G140" i="32"/>
  <c r="F140" i="32"/>
  <c r="E140" i="32"/>
  <c r="D140" i="32"/>
  <c r="K147" i="32"/>
  <c r="J147" i="32"/>
  <c r="I147" i="32"/>
  <c r="Q147" i="32" s="1"/>
  <c r="G147" i="32"/>
  <c r="F147" i="32"/>
  <c r="E147" i="32"/>
  <c r="D147" i="32"/>
  <c r="K146" i="32"/>
  <c r="J146" i="32"/>
  <c r="I146" i="32"/>
  <c r="Q146" i="32" s="1"/>
  <c r="G146" i="32"/>
  <c r="F146" i="32"/>
  <c r="E146" i="32"/>
  <c r="D146" i="32"/>
  <c r="K145" i="32"/>
  <c r="J145" i="32"/>
  <c r="I145" i="32"/>
  <c r="Q145" i="32" s="1"/>
  <c r="G145" i="32"/>
  <c r="F145" i="32"/>
  <c r="E145" i="32"/>
  <c r="D145" i="32"/>
  <c r="K144" i="32"/>
  <c r="J144" i="32"/>
  <c r="I144" i="32"/>
  <c r="Q144" i="32" s="1"/>
  <c r="G144" i="32"/>
  <c r="F144" i="32"/>
  <c r="E144" i="32"/>
  <c r="D144" i="32"/>
  <c r="K143" i="32"/>
  <c r="J143" i="32"/>
  <c r="I143" i="32"/>
  <c r="Q143" i="32" s="1"/>
  <c r="G143" i="32"/>
  <c r="F143" i="32"/>
  <c r="E143" i="32"/>
  <c r="D143" i="32"/>
  <c r="K139" i="32"/>
  <c r="J139" i="32"/>
  <c r="I139" i="32"/>
  <c r="Q139" i="32" s="1"/>
  <c r="G139" i="32"/>
  <c r="F139" i="32"/>
  <c r="E139" i="32"/>
  <c r="D139" i="32"/>
  <c r="K150" i="32"/>
  <c r="J150" i="32"/>
  <c r="I150" i="32"/>
  <c r="Q150" i="32" s="1"/>
  <c r="G150" i="32"/>
  <c r="F150" i="32"/>
  <c r="E150" i="32"/>
  <c r="D150" i="32"/>
  <c r="K149" i="32"/>
  <c r="J149" i="32"/>
  <c r="I149" i="32"/>
  <c r="Q149" i="32" s="1"/>
  <c r="G149" i="32"/>
  <c r="F149" i="32"/>
  <c r="E149" i="32"/>
  <c r="D149" i="32"/>
  <c r="K148" i="32"/>
  <c r="J148" i="32"/>
  <c r="I148" i="32"/>
  <c r="Q148" i="32" s="1"/>
  <c r="G148" i="32"/>
  <c r="F148" i="32"/>
  <c r="E148" i="32"/>
  <c r="D148" i="32"/>
  <c r="K151" i="32"/>
  <c r="J151" i="32"/>
  <c r="I151" i="32"/>
  <c r="Q151" i="32" s="1"/>
  <c r="G151" i="32"/>
  <c r="F151" i="32"/>
  <c r="E151" i="32"/>
  <c r="D151" i="32"/>
  <c r="K110" i="32"/>
  <c r="J110" i="32"/>
  <c r="I110" i="32"/>
  <c r="Q110" i="32" s="1"/>
  <c r="G110" i="32"/>
  <c r="F110" i="32"/>
  <c r="E110" i="32"/>
  <c r="D110" i="32"/>
  <c r="K109" i="32"/>
  <c r="J109" i="32"/>
  <c r="I109" i="32"/>
  <c r="Q109" i="32" s="1"/>
  <c r="G109" i="32"/>
  <c r="F109" i="32"/>
  <c r="E109" i="32"/>
  <c r="D109" i="32"/>
  <c r="K108" i="32"/>
  <c r="J108" i="32"/>
  <c r="I108" i="32"/>
  <c r="Q108" i="32" s="1"/>
  <c r="G108" i="32"/>
  <c r="F108" i="32"/>
  <c r="E108" i="32"/>
  <c r="D108" i="32"/>
  <c r="K166" i="32"/>
  <c r="J166" i="32"/>
  <c r="I166" i="32"/>
  <c r="Q166" i="32" s="1"/>
  <c r="G166" i="32"/>
  <c r="F166" i="32"/>
  <c r="E166" i="32"/>
  <c r="D166" i="32"/>
  <c r="K165" i="32"/>
  <c r="J165" i="32"/>
  <c r="I165" i="32"/>
  <c r="Q165" i="32" s="1"/>
  <c r="G165" i="32"/>
  <c r="F165" i="32"/>
  <c r="E165" i="32"/>
  <c r="D165" i="32"/>
  <c r="K164" i="32"/>
  <c r="J164" i="32"/>
  <c r="I164" i="32"/>
  <c r="Q164" i="32" s="1"/>
  <c r="G164" i="32"/>
  <c r="F164" i="32"/>
  <c r="E164" i="32"/>
  <c r="D164" i="32"/>
  <c r="K163" i="32"/>
  <c r="J163" i="32"/>
  <c r="I163" i="32"/>
  <c r="Q163" i="32" s="1"/>
  <c r="G163" i="32"/>
  <c r="F163" i="32"/>
  <c r="E163" i="32"/>
  <c r="D163" i="32"/>
  <c r="K162" i="32"/>
  <c r="J162" i="32"/>
  <c r="I162" i="32"/>
  <c r="Q162" i="32" s="1"/>
  <c r="G162" i="32"/>
  <c r="F162" i="32"/>
  <c r="E162" i="32"/>
  <c r="D162" i="32"/>
  <c r="K161" i="32"/>
  <c r="J161" i="32"/>
  <c r="I161" i="32"/>
  <c r="Q161" i="32" s="1"/>
  <c r="G161" i="32"/>
  <c r="F161" i="32"/>
  <c r="E161" i="32"/>
  <c r="D161" i="32"/>
  <c r="K160" i="32"/>
  <c r="J160" i="32"/>
  <c r="I160" i="32"/>
  <c r="Q160" i="32" s="1"/>
  <c r="G160" i="32"/>
  <c r="F160" i="32"/>
  <c r="E160" i="32"/>
  <c r="D160" i="32"/>
  <c r="K159" i="32"/>
  <c r="J159" i="32"/>
  <c r="I159" i="32"/>
  <c r="Q159" i="32" s="1"/>
  <c r="G159" i="32"/>
  <c r="F159" i="32"/>
  <c r="E159" i="32"/>
  <c r="D159" i="32"/>
  <c r="K158" i="32"/>
  <c r="J158" i="32"/>
  <c r="I158" i="32"/>
  <c r="Q158" i="32" s="1"/>
  <c r="G158" i="32"/>
  <c r="F158" i="32"/>
  <c r="E158" i="32"/>
  <c r="D158" i="32"/>
  <c r="K157" i="32"/>
  <c r="J157" i="32"/>
  <c r="I157" i="32"/>
  <c r="Q157" i="32" s="1"/>
  <c r="G157" i="32"/>
  <c r="F157" i="32"/>
  <c r="E157" i="32"/>
  <c r="D157" i="32"/>
  <c r="K156" i="32"/>
  <c r="J156" i="32"/>
  <c r="I156" i="32"/>
  <c r="Q156" i="32" s="1"/>
  <c r="G156" i="32"/>
  <c r="F156" i="32"/>
  <c r="E156" i="32"/>
  <c r="D156" i="32"/>
  <c r="K155" i="32"/>
  <c r="J155" i="32"/>
  <c r="I155" i="32"/>
  <c r="Q155" i="32" s="1"/>
  <c r="G155" i="32"/>
  <c r="F155" i="32"/>
  <c r="E155" i="32"/>
  <c r="D155" i="32"/>
  <c r="K154" i="32"/>
  <c r="J154" i="32"/>
  <c r="I154" i="32"/>
  <c r="Q154" i="32" s="1"/>
  <c r="G154" i="32"/>
  <c r="F154" i="32"/>
  <c r="E154" i="32"/>
  <c r="D154" i="32"/>
  <c r="K153" i="32"/>
  <c r="J153" i="32"/>
  <c r="I153" i="32"/>
  <c r="Q153" i="32" s="1"/>
  <c r="G153" i="32"/>
  <c r="F153" i="32"/>
  <c r="E153" i="32"/>
  <c r="D153" i="32"/>
  <c r="K152" i="32"/>
  <c r="J152" i="32"/>
  <c r="I152" i="32"/>
  <c r="Q152" i="32" s="1"/>
  <c r="G152" i="32"/>
  <c r="F152" i="32"/>
  <c r="E152" i="32"/>
  <c r="D152" i="32"/>
  <c r="K138" i="32"/>
  <c r="J138" i="32"/>
  <c r="I138" i="32"/>
  <c r="Q138" i="32" s="1"/>
  <c r="G138" i="32"/>
  <c r="F138" i="32"/>
  <c r="E138" i="32"/>
  <c r="D138" i="32"/>
  <c r="K137" i="32"/>
  <c r="J137" i="32"/>
  <c r="I137" i="32"/>
  <c r="Q137" i="32" s="1"/>
  <c r="G137" i="32"/>
  <c r="F137" i="32"/>
  <c r="E137" i="32"/>
  <c r="D137" i="32"/>
  <c r="B167" i="32"/>
  <c r="B211" i="32" s="1"/>
  <c r="K134" i="32"/>
  <c r="J134" i="32"/>
  <c r="I134" i="32"/>
  <c r="Q134" i="32" s="1"/>
  <c r="G134" i="32"/>
  <c r="F134" i="32"/>
  <c r="E134" i="32"/>
  <c r="D134" i="32"/>
  <c r="K133" i="32"/>
  <c r="J133" i="32"/>
  <c r="I133" i="32"/>
  <c r="Q133" i="32" s="1"/>
  <c r="G133" i="32"/>
  <c r="F133" i="32"/>
  <c r="E133" i="32"/>
  <c r="D133" i="32"/>
  <c r="K132" i="32"/>
  <c r="J132" i="32"/>
  <c r="I132" i="32"/>
  <c r="Q132" i="32" s="1"/>
  <c r="G132" i="32"/>
  <c r="F132" i="32"/>
  <c r="E132" i="32"/>
  <c r="D132" i="32"/>
  <c r="K131" i="32"/>
  <c r="J131" i="32"/>
  <c r="I131" i="32"/>
  <c r="Q131" i="32" s="1"/>
  <c r="G131" i="32"/>
  <c r="F131" i="32"/>
  <c r="E131" i="32"/>
  <c r="D131" i="32"/>
  <c r="K130" i="32"/>
  <c r="J130" i="32"/>
  <c r="I130" i="32"/>
  <c r="Q130" i="32" s="1"/>
  <c r="G130" i="32"/>
  <c r="F130" i="32"/>
  <c r="E130" i="32"/>
  <c r="D130" i="32"/>
  <c r="K129" i="32"/>
  <c r="J129" i="32"/>
  <c r="I129" i="32"/>
  <c r="Q129" i="32" s="1"/>
  <c r="G129" i="32"/>
  <c r="F129" i="32"/>
  <c r="E129" i="32"/>
  <c r="D129" i="32"/>
  <c r="K128" i="32"/>
  <c r="J128" i="32"/>
  <c r="I128" i="32"/>
  <c r="Q128" i="32" s="1"/>
  <c r="G128" i="32"/>
  <c r="F128" i="32"/>
  <c r="E128" i="32"/>
  <c r="D128" i="32"/>
  <c r="B135" i="32"/>
  <c r="B210" i="32" s="1"/>
  <c r="K125" i="32"/>
  <c r="J125" i="32"/>
  <c r="I125" i="32"/>
  <c r="Q125" i="32" s="1"/>
  <c r="G125" i="32"/>
  <c r="F125" i="32"/>
  <c r="E125" i="32"/>
  <c r="D125" i="32"/>
  <c r="K124" i="32"/>
  <c r="J124" i="32"/>
  <c r="I124" i="32"/>
  <c r="Q124" i="32" s="1"/>
  <c r="G124" i="32"/>
  <c r="F124" i="32"/>
  <c r="E124" i="32"/>
  <c r="D124" i="32"/>
  <c r="K123" i="32"/>
  <c r="J123" i="32"/>
  <c r="I123" i="32"/>
  <c r="Q123" i="32" s="1"/>
  <c r="G123" i="32"/>
  <c r="F123" i="32"/>
  <c r="E123" i="32"/>
  <c r="D123" i="32"/>
  <c r="K122" i="32"/>
  <c r="J122" i="32"/>
  <c r="I122" i="32"/>
  <c r="Q122" i="32" s="1"/>
  <c r="G122" i="32"/>
  <c r="F122" i="32"/>
  <c r="E122" i="32"/>
  <c r="D122" i="32"/>
  <c r="K121" i="32"/>
  <c r="J121" i="32"/>
  <c r="I121" i="32"/>
  <c r="Q121" i="32" s="1"/>
  <c r="G121" i="32"/>
  <c r="F121" i="32"/>
  <c r="E121" i="32"/>
  <c r="D121" i="32"/>
  <c r="K120" i="32"/>
  <c r="J120" i="32"/>
  <c r="I120" i="32"/>
  <c r="Q120" i="32" s="1"/>
  <c r="G120" i="32"/>
  <c r="F120" i="32"/>
  <c r="E120" i="32"/>
  <c r="D120" i="32"/>
  <c r="K119" i="32"/>
  <c r="J119" i="32"/>
  <c r="I119" i="32"/>
  <c r="Q119" i="32" s="1"/>
  <c r="G119" i="32"/>
  <c r="F119" i="32"/>
  <c r="E119" i="32"/>
  <c r="D119" i="32"/>
  <c r="K118" i="32"/>
  <c r="J118" i="32"/>
  <c r="I118" i="32"/>
  <c r="Q118" i="32" s="1"/>
  <c r="G118" i="32"/>
  <c r="F118" i="32"/>
  <c r="E118" i="32"/>
  <c r="D118" i="32"/>
  <c r="K117" i="32"/>
  <c r="J117" i="32"/>
  <c r="I117" i="32"/>
  <c r="Q117" i="32" s="1"/>
  <c r="G117" i="32"/>
  <c r="F117" i="32"/>
  <c r="E117" i="32"/>
  <c r="D117" i="32"/>
  <c r="K116" i="32"/>
  <c r="J116" i="32"/>
  <c r="I116" i="32"/>
  <c r="Q116" i="32" s="1"/>
  <c r="G116" i="32"/>
  <c r="F116" i="32"/>
  <c r="E116" i="32"/>
  <c r="D116" i="32"/>
  <c r="K115" i="32"/>
  <c r="J115" i="32"/>
  <c r="I115" i="32"/>
  <c r="Q115" i="32" s="1"/>
  <c r="G115" i="32"/>
  <c r="F115" i="32"/>
  <c r="E115" i="32"/>
  <c r="D115" i="32"/>
  <c r="K114" i="32"/>
  <c r="J114" i="32"/>
  <c r="I114" i="32"/>
  <c r="Q114" i="32" s="1"/>
  <c r="G114" i="32"/>
  <c r="F114" i="32"/>
  <c r="E114" i="32"/>
  <c r="D114" i="32"/>
  <c r="K113" i="32"/>
  <c r="J113" i="32"/>
  <c r="I113" i="32"/>
  <c r="Q113" i="32" s="1"/>
  <c r="G113" i="32"/>
  <c r="F113" i="32"/>
  <c r="E113" i="32"/>
  <c r="D113" i="32"/>
  <c r="K112" i="32"/>
  <c r="J112" i="32"/>
  <c r="I112" i="32"/>
  <c r="Q112" i="32" s="1"/>
  <c r="G112" i="32"/>
  <c r="F112" i="32"/>
  <c r="E112" i="32"/>
  <c r="D112" i="32"/>
  <c r="K111" i="32"/>
  <c r="J111" i="32"/>
  <c r="I111" i="32"/>
  <c r="Q111" i="32" s="1"/>
  <c r="G111" i="32"/>
  <c r="F111" i="32"/>
  <c r="E111" i="32"/>
  <c r="D111" i="32"/>
  <c r="K107" i="32"/>
  <c r="J107" i="32"/>
  <c r="I107" i="32"/>
  <c r="Q107" i="32" s="1"/>
  <c r="G107" i="32"/>
  <c r="F107" i="32"/>
  <c r="E107" i="32"/>
  <c r="D107" i="32"/>
  <c r="K106" i="32"/>
  <c r="J106" i="32"/>
  <c r="I106" i="32"/>
  <c r="Q106" i="32" s="1"/>
  <c r="G106" i="32"/>
  <c r="F106" i="32"/>
  <c r="E106" i="32"/>
  <c r="D106" i="32"/>
  <c r="B126" i="32"/>
  <c r="B209" i="32" s="1"/>
  <c r="K102" i="32"/>
  <c r="J102" i="32"/>
  <c r="I102" i="32"/>
  <c r="Q102" i="32" s="1"/>
  <c r="G102" i="32"/>
  <c r="F102" i="32"/>
  <c r="E102" i="32"/>
  <c r="D102" i="32"/>
  <c r="K101" i="32"/>
  <c r="J101" i="32"/>
  <c r="I101" i="32"/>
  <c r="Q101" i="32" s="1"/>
  <c r="G101" i="32"/>
  <c r="F101" i="32"/>
  <c r="E101" i="32"/>
  <c r="D101" i="32"/>
  <c r="K100" i="32"/>
  <c r="J100" i="32"/>
  <c r="I100" i="32"/>
  <c r="Q100" i="32" s="1"/>
  <c r="G100" i="32"/>
  <c r="F100" i="32"/>
  <c r="E100" i="32"/>
  <c r="D100" i="32"/>
  <c r="K99" i="32"/>
  <c r="J99" i="32"/>
  <c r="I99" i="32"/>
  <c r="Q99" i="32" s="1"/>
  <c r="G99" i="32"/>
  <c r="F99" i="32"/>
  <c r="E99" i="32"/>
  <c r="D99" i="32"/>
  <c r="K98" i="32"/>
  <c r="J98" i="32"/>
  <c r="I98" i="32"/>
  <c r="Q98" i="32" s="1"/>
  <c r="G98" i="32"/>
  <c r="F98" i="32"/>
  <c r="E98" i="32"/>
  <c r="D98" i="32"/>
  <c r="K97" i="32"/>
  <c r="J97" i="32"/>
  <c r="I97" i="32"/>
  <c r="Q97" i="32" s="1"/>
  <c r="G97" i="32"/>
  <c r="F97" i="32"/>
  <c r="E97" i="32"/>
  <c r="D97" i="32"/>
  <c r="K96" i="32"/>
  <c r="J96" i="32"/>
  <c r="I96" i="32"/>
  <c r="Q96" i="32" s="1"/>
  <c r="G96" i="32"/>
  <c r="F96" i="32"/>
  <c r="E96" i="32"/>
  <c r="D96" i="32"/>
  <c r="K95" i="32"/>
  <c r="J95" i="32"/>
  <c r="I95" i="32"/>
  <c r="Q95" i="32" s="1"/>
  <c r="G95" i="32"/>
  <c r="F95" i="32"/>
  <c r="E95" i="32"/>
  <c r="D95" i="32"/>
  <c r="K94" i="32"/>
  <c r="J94" i="32"/>
  <c r="I94" i="32"/>
  <c r="Q94" i="32" s="1"/>
  <c r="G94" i="32"/>
  <c r="F94" i="32"/>
  <c r="E94" i="32"/>
  <c r="D94" i="32"/>
  <c r="K93" i="32"/>
  <c r="J93" i="32"/>
  <c r="I93" i="32"/>
  <c r="Q93" i="32" s="1"/>
  <c r="G93" i="32"/>
  <c r="F93" i="32"/>
  <c r="E93" i="32"/>
  <c r="D93" i="32"/>
  <c r="K92" i="32"/>
  <c r="J92" i="32"/>
  <c r="I92" i="32"/>
  <c r="Q92" i="32" s="1"/>
  <c r="G92" i="32"/>
  <c r="F92" i="32"/>
  <c r="E92" i="32"/>
  <c r="D92" i="32"/>
  <c r="K91" i="32"/>
  <c r="J91" i="32"/>
  <c r="I91" i="32"/>
  <c r="Q91" i="32" s="1"/>
  <c r="G91" i="32"/>
  <c r="F91" i="32"/>
  <c r="E91" i="32"/>
  <c r="D91" i="32"/>
  <c r="K90" i="32"/>
  <c r="J90" i="32"/>
  <c r="I90" i="32"/>
  <c r="Q90" i="32" s="1"/>
  <c r="G90" i="32"/>
  <c r="F90" i="32"/>
  <c r="E90" i="32"/>
  <c r="D90" i="32"/>
  <c r="K89" i="32"/>
  <c r="J89" i="32"/>
  <c r="I89" i="32"/>
  <c r="Q89" i="32" s="1"/>
  <c r="G89" i="32"/>
  <c r="F89" i="32"/>
  <c r="E89" i="32"/>
  <c r="D89" i="32"/>
  <c r="K88" i="32"/>
  <c r="J88" i="32"/>
  <c r="I88" i="32"/>
  <c r="Q88" i="32" s="1"/>
  <c r="G88" i="32"/>
  <c r="F88" i="32"/>
  <c r="E88" i="32"/>
  <c r="D88" i="32"/>
  <c r="K87" i="32"/>
  <c r="J87" i="32"/>
  <c r="I87" i="32"/>
  <c r="Q87" i="32" s="1"/>
  <c r="G87" i="32"/>
  <c r="F87" i="32"/>
  <c r="E87" i="32"/>
  <c r="D87" i="32"/>
  <c r="K86" i="32"/>
  <c r="J86" i="32"/>
  <c r="I86" i="32"/>
  <c r="Q86" i="32" s="1"/>
  <c r="G86" i="32"/>
  <c r="F86" i="32"/>
  <c r="E86" i="32"/>
  <c r="D86" i="32"/>
  <c r="K85" i="32"/>
  <c r="J85" i="32"/>
  <c r="I85" i="32"/>
  <c r="Q85" i="32" s="1"/>
  <c r="G85" i="32"/>
  <c r="F85" i="32"/>
  <c r="E85" i="32"/>
  <c r="D85" i="32"/>
  <c r="K84" i="32"/>
  <c r="J84" i="32"/>
  <c r="I84" i="32"/>
  <c r="Q84" i="32" s="1"/>
  <c r="G84" i="32"/>
  <c r="F84" i="32"/>
  <c r="E84" i="32"/>
  <c r="D84" i="32"/>
  <c r="K83" i="32"/>
  <c r="J83" i="32"/>
  <c r="I83" i="32"/>
  <c r="Q83" i="32" s="1"/>
  <c r="G83" i="32"/>
  <c r="F83" i="32"/>
  <c r="E83" i="32"/>
  <c r="D83" i="32"/>
  <c r="K82" i="32"/>
  <c r="J82" i="32"/>
  <c r="I82" i="32"/>
  <c r="Q82" i="32" s="1"/>
  <c r="G82" i="32"/>
  <c r="F82" i="32"/>
  <c r="E82" i="32"/>
  <c r="D82" i="32"/>
  <c r="K81" i="32"/>
  <c r="J81" i="32"/>
  <c r="I81" i="32"/>
  <c r="Q81" i="32" s="1"/>
  <c r="G81" i="32"/>
  <c r="F81" i="32"/>
  <c r="E81" i="32"/>
  <c r="D81" i="32"/>
  <c r="K80" i="32"/>
  <c r="J80" i="32"/>
  <c r="I80" i="32"/>
  <c r="Q80" i="32" s="1"/>
  <c r="G80" i="32"/>
  <c r="F80" i="32"/>
  <c r="E80" i="32"/>
  <c r="D80" i="32"/>
  <c r="K79" i="32"/>
  <c r="J79" i="32"/>
  <c r="I79" i="32"/>
  <c r="Q79" i="32" s="1"/>
  <c r="G79" i="32"/>
  <c r="F79" i="32"/>
  <c r="E79" i="32"/>
  <c r="D79" i="32"/>
  <c r="K78" i="32"/>
  <c r="J78" i="32"/>
  <c r="I78" i="32"/>
  <c r="Q78" i="32" s="1"/>
  <c r="G78" i="32"/>
  <c r="F78" i="32"/>
  <c r="E78" i="32"/>
  <c r="D78" i="32"/>
  <c r="K77" i="32"/>
  <c r="J77" i="32"/>
  <c r="I77" i="32"/>
  <c r="Q77" i="32" s="1"/>
  <c r="G77" i="32"/>
  <c r="F77" i="32"/>
  <c r="E77" i="32"/>
  <c r="D77" i="32"/>
  <c r="K76" i="32"/>
  <c r="J76" i="32"/>
  <c r="I76" i="32"/>
  <c r="Q76" i="32" s="1"/>
  <c r="G76" i="32"/>
  <c r="F76" i="32"/>
  <c r="E76" i="32"/>
  <c r="D76" i="32"/>
  <c r="K75" i="32"/>
  <c r="J75" i="32"/>
  <c r="I75" i="32"/>
  <c r="Q75" i="32" s="1"/>
  <c r="G75" i="32"/>
  <c r="F75" i="32"/>
  <c r="E75" i="32"/>
  <c r="D75" i="32"/>
  <c r="K74" i="32"/>
  <c r="J74" i="32"/>
  <c r="I74" i="32"/>
  <c r="Q74" i="32" s="1"/>
  <c r="G74" i="32"/>
  <c r="F74" i="32"/>
  <c r="E74" i="32"/>
  <c r="D74" i="32"/>
  <c r="K73" i="32"/>
  <c r="J73" i="32"/>
  <c r="I73" i="32"/>
  <c r="Q73" i="32" s="1"/>
  <c r="G73" i="32"/>
  <c r="F73" i="32"/>
  <c r="E73" i="32"/>
  <c r="D73" i="32"/>
  <c r="K72" i="32"/>
  <c r="J72" i="32"/>
  <c r="I72" i="32"/>
  <c r="Q72" i="32" s="1"/>
  <c r="G72" i="32"/>
  <c r="F72" i="32"/>
  <c r="E72" i="32"/>
  <c r="D72" i="32"/>
  <c r="K71" i="32"/>
  <c r="J71" i="32"/>
  <c r="I71" i="32"/>
  <c r="Q71" i="32" s="1"/>
  <c r="G71" i="32"/>
  <c r="F71" i="32"/>
  <c r="E71" i="32"/>
  <c r="D71" i="32"/>
  <c r="K70" i="32"/>
  <c r="J70" i="32"/>
  <c r="I70" i="32"/>
  <c r="Q70" i="32" s="1"/>
  <c r="G70" i="32"/>
  <c r="F70" i="32"/>
  <c r="E70" i="32"/>
  <c r="D70" i="32"/>
  <c r="B103" i="32"/>
  <c r="B208" i="32" s="1"/>
  <c r="K65" i="32"/>
  <c r="J65" i="32"/>
  <c r="I65" i="32"/>
  <c r="Q65" i="32" s="1"/>
  <c r="G65" i="32"/>
  <c r="F65" i="32"/>
  <c r="E65" i="32"/>
  <c r="D65" i="32"/>
  <c r="K63" i="32"/>
  <c r="J63" i="32"/>
  <c r="I63" i="32"/>
  <c r="Q63" i="32" s="1"/>
  <c r="G63" i="32"/>
  <c r="F63" i="32"/>
  <c r="E63" i="32"/>
  <c r="D63" i="32"/>
  <c r="K57" i="32"/>
  <c r="J57" i="32"/>
  <c r="I57" i="32"/>
  <c r="Q57" i="32" s="1"/>
  <c r="G57" i="32"/>
  <c r="F57" i="32"/>
  <c r="E57" i="32"/>
  <c r="D57" i="32"/>
  <c r="B66" i="32"/>
  <c r="B207" i="32" s="1"/>
  <c r="K52" i="32"/>
  <c r="J52" i="32"/>
  <c r="I52" i="32"/>
  <c r="Q52" i="32" s="1"/>
  <c r="G52" i="32"/>
  <c r="F52" i="32"/>
  <c r="E52" i="32"/>
  <c r="D52" i="32"/>
  <c r="K51" i="32"/>
  <c r="J51" i="32"/>
  <c r="I51" i="32"/>
  <c r="Q51" i="32" s="1"/>
  <c r="G51" i="32"/>
  <c r="F51" i="32"/>
  <c r="E51" i="32"/>
  <c r="D51" i="32"/>
  <c r="K50" i="32"/>
  <c r="J50" i="32"/>
  <c r="I50" i="32"/>
  <c r="Q50" i="32" s="1"/>
  <c r="G50" i="32"/>
  <c r="F50" i="32"/>
  <c r="E50" i="32"/>
  <c r="D50" i="32"/>
  <c r="K49" i="32"/>
  <c r="J49" i="32"/>
  <c r="I49" i="32"/>
  <c r="Q49" i="32" s="1"/>
  <c r="G49" i="32"/>
  <c r="F49" i="32"/>
  <c r="E49" i="32"/>
  <c r="D49" i="32"/>
  <c r="K48" i="32"/>
  <c r="J48" i="32"/>
  <c r="I48" i="32"/>
  <c r="Q48" i="32" s="1"/>
  <c r="G48" i="32"/>
  <c r="F48" i="32"/>
  <c r="E48" i="32"/>
  <c r="D48" i="32"/>
  <c r="K47" i="32"/>
  <c r="J47" i="32"/>
  <c r="I47" i="32"/>
  <c r="Q47" i="32" s="1"/>
  <c r="G47" i="32"/>
  <c r="F47" i="32"/>
  <c r="E47" i="32"/>
  <c r="D47" i="32"/>
  <c r="K46" i="32"/>
  <c r="J46" i="32"/>
  <c r="I46" i="32"/>
  <c r="Q46" i="32" s="1"/>
  <c r="G46" i="32"/>
  <c r="F46" i="32"/>
  <c r="E46" i="32"/>
  <c r="D46" i="32"/>
  <c r="K45" i="32"/>
  <c r="J45" i="32"/>
  <c r="I45" i="32"/>
  <c r="Q45" i="32" s="1"/>
  <c r="G45" i="32"/>
  <c r="F45" i="32"/>
  <c r="E45" i="32"/>
  <c r="D45" i="32"/>
  <c r="K44" i="32"/>
  <c r="J44" i="32"/>
  <c r="I44" i="32"/>
  <c r="Q44" i="32" s="1"/>
  <c r="G44" i="32"/>
  <c r="F44" i="32"/>
  <c r="E44" i="32"/>
  <c r="D44" i="32"/>
  <c r="K43" i="32"/>
  <c r="J43" i="32"/>
  <c r="I43" i="32"/>
  <c r="Q43" i="32" s="1"/>
  <c r="G43" i="32"/>
  <c r="F43" i="32"/>
  <c r="E43" i="32"/>
  <c r="D43" i="32"/>
  <c r="K42" i="32"/>
  <c r="J42" i="32"/>
  <c r="I42" i="32"/>
  <c r="Q42" i="32" s="1"/>
  <c r="G42" i="32"/>
  <c r="F42" i="32"/>
  <c r="E42" i="32"/>
  <c r="D42" i="32"/>
  <c r="K41" i="32"/>
  <c r="J41" i="32"/>
  <c r="I41" i="32"/>
  <c r="Q41" i="32" s="1"/>
  <c r="G41" i="32"/>
  <c r="F41" i="32"/>
  <c r="E41" i="32"/>
  <c r="D41" i="32"/>
  <c r="K40" i="32"/>
  <c r="J40" i="32"/>
  <c r="I40" i="32"/>
  <c r="Q40" i="32" s="1"/>
  <c r="G40" i="32"/>
  <c r="F40" i="32"/>
  <c r="E40" i="32"/>
  <c r="D40" i="32"/>
  <c r="K39" i="32"/>
  <c r="J39" i="32"/>
  <c r="I39" i="32"/>
  <c r="Q39" i="32" s="1"/>
  <c r="G39" i="32"/>
  <c r="F39" i="32"/>
  <c r="E39" i="32"/>
  <c r="D39" i="32"/>
  <c r="K38" i="32"/>
  <c r="J38" i="32"/>
  <c r="I38" i="32"/>
  <c r="Q38" i="32" s="1"/>
  <c r="G38" i="32"/>
  <c r="F38" i="32"/>
  <c r="E38" i="32"/>
  <c r="D38" i="32"/>
  <c r="K37" i="32"/>
  <c r="J37" i="32"/>
  <c r="I37" i="32"/>
  <c r="Q37" i="32" s="1"/>
  <c r="G37" i="32"/>
  <c r="F37" i="32"/>
  <c r="E37" i="32"/>
  <c r="D37" i="32"/>
  <c r="K36" i="32"/>
  <c r="J36" i="32"/>
  <c r="I36" i="32"/>
  <c r="Q36" i="32" s="1"/>
  <c r="G36" i="32"/>
  <c r="F36" i="32"/>
  <c r="E36" i="32"/>
  <c r="D36" i="32"/>
  <c r="K35" i="32"/>
  <c r="J35" i="32"/>
  <c r="I35" i="32"/>
  <c r="Q35" i="32" s="1"/>
  <c r="G35" i="32"/>
  <c r="F35" i="32"/>
  <c r="E35" i="32"/>
  <c r="D35" i="32"/>
  <c r="K34" i="32"/>
  <c r="J34" i="32"/>
  <c r="I34" i="32"/>
  <c r="Q34" i="32" s="1"/>
  <c r="G34" i="32"/>
  <c r="F34" i="32"/>
  <c r="E34" i="32"/>
  <c r="D34" i="32"/>
  <c r="K33" i="32"/>
  <c r="J33" i="32"/>
  <c r="I33" i="32"/>
  <c r="Q33" i="32" s="1"/>
  <c r="G33" i="32"/>
  <c r="F33" i="32"/>
  <c r="E33" i="32"/>
  <c r="D33" i="32"/>
  <c r="K32" i="32"/>
  <c r="J32" i="32"/>
  <c r="I32" i="32"/>
  <c r="Q32" i="32" s="1"/>
  <c r="G32" i="32"/>
  <c r="F32" i="32"/>
  <c r="E32" i="32"/>
  <c r="D32" i="32"/>
  <c r="K31" i="32"/>
  <c r="J31" i="32"/>
  <c r="I31" i="32"/>
  <c r="Q31" i="32" s="1"/>
  <c r="G31" i="32"/>
  <c r="F31" i="32"/>
  <c r="E31" i="32"/>
  <c r="D31" i="32"/>
  <c r="K30" i="32"/>
  <c r="J30" i="32"/>
  <c r="I30" i="32"/>
  <c r="Q30" i="32" s="1"/>
  <c r="G30" i="32"/>
  <c r="F30" i="32"/>
  <c r="E30" i="32"/>
  <c r="D30" i="32"/>
  <c r="K29" i="32"/>
  <c r="J29" i="32"/>
  <c r="I29" i="32"/>
  <c r="Q29" i="32" s="1"/>
  <c r="G29" i="32"/>
  <c r="F29" i="32"/>
  <c r="E29" i="32"/>
  <c r="D29" i="32"/>
  <c r="K28" i="32"/>
  <c r="J28" i="32"/>
  <c r="I28" i="32"/>
  <c r="Q28" i="32" s="1"/>
  <c r="G28" i="32"/>
  <c r="F28" i="32"/>
  <c r="E28" i="32"/>
  <c r="D28" i="32"/>
  <c r="K27" i="32"/>
  <c r="J27" i="32"/>
  <c r="I27" i="32"/>
  <c r="Q27" i="32" s="1"/>
  <c r="G27" i="32"/>
  <c r="F27" i="32"/>
  <c r="E27" i="32"/>
  <c r="D27" i="32"/>
  <c r="K26" i="32"/>
  <c r="J26" i="32"/>
  <c r="I26" i="32"/>
  <c r="Q26" i="32" s="1"/>
  <c r="G26" i="32"/>
  <c r="F26" i="32"/>
  <c r="E26" i="32"/>
  <c r="D26" i="32"/>
  <c r="K25" i="32"/>
  <c r="J25" i="32"/>
  <c r="I25" i="32"/>
  <c r="Q25" i="32" s="1"/>
  <c r="G25" i="32"/>
  <c r="F25" i="32"/>
  <c r="E25" i="32"/>
  <c r="D25" i="32"/>
  <c r="K24" i="32"/>
  <c r="J24" i="32"/>
  <c r="I24" i="32"/>
  <c r="Q24" i="32" s="1"/>
  <c r="G24" i="32"/>
  <c r="F24" i="32"/>
  <c r="E24" i="32"/>
  <c r="D24" i="32"/>
  <c r="K23" i="32"/>
  <c r="J23" i="32"/>
  <c r="I23" i="32"/>
  <c r="Q23" i="32" s="1"/>
  <c r="G23" i="32"/>
  <c r="F23" i="32"/>
  <c r="E23" i="32"/>
  <c r="D23" i="32"/>
  <c r="K22" i="32"/>
  <c r="J22" i="32"/>
  <c r="I22" i="32"/>
  <c r="Q22" i="32" s="1"/>
  <c r="G22" i="32"/>
  <c r="F22" i="32"/>
  <c r="E22" i="32"/>
  <c r="D22" i="32"/>
  <c r="K21" i="32"/>
  <c r="J21" i="32"/>
  <c r="I21" i="32"/>
  <c r="Q21" i="32" s="1"/>
  <c r="G21" i="32"/>
  <c r="F21" i="32"/>
  <c r="E21" i="32"/>
  <c r="D21" i="32"/>
  <c r="B53" i="32"/>
  <c r="B206" i="32" s="1"/>
  <c r="K16" i="32"/>
  <c r="J16" i="32"/>
  <c r="I16" i="32"/>
  <c r="Q16" i="32" s="1"/>
  <c r="G16" i="32"/>
  <c r="F16" i="32"/>
  <c r="E16" i="32"/>
  <c r="D16" i="32"/>
  <c r="K15" i="32"/>
  <c r="J15" i="32"/>
  <c r="I15" i="32"/>
  <c r="Q15" i="32" s="1"/>
  <c r="G15" i="32"/>
  <c r="F15" i="32"/>
  <c r="E15" i="32"/>
  <c r="D15" i="32"/>
  <c r="K14" i="32"/>
  <c r="J14" i="32"/>
  <c r="I14" i="32"/>
  <c r="Q14" i="32" s="1"/>
  <c r="G14" i="32"/>
  <c r="F14" i="32"/>
  <c r="E14" i="32"/>
  <c r="D14" i="32"/>
  <c r="K13" i="32"/>
  <c r="J13" i="32"/>
  <c r="I13" i="32"/>
  <c r="Q13" i="32" s="1"/>
  <c r="G13" i="32"/>
  <c r="F13" i="32"/>
  <c r="E13" i="32"/>
  <c r="D13" i="32"/>
  <c r="K12" i="32"/>
  <c r="J12" i="32"/>
  <c r="I12" i="32"/>
  <c r="Q12" i="32" s="1"/>
  <c r="G12" i="32"/>
  <c r="F12" i="32"/>
  <c r="E12" i="32"/>
  <c r="D12" i="32"/>
  <c r="K11" i="32"/>
  <c r="J11" i="32"/>
  <c r="I11" i="32"/>
  <c r="Q11" i="32" s="1"/>
  <c r="G11" i="32"/>
  <c r="F11" i="32"/>
  <c r="E11" i="32"/>
  <c r="D11" i="32"/>
  <c r="K10" i="32"/>
  <c r="J10" i="32"/>
  <c r="I10" i="32"/>
  <c r="Q10" i="32" s="1"/>
  <c r="G10" i="32"/>
  <c r="F10" i="32"/>
  <c r="E10" i="32"/>
  <c r="D10" i="32"/>
  <c r="K9" i="32"/>
  <c r="J9" i="32"/>
  <c r="I9" i="32"/>
  <c r="Q9" i="32" s="1"/>
  <c r="G9" i="32"/>
  <c r="F9" i="32"/>
  <c r="E9" i="32"/>
  <c r="D9" i="32"/>
  <c r="K8" i="32"/>
  <c r="J8" i="32"/>
  <c r="I8" i="32"/>
  <c r="Q8" i="32" s="1"/>
  <c r="G8" i="32"/>
  <c r="F8" i="32"/>
  <c r="E8" i="32"/>
  <c r="D8" i="32"/>
  <c r="K7" i="32"/>
  <c r="J7" i="32"/>
  <c r="I7" i="32"/>
  <c r="Q7" i="32" s="1"/>
  <c r="G7" i="32"/>
  <c r="F7" i="32"/>
  <c r="E7" i="32"/>
  <c r="D7" i="32"/>
  <c r="K6" i="32"/>
  <c r="J6" i="32"/>
  <c r="I6" i="32"/>
  <c r="Q6" i="32" s="1"/>
  <c r="G6" i="32"/>
  <c r="F6" i="32"/>
  <c r="E6" i="32"/>
  <c r="D6" i="32"/>
  <c r="D86" i="3"/>
  <c r="E73" i="13"/>
  <c r="D111" i="29"/>
  <c r="D73" i="29"/>
  <c r="D77" i="29"/>
  <c r="D318" i="29"/>
  <c r="D311" i="29"/>
  <c r="D151" i="29"/>
  <c r="D152" i="29"/>
  <c r="X2" i="29"/>
  <c r="X3" i="29" s="1"/>
  <c r="X4" i="29" s="1"/>
  <c r="X5" i="29" s="1"/>
  <c r="X6" i="29" s="1"/>
  <c r="X7" i="29" s="1"/>
  <c r="X8" i="29" s="1"/>
  <c r="X9" i="29" s="1"/>
  <c r="X10" i="29" s="1"/>
  <c r="X11" i="29" s="1"/>
  <c r="X12" i="29" s="1"/>
  <c r="X13" i="29" s="1"/>
  <c r="X14" i="29" s="1"/>
  <c r="X15" i="29" s="1"/>
  <c r="X16" i="29" s="1"/>
  <c r="X17" i="29" s="1"/>
  <c r="X18" i="29" s="1"/>
  <c r="X19" i="29" s="1"/>
  <c r="X20" i="29" s="1"/>
  <c r="X21" i="29" s="1"/>
  <c r="X22" i="29" s="1"/>
  <c r="X23" i="29" s="1"/>
  <c r="X24" i="29" s="1"/>
  <c r="X25" i="29" s="1"/>
  <c r="X26" i="29" s="1"/>
  <c r="X27" i="29" s="1"/>
  <c r="X28" i="29" s="1"/>
  <c r="X29" i="29" s="1"/>
  <c r="X30" i="29" s="1"/>
  <c r="X31" i="29" s="1"/>
  <c r="X32" i="29" s="1"/>
  <c r="X33" i="29" s="1"/>
  <c r="X34" i="29" s="1"/>
  <c r="X35" i="29" s="1"/>
  <c r="X36" i="29" s="1"/>
  <c r="X37" i="29" s="1"/>
  <c r="X38" i="29" s="1"/>
  <c r="X39" i="29" s="1"/>
  <c r="X40" i="29" s="1"/>
  <c r="X41" i="29" s="1"/>
  <c r="X162" i="29"/>
  <c r="X163" i="29"/>
  <c r="X164" i="29"/>
  <c r="X165" i="29"/>
  <c r="X166" i="29"/>
  <c r="X167" i="29"/>
  <c r="X168" i="29"/>
  <c r="X169" i="29"/>
  <c r="X170" i="29"/>
  <c r="X171" i="29"/>
  <c r="X172" i="29"/>
  <c r="X173" i="29"/>
  <c r="X174" i="29"/>
  <c r="X175" i="29"/>
  <c r="X176" i="29"/>
  <c r="X177" i="29"/>
  <c r="X178" i="29"/>
  <c r="X179" i="29"/>
  <c r="X180" i="29"/>
  <c r="X181" i="29"/>
  <c r="X182" i="29"/>
  <c r="X183" i="29"/>
  <c r="X184" i="29"/>
  <c r="X185" i="29"/>
  <c r="X186" i="29"/>
  <c r="X187" i="29"/>
  <c r="X188" i="29"/>
  <c r="X189" i="29"/>
  <c r="X190" i="29"/>
  <c r="X191" i="29"/>
  <c r="X192" i="29"/>
  <c r="X193" i="29"/>
  <c r="X194" i="29"/>
  <c r="X195" i="29"/>
  <c r="X196" i="29"/>
  <c r="X197" i="29"/>
  <c r="X198" i="29"/>
  <c r="X199" i="29"/>
  <c r="X200" i="29"/>
  <c r="X201" i="29"/>
  <c r="X202" i="29"/>
  <c r="X203" i="29" s="1"/>
  <c r="X204" i="29" s="1"/>
  <c r="X205" i="29" s="1"/>
  <c r="X206" i="29" s="1"/>
  <c r="X207" i="29" s="1"/>
  <c r="X208" i="29" s="1"/>
  <c r="X209" i="29" s="1"/>
  <c r="X210" i="29" s="1"/>
  <c r="X211" i="29" s="1"/>
  <c r="X212" i="29" s="1"/>
  <c r="X213" i="29" s="1"/>
  <c r="X214" i="29" s="1"/>
  <c r="X215" i="29" s="1"/>
  <c r="X216" i="29" s="1"/>
  <c r="X217" i="29" s="1"/>
  <c r="X218" i="29" s="1"/>
  <c r="X219" i="29" s="1"/>
  <c r="X220" i="29" s="1"/>
  <c r="X221" i="29" s="1"/>
  <c r="X222" i="29" s="1"/>
  <c r="X223" i="29" s="1"/>
  <c r="X224" i="29" s="1"/>
  <c r="X225" i="29" s="1"/>
  <c r="X226" i="29" s="1"/>
  <c r="X227" i="29" s="1"/>
  <c r="X228" i="29" s="1"/>
  <c r="X229" i="29" s="1"/>
  <c r="X230" i="29" s="1"/>
  <c r="X231" i="29" s="1"/>
  <c r="X232" i="29" s="1"/>
  <c r="X233" i="29" s="1"/>
  <c r="X234" i="29" s="1"/>
  <c r="X235" i="29" s="1"/>
  <c r="X236" i="29" s="1"/>
  <c r="X237" i="29" s="1"/>
  <c r="X238" i="29" s="1"/>
  <c r="X239" i="29" s="1"/>
  <c r="X240" i="29" s="1"/>
  <c r="X241" i="29" s="1"/>
  <c r="X242" i="29"/>
  <c r="X243" i="29"/>
  <c r="X244" i="29"/>
  <c r="X245" i="29"/>
  <c r="X246" i="29"/>
  <c r="X247" i="29"/>
  <c r="X248" i="29"/>
  <c r="X249" i="29"/>
  <c r="X250" i="29"/>
  <c r="X251" i="29"/>
  <c r="X252" i="29"/>
  <c r="X253" i="29"/>
  <c r="X254" i="29"/>
  <c r="X255" i="29"/>
  <c r="X256" i="29"/>
  <c r="X257" i="29"/>
  <c r="X258" i="29"/>
  <c r="X259" i="29"/>
  <c r="X260" i="29"/>
  <c r="X261" i="29"/>
  <c r="X262" i="29"/>
  <c r="X263" i="29"/>
  <c r="X264" i="29"/>
  <c r="X265" i="29"/>
  <c r="X266" i="29"/>
  <c r="X267" i="29"/>
  <c r="X268" i="29"/>
  <c r="X269" i="29"/>
  <c r="X270" i="29"/>
  <c r="X271" i="29"/>
  <c r="X272" i="29"/>
  <c r="X273" i="29"/>
  <c r="X274" i="29"/>
  <c r="X275" i="29"/>
  <c r="X276" i="29"/>
  <c r="X277" i="29"/>
  <c r="X278" i="29"/>
  <c r="X279" i="29"/>
  <c r="X280" i="29"/>
  <c r="X281" i="29"/>
  <c r="X282" i="29"/>
  <c r="X283" i="29" s="1"/>
  <c r="X284" i="29" s="1"/>
  <c r="X285" i="29" s="1"/>
  <c r="X286" i="29" s="1"/>
  <c r="X287" i="29" s="1"/>
  <c r="X288" i="29" s="1"/>
  <c r="X289" i="29" s="1"/>
  <c r="X290" i="29" s="1"/>
  <c r="X291" i="29" s="1"/>
  <c r="X292" i="29" s="1"/>
  <c r="X293" i="29" s="1"/>
  <c r="X294" i="29" s="1"/>
  <c r="X295" i="29" s="1"/>
  <c r="X296" i="29" s="1"/>
  <c r="X297" i="29" s="1"/>
  <c r="X298" i="29" s="1"/>
  <c r="X299" i="29" s="1"/>
  <c r="X300" i="29" s="1"/>
  <c r="X301" i="29" s="1"/>
  <c r="X302" i="29" s="1"/>
  <c r="X303" i="29" s="1"/>
  <c r="X304" i="29" s="1"/>
  <c r="X305" i="29" s="1"/>
  <c r="X306" i="29" s="1"/>
  <c r="X307" i="29" s="1"/>
  <c r="X308" i="29" s="1"/>
  <c r="X309" i="29" s="1"/>
  <c r="X310" i="29" s="1"/>
  <c r="X311" i="29" s="1"/>
  <c r="X312" i="29" s="1"/>
  <c r="X313" i="29" s="1"/>
  <c r="X314" i="29" s="1"/>
  <c r="X315" i="29" s="1"/>
  <c r="X316" i="29" s="1"/>
  <c r="X317" i="29" s="1"/>
  <c r="X318" i="29" s="1"/>
  <c r="X319" i="29" s="1"/>
  <c r="X320" i="29" s="1"/>
  <c r="X321" i="29" s="1"/>
  <c r="X122" i="29"/>
  <c r="X123" i="29"/>
  <c r="X124" i="29"/>
  <c r="X125" i="29"/>
  <c r="X126" i="29"/>
  <c r="X127" i="29"/>
  <c r="X128" i="29"/>
  <c r="X129" i="29"/>
  <c r="X130" i="29"/>
  <c r="X131" i="29"/>
  <c r="X132" i="29"/>
  <c r="X133" i="29"/>
  <c r="X134" i="29"/>
  <c r="X135" i="29"/>
  <c r="X136" i="29"/>
  <c r="X137" i="29"/>
  <c r="X138" i="29"/>
  <c r="X139" i="29"/>
  <c r="X140" i="29"/>
  <c r="X141" i="29"/>
  <c r="X142" i="29"/>
  <c r="X143" i="29"/>
  <c r="X144" i="29"/>
  <c r="X145" i="29"/>
  <c r="X146" i="29"/>
  <c r="X147" i="29"/>
  <c r="X148" i="29"/>
  <c r="X149" i="29"/>
  <c r="X150" i="29"/>
  <c r="X151" i="29"/>
  <c r="X152" i="29"/>
  <c r="X153" i="29"/>
  <c r="X154" i="29"/>
  <c r="X155" i="29"/>
  <c r="X156" i="29"/>
  <c r="X157" i="29"/>
  <c r="X158" i="29"/>
  <c r="X159" i="29"/>
  <c r="X160" i="29"/>
  <c r="X161" i="29"/>
  <c r="X82" i="29"/>
  <c r="X83" i="29" s="1"/>
  <c r="X84" i="29" s="1"/>
  <c r="X85" i="29" s="1"/>
  <c r="X86" i="29" s="1"/>
  <c r="X87" i="29" s="1"/>
  <c r="X88" i="29" s="1"/>
  <c r="X89" i="29" s="1"/>
  <c r="X90" i="29" s="1"/>
  <c r="X91" i="29" s="1"/>
  <c r="X92" i="29" s="1"/>
  <c r="X93" i="29" s="1"/>
  <c r="X94" i="29" s="1"/>
  <c r="X95" i="29" s="1"/>
  <c r="X96" i="29" s="1"/>
  <c r="X97" i="29" s="1"/>
  <c r="X98" i="29" s="1"/>
  <c r="X99" i="29" s="1"/>
  <c r="X100" i="29" s="1"/>
  <c r="X101" i="29" s="1"/>
  <c r="X102" i="29" s="1"/>
  <c r="X103" i="29" s="1"/>
  <c r="X104" i="29" s="1"/>
  <c r="X105" i="29" s="1"/>
  <c r="X106" i="29" s="1"/>
  <c r="X107" i="29" s="1"/>
  <c r="X108" i="29" s="1"/>
  <c r="X109" i="29" s="1"/>
  <c r="X110" i="29" s="1"/>
  <c r="X111" i="29" s="1"/>
  <c r="X112" i="29" s="1"/>
  <c r="X113" i="29" s="1"/>
  <c r="X114" i="29" s="1"/>
  <c r="X115" i="29" s="1"/>
  <c r="X116" i="29" s="1"/>
  <c r="X117" i="29" s="1"/>
  <c r="X118" i="29" s="1"/>
  <c r="X119" i="29" s="1"/>
  <c r="X120" i="29" s="1"/>
  <c r="X121" i="29" s="1"/>
  <c r="X42" i="29"/>
  <c r="X43" i="29"/>
  <c r="X44" i="29"/>
  <c r="X45" i="29"/>
  <c r="X46" i="29"/>
  <c r="X47" i="29"/>
  <c r="X48" i="29"/>
  <c r="X49" i="29"/>
  <c r="X50" i="29"/>
  <c r="X51" i="29"/>
  <c r="X52" i="29"/>
  <c r="X53" i="29"/>
  <c r="X54" i="29"/>
  <c r="X55" i="29"/>
  <c r="X56" i="29"/>
  <c r="X57" i="29"/>
  <c r="X58" i="29"/>
  <c r="X59" i="29"/>
  <c r="X60" i="29"/>
  <c r="X61" i="29"/>
  <c r="X62" i="29"/>
  <c r="X63" i="29"/>
  <c r="X64" i="29"/>
  <c r="X65" i="29"/>
  <c r="X66" i="29"/>
  <c r="X67" i="29"/>
  <c r="X68" i="29"/>
  <c r="X69" i="29"/>
  <c r="X70" i="29"/>
  <c r="X71" i="29"/>
  <c r="X72" i="29"/>
  <c r="X73" i="29"/>
  <c r="X74" i="29"/>
  <c r="X75" i="29"/>
  <c r="X76" i="29"/>
  <c r="X77" i="29"/>
  <c r="X78" i="29"/>
  <c r="X79" i="29"/>
  <c r="X80" i="29"/>
  <c r="X81" i="29"/>
  <c r="W282" i="29"/>
  <c r="W242" i="29"/>
  <c r="W202" i="29"/>
  <c r="W162" i="29"/>
  <c r="W122" i="29"/>
  <c r="W42" i="29"/>
  <c r="W2" i="29"/>
  <c r="W283" i="29"/>
  <c r="W284" i="29"/>
  <c r="W285" i="29"/>
  <c r="W286" i="29"/>
  <c r="W287" i="29"/>
  <c r="W288" i="29"/>
  <c r="W289" i="29"/>
  <c r="W290" i="29"/>
  <c r="W291" i="29"/>
  <c r="W292" i="29"/>
  <c r="W293" i="29"/>
  <c r="W294" i="29"/>
  <c r="W295" i="29"/>
  <c r="W296" i="29"/>
  <c r="W297" i="29"/>
  <c r="W298" i="29"/>
  <c r="W299" i="29"/>
  <c r="W300" i="29"/>
  <c r="W301" i="29"/>
  <c r="W302" i="29"/>
  <c r="W303" i="29"/>
  <c r="W304" i="29"/>
  <c r="W305" i="29"/>
  <c r="W306" i="29"/>
  <c r="W307" i="29"/>
  <c r="W308" i="29"/>
  <c r="W309" i="29"/>
  <c r="W310" i="29"/>
  <c r="W311" i="29"/>
  <c r="W312" i="29"/>
  <c r="W313" i="29"/>
  <c r="W314" i="29"/>
  <c r="W315" i="29"/>
  <c r="W316" i="29"/>
  <c r="W317" i="29"/>
  <c r="W318" i="29"/>
  <c r="W319" i="29"/>
  <c r="W320" i="29"/>
  <c r="W321" i="29"/>
  <c r="W243" i="29"/>
  <c r="W244" i="29"/>
  <c r="W245" i="29"/>
  <c r="W246" i="29"/>
  <c r="W247" i="29"/>
  <c r="W248" i="29"/>
  <c r="W249" i="29"/>
  <c r="W250" i="29"/>
  <c r="W251" i="29"/>
  <c r="W252" i="29"/>
  <c r="W253" i="29"/>
  <c r="W254" i="29"/>
  <c r="W255" i="29"/>
  <c r="W256" i="29"/>
  <c r="W257" i="29"/>
  <c r="W258" i="29"/>
  <c r="W259" i="29"/>
  <c r="W260" i="29"/>
  <c r="W261" i="29"/>
  <c r="W262" i="29"/>
  <c r="W263" i="29"/>
  <c r="W264" i="29"/>
  <c r="W265" i="29"/>
  <c r="W266" i="29"/>
  <c r="W267" i="29"/>
  <c r="W268" i="29"/>
  <c r="W269" i="29"/>
  <c r="W270" i="29"/>
  <c r="W271" i="29"/>
  <c r="W272" i="29"/>
  <c r="W273" i="29"/>
  <c r="W274" i="29"/>
  <c r="W275" i="29"/>
  <c r="W276" i="29"/>
  <c r="W277" i="29"/>
  <c r="W278" i="29"/>
  <c r="W279" i="29"/>
  <c r="W280" i="29"/>
  <c r="W281" i="29"/>
  <c r="W203" i="29"/>
  <c r="W204" i="29"/>
  <c r="W205" i="29"/>
  <c r="W206" i="29"/>
  <c r="W207" i="29"/>
  <c r="W208" i="29"/>
  <c r="W209" i="29"/>
  <c r="W210" i="29"/>
  <c r="W211" i="29"/>
  <c r="W212" i="29"/>
  <c r="W213" i="29"/>
  <c r="W214" i="29"/>
  <c r="W215" i="29"/>
  <c r="W216" i="29"/>
  <c r="W217" i="29"/>
  <c r="W218" i="29"/>
  <c r="W219" i="29"/>
  <c r="W220" i="29"/>
  <c r="W221" i="29"/>
  <c r="W222" i="29"/>
  <c r="W223" i="29"/>
  <c r="W224" i="29"/>
  <c r="W225" i="29"/>
  <c r="W226" i="29"/>
  <c r="W227" i="29"/>
  <c r="W228" i="29"/>
  <c r="W229" i="29"/>
  <c r="W230" i="29"/>
  <c r="W231" i="29"/>
  <c r="W232" i="29"/>
  <c r="W233" i="29"/>
  <c r="W234" i="29"/>
  <c r="W235" i="29"/>
  <c r="W236" i="29"/>
  <c r="W237" i="29"/>
  <c r="W238" i="29"/>
  <c r="W239" i="29"/>
  <c r="W240" i="29"/>
  <c r="W241" i="29"/>
  <c r="W163" i="29"/>
  <c r="W164" i="29"/>
  <c r="W165" i="29"/>
  <c r="W166" i="29"/>
  <c r="W167" i="29"/>
  <c r="W168" i="29"/>
  <c r="W169" i="29"/>
  <c r="W170" i="29"/>
  <c r="W171" i="29"/>
  <c r="W172" i="29"/>
  <c r="W173" i="29"/>
  <c r="W174" i="29"/>
  <c r="W175" i="29"/>
  <c r="W176" i="29"/>
  <c r="W177" i="29"/>
  <c r="W178" i="29"/>
  <c r="W179" i="29"/>
  <c r="W180" i="29"/>
  <c r="W181" i="29"/>
  <c r="W182" i="29"/>
  <c r="W183" i="29"/>
  <c r="W184" i="29"/>
  <c r="W185" i="29"/>
  <c r="W186" i="29"/>
  <c r="W187" i="29"/>
  <c r="W188" i="29"/>
  <c r="W189" i="29"/>
  <c r="W190" i="29"/>
  <c r="W191" i="29"/>
  <c r="W192" i="29"/>
  <c r="W193" i="29"/>
  <c r="W194" i="29"/>
  <c r="W195" i="29"/>
  <c r="W196" i="29"/>
  <c r="W197" i="29"/>
  <c r="W198" i="29"/>
  <c r="W199" i="29"/>
  <c r="W200" i="29"/>
  <c r="W201" i="29"/>
  <c r="W123" i="29"/>
  <c r="W124" i="29"/>
  <c r="W125" i="29"/>
  <c r="W126" i="29"/>
  <c r="W127" i="29"/>
  <c r="W128" i="29"/>
  <c r="W129" i="29"/>
  <c r="W130" i="29"/>
  <c r="W131" i="29"/>
  <c r="W132" i="29"/>
  <c r="W133" i="29"/>
  <c r="W134" i="29"/>
  <c r="W135" i="29"/>
  <c r="W136" i="29"/>
  <c r="W137" i="29"/>
  <c r="W138" i="29"/>
  <c r="W139" i="29"/>
  <c r="W140" i="29"/>
  <c r="W141" i="29"/>
  <c r="W142" i="29"/>
  <c r="W143" i="29"/>
  <c r="W144" i="29"/>
  <c r="W145" i="29"/>
  <c r="W146" i="29"/>
  <c r="W147" i="29"/>
  <c r="W148" i="29"/>
  <c r="W149" i="29"/>
  <c r="W150" i="29"/>
  <c r="W151" i="29"/>
  <c r="W152" i="29"/>
  <c r="W153" i="29"/>
  <c r="W154" i="29"/>
  <c r="W155" i="29"/>
  <c r="W156" i="29"/>
  <c r="W157" i="29"/>
  <c r="W158" i="29"/>
  <c r="W159" i="29"/>
  <c r="W160" i="29"/>
  <c r="W161" i="29"/>
  <c r="W43" i="29"/>
  <c r="W44" i="29"/>
  <c r="W45" i="29"/>
  <c r="W46" i="29"/>
  <c r="W47" i="29"/>
  <c r="W48" i="29"/>
  <c r="W49" i="29"/>
  <c r="W50" i="29"/>
  <c r="W51" i="29"/>
  <c r="W52" i="29"/>
  <c r="W53" i="29"/>
  <c r="W54" i="29"/>
  <c r="W55" i="29"/>
  <c r="W56" i="29"/>
  <c r="W57" i="29"/>
  <c r="W58" i="29"/>
  <c r="W59" i="29"/>
  <c r="W60" i="29"/>
  <c r="W61" i="29"/>
  <c r="W62" i="29"/>
  <c r="W63" i="29"/>
  <c r="W64" i="29"/>
  <c r="W65" i="29"/>
  <c r="W66" i="29"/>
  <c r="W67" i="29"/>
  <c r="W68" i="29"/>
  <c r="W69" i="29"/>
  <c r="W70" i="29"/>
  <c r="W71" i="29"/>
  <c r="W72" i="29"/>
  <c r="W73" i="29"/>
  <c r="W74" i="29"/>
  <c r="W75" i="29"/>
  <c r="W76" i="29"/>
  <c r="W77" i="29"/>
  <c r="W78" i="29"/>
  <c r="W79" i="29"/>
  <c r="W80" i="29"/>
  <c r="W81" i="29"/>
  <c r="W3" i="29"/>
  <c r="W4" i="29"/>
  <c r="W5" i="29"/>
  <c r="W6" i="29"/>
  <c r="W7" i="29"/>
  <c r="W8" i="29"/>
  <c r="W9" i="29"/>
  <c r="W10" i="29"/>
  <c r="W11" i="29"/>
  <c r="W12" i="29"/>
  <c r="W13" i="29"/>
  <c r="W14" i="29"/>
  <c r="W15" i="29"/>
  <c r="W16" i="29"/>
  <c r="W17" i="29"/>
  <c r="W18" i="29"/>
  <c r="W19" i="29"/>
  <c r="W20" i="29"/>
  <c r="W21" i="29"/>
  <c r="W22" i="29"/>
  <c r="W23" i="29"/>
  <c r="W24" i="29"/>
  <c r="W25" i="29"/>
  <c r="W26" i="29"/>
  <c r="W27" i="29"/>
  <c r="W28" i="29"/>
  <c r="W29" i="29"/>
  <c r="W30" i="29"/>
  <c r="W31" i="29"/>
  <c r="W32" i="29"/>
  <c r="W33" i="29"/>
  <c r="W34" i="29"/>
  <c r="W35" i="29"/>
  <c r="W36" i="29"/>
  <c r="W37" i="29"/>
  <c r="W38" i="29"/>
  <c r="W39" i="29"/>
  <c r="W40" i="29"/>
  <c r="W41" i="29"/>
  <c r="J321" i="29"/>
  <c r="I321" i="29"/>
  <c r="H321" i="29"/>
  <c r="G321" i="29"/>
  <c r="F321" i="29"/>
  <c r="E321" i="29"/>
  <c r="D321" i="29"/>
  <c r="B321" i="29"/>
  <c r="J320" i="29"/>
  <c r="I320" i="29"/>
  <c r="G320" i="29"/>
  <c r="F320" i="29"/>
  <c r="D320" i="29"/>
  <c r="B320" i="29"/>
  <c r="J319" i="29"/>
  <c r="I319" i="29"/>
  <c r="G319" i="29"/>
  <c r="F319" i="29"/>
  <c r="D319" i="29"/>
  <c r="B319" i="29"/>
  <c r="J318" i="29"/>
  <c r="I318" i="29"/>
  <c r="G318" i="29"/>
  <c r="F318" i="29"/>
  <c r="B318" i="29"/>
  <c r="J317" i="29"/>
  <c r="I317" i="29"/>
  <c r="G317" i="29"/>
  <c r="F317" i="29"/>
  <c r="D317" i="29"/>
  <c r="B317" i="29"/>
  <c r="J316" i="29"/>
  <c r="I316" i="29"/>
  <c r="G316" i="29"/>
  <c r="F316" i="29"/>
  <c r="D316" i="29"/>
  <c r="B316" i="29"/>
  <c r="J315" i="29"/>
  <c r="I315" i="29"/>
  <c r="G315" i="29"/>
  <c r="F315" i="29"/>
  <c r="D315" i="29"/>
  <c r="B315" i="29"/>
  <c r="J314" i="29"/>
  <c r="I314" i="29"/>
  <c r="G314" i="29"/>
  <c r="F314" i="29"/>
  <c r="D314" i="29"/>
  <c r="B314" i="29"/>
  <c r="J313" i="29"/>
  <c r="I313" i="29"/>
  <c r="G313" i="29"/>
  <c r="F313" i="29"/>
  <c r="D313" i="29"/>
  <c r="C313" i="29"/>
  <c r="B313" i="29"/>
  <c r="J312" i="29"/>
  <c r="I312" i="29"/>
  <c r="G312" i="29"/>
  <c r="F312" i="29"/>
  <c r="D312" i="29"/>
  <c r="C312" i="29"/>
  <c r="B312" i="29"/>
  <c r="J311" i="29"/>
  <c r="I311" i="29"/>
  <c r="G311" i="29"/>
  <c r="F311" i="29"/>
  <c r="C311" i="29"/>
  <c r="B311" i="29"/>
  <c r="J310" i="29"/>
  <c r="I310" i="29"/>
  <c r="G310" i="29"/>
  <c r="F310" i="29"/>
  <c r="D310" i="29"/>
  <c r="C310" i="29"/>
  <c r="B310" i="29"/>
  <c r="J309" i="29"/>
  <c r="I309" i="29"/>
  <c r="G309" i="29"/>
  <c r="F309" i="29"/>
  <c r="D309" i="29"/>
  <c r="C309" i="29"/>
  <c r="B309" i="29"/>
  <c r="J308" i="29"/>
  <c r="I308" i="29"/>
  <c r="G308" i="29"/>
  <c r="F308" i="29"/>
  <c r="D308" i="29"/>
  <c r="C308" i="29"/>
  <c r="B308" i="29"/>
  <c r="I307" i="29"/>
  <c r="G307" i="29"/>
  <c r="F307" i="29"/>
  <c r="D307" i="29"/>
  <c r="C307" i="29"/>
  <c r="B307" i="29"/>
  <c r="I306" i="29"/>
  <c r="G306" i="29"/>
  <c r="F306" i="29"/>
  <c r="D306" i="29"/>
  <c r="C306" i="29"/>
  <c r="B306" i="29"/>
  <c r="I305" i="29"/>
  <c r="G305" i="29"/>
  <c r="F305" i="29"/>
  <c r="D305" i="29"/>
  <c r="C305" i="29"/>
  <c r="B305" i="29"/>
  <c r="I304" i="29"/>
  <c r="G304" i="29"/>
  <c r="F304" i="29"/>
  <c r="D304" i="29"/>
  <c r="C304" i="29"/>
  <c r="B304" i="29"/>
  <c r="I303" i="29"/>
  <c r="G303" i="29"/>
  <c r="F303" i="29"/>
  <c r="D303" i="29"/>
  <c r="C303" i="29"/>
  <c r="B303" i="29"/>
  <c r="I302" i="29"/>
  <c r="G302" i="29"/>
  <c r="F302" i="29"/>
  <c r="D302" i="29"/>
  <c r="C302" i="29"/>
  <c r="B302" i="29"/>
  <c r="I301" i="29"/>
  <c r="G301" i="29"/>
  <c r="F301" i="29"/>
  <c r="D301" i="29"/>
  <c r="C301" i="29"/>
  <c r="B301" i="29"/>
  <c r="I300" i="29"/>
  <c r="G300" i="29"/>
  <c r="F300" i="29"/>
  <c r="D300" i="29"/>
  <c r="C300" i="29"/>
  <c r="B300" i="29"/>
  <c r="I299" i="29"/>
  <c r="H299" i="29"/>
  <c r="G299" i="29"/>
  <c r="F299" i="29"/>
  <c r="D299" i="29"/>
  <c r="C299" i="29"/>
  <c r="B299" i="29"/>
  <c r="I298" i="29"/>
  <c r="H298" i="29"/>
  <c r="G298" i="29"/>
  <c r="F298" i="29"/>
  <c r="D298" i="29"/>
  <c r="C298" i="29"/>
  <c r="B298" i="29"/>
  <c r="I297" i="29"/>
  <c r="H297" i="29"/>
  <c r="G297" i="29"/>
  <c r="F297" i="29"/>
  <c r="D297" i="29"/>
  <c r="C297" i="29"/>
  <c r="B297" i="29"/>
  <c r="I296" i="29"/>
  <c r="H296" i="29"/>
  <c r="G296" i="29"/>
  <c r="F296" i="29"/>
  <c r="D296" i="29"/>
  <c r="C296" i="29"/>
  <c r="B296" i="29"/>
  <c r="L295" i="29"/>
  <c r="J295" i="29"/>
  <c r="I295" i="29"/>
  <c r="G295" i="29"/>
  <c r="F295" i="29"/>
  <c r="D295" i="29"/>
  <c r="C295" i="29"/>
  <c r="B295" i="29"/>
  <c r="A298" i="29"/>
  <c r="A299" i="29" s="1"/>
  <c r="A300" i="29" s="1"/>
  <c r="A301" i="29" s="1"/>
  <c r="A302" i="29" s="1"/>
  <c r="A303" i="29" s="1"/>
  <c r="A304" i="29" s="1"/>
  <c r="A305" i="29" s="1"/>
  <c r="A306" i="29" s="1"/>
  <c r="A307" i="29" s="1"/>
  <c r="I294" i="29"/>
  <c r="H294" i="29"/>
  <c r="G294" i="29"/>
  <c r="F294" i="29"/>
  <c r="E294" i="29"/>
  <c r="D294" i="29"/>
  <c r="C294" i="29"/>
  <c r="B294" i="29"/>
  <c r="S293" i="29"/>
  <c r="I293" i="29"/>
  <c r="H293" i="29"/>
  <c r="G293" i="29"/>
  <c r="F293" i="29"/>
  <c r="E293" i="29"/>
  <c r="D293" i="29"/>
  <c r="C293" i="29"/>
  <c r="B293" i="29"/>
  <c r="S292" i="29"/>
  <c r="K292" i="29"/>
  <c r="I292" i="29"/>
  <c r="H292" i="29"/>
  <c r="G292" i="29"/>
  <c r="F292" i="29"/>
  <c r="E292" i="29"/>
  <c r="D292" i="29"/>
  <c r="C292" i="29"/>
  <c r="B292" i="29"/>
  <c r="I291" i="29"/>
  <c r="H291" i="29"/>
  <c r="G291" i="29"/>
  <c r="F291" i="29"/>
  <c r="E291" i="29"/>
  <c r="D291" i="29"/>
  <c r="C291" i="29"/>
  <c r="B291" i="29"/>
  <c r="K290" i="29"/>
  <c r="I290" i="29"/>
  <c r="H290" i="29"/>
  <c r="G290" i="29"/>
  <c r="F290" i="29"/>
  <c r="E290" i="29"/>
  <c r="D290" i="29"/>
  <c r="C290" i="29"/>
  <c r="B290" i="29"/>
  <c r="I289" i="29"/>
  <c r="H289" i="29"/>
  <c r="G289" i="29"/>
  <c r="F289" i="29"/>
  <c r="E289" i="29"/>
  <c r="D289" i="29"/>
  <c r="C289" i="29"/>
  <c r="B289" i="29"/>
  <c r="S288" i="29"/>
  <c r="K288" i="29"/>
  <c r="I288" i="29"/>
  <c r="H288" i="29"/>
  <c r="G288" i="29"/>
  <c r="F288" i="29"/>
  <c r="E288" i="29"/>
  <c r="D288" i="29"/>
  <c r="C288" i="29"/>
  <c r="B288" i="29"/>
  <c r="I287" i="29"/>
  <c r="H287" i="29"/>
  <c r="G287" i="29"/>
  <c r="F287" i="29"/>
  <c r="E287" i="29"/>
  <c r="D287" i="29"/>
  <c r="C287" i="29"/>
  <c r="B287" i="29"/>
  <c r="I286" i="29"/>
  <c r="H286" i="29"/>
  <c r="G286" i="29"/>
  <c r="F286" i="29"/>
  <c r="E286" i="29"/>
  <c r="D286" i="29"/>
  <c r="C286" i="29"/>
  <c r="B286" i="29"/>
  <c r="I285" i="29"/>
  <c r="H285" i="29"/>
  <c r="G285" i="29"/>
  <c r="F285" i="29"/>
  <c r="E285" i="29"/>
  <c r="D285" i="29"/>
  <c r="C285" i="29"/>
  <c r="B285" i="29"/>
  <c r="K284" i="29"/>
  <c r="I284" i="29"/>
  <c r="H284" i="29"/>
  <c r="G284" i="29"/>
  <c r="F284" i="29"/>
  <c r="E284" i="29"/>
  <c r="D284" i="29"/>
  <c r="C284" i="29"/>
  <c r="B284" i="29"/>
  <c r="S283" i="29"/>
  <c r="I283" i="29"/>
  <c r="H283" i="29"/>
  <c r="G283" i="29"/>
  <c r="F283" i="29"/>
  <c r="E283" i="29"/>
  <c r="D283" i="29"/>
  <c r="C283" i="29"/>
  <c r="B283" i="29"/>
  <c r="S282" i="29"/>
  <c r="I282" i="29"/>
  <c r="H282" i="29"/>
  <c r="G282" i="29"/>
  <c r="F282" i="29"/>
  <c r="E282" i="29"/>
  <c r="D282" i="29"/>
  <c r="C282" i="29"/>
  <c r="B282" i="29"/>
  <c r="A282" i="29"/>
  <c r="A283" i="29" s="1"/>
  <c r="A284" i="29" s="1"/>
  <c r="A285" i="29" s="1"/>
  <c r="A286" i="29" s="1"/>
  <c r="A287" i="29" s="1"/>
  <c r="A288" i="29" s="1"/>
  <c r="A289" i="29" s="1"/>
  <c r="A290" i="29" s="1"/>
  <c r="A291" i="29" s="1"/>
  <c r="A292" i="29" s="1"/>
  <c r="A293" i="29" s="1"/>
  <c r="A294" i="29" s="1"/>
  <c r="J281" i="29"/>
  <c r="I281" i="29"/>
  <c r="H281" i="29"/>
  <c r="G281" i="29"/>
  <c r="F281" i="29"/>
  <c r="E281" i="29"/>
  <c r="D281" i="29"/>
  <c r="B281" i="29"/>
  <c r="J280" i="29"/>
  <c r="I280" i="29"/>
  <c r="G280" i="29"/>
  <c r="F280" i="29"/>
  <c r="D280" i="29"/>
  <c r="B280" i="29"/>
  <c r="J279" i="29"/>
  <c r="I279" i="29"/>
  <c r="G279" i="29"/>
  <c r="F279" i="29"/>
  <c r="D279" i="29"/>
  <c r="B279" i="29"/>
  <c r="J278" i="29"/>
  <c r="I278" i="29"/>
  <c r="G278" i="29"/>
  <c r="F278" i="29"/>
  <c r="D278" i="29"/>
  <c r="B278" i="29"/>
  <c r="J277" i="29"/>
  <c r="I277" i="29"/>
  <c r="G277" i="29"/>
  <c r="F277" i="29"/>
  <c r="B277" i="29"/>
  <c r="J276" i="29"/>
  <c r="I276" i="29"/>
  <c r="G276" i="29"/>
  <c r="F276" i="29"/>
  <c r="B276" i="29"/>
  <c r="J275" i="29"/>
  <c r="I275" i="29"/>
  <c r="G275" i="29"/>
  <c r="F275" i="29"/>
  <c r="B275" i="29"/>
  <c r="J274" i="29"/>
  <c r="I274" i="29"/>
  <c r="G274" i="29"/>
  <c r="F274" i="29"/>
  <c r="B274" i="29"/>
  <c r="J273" i="29"/>
  <c r="I273" i="29"/>
  <c r="G273" i="29"/>
  <c r="F273" i="29"/>
  <c r="C273" i="29"/>
  <c r="B273" i="29"/>
  <c r="J272" i="29"/>
  <c r="I272" i="29"/>
  <c r="G272" i="29"/>
  <c r="F272" i="29"/>
  <c r="C272" i="29"/>
  <c r="B272" i="29"/>
  <c r="J271" i="29"/>
  <c r="I271" i="29"/>
  <c r="G271" i="29"/>
  <c r="F271" i="29"/>
  <c r="C271" i="29"/>
  <c r="B271" i="29"/>
  <c r="J270" i="29"/>
  <c r="I270" i="29"/>
  <c r="G270" i="29"/>
  <c r="F270" i="29"/>
  <c r="C270" i="29"/>
  <c r="B270" i="29"/>
  <c r="J269" i="29"/>
  <c r="I269" i="29"/>
  <c r="G269" i="29"/>
  <c r="F269" i="29"/>
  <c r="D269" i="29"/>
  <c r="C269" i="29"/>
  <c r="B269" i="29"/>
  <c r="J268" i="29"/>
  <c r="I268" i="29"/>
  <c r="G268" i="29"/>
  <c r="F268" i="29"/>
  <c r="D268" i="29"/>
  <c r="C268" i="29"/>
  <c r="B268" i="29"/>
  <c r="I267" i="29"/>
  <c r="G267" i="29"/>
  <c r="F267" i="29"/>
  <c r="D267" i="29"/>
  <c r="C267" i="29"/>
  <c r="B267" i="29"/>
  <c r="I266" i="29"/>
  <c r="G266" i="29"/>
  <c r="F266" i="29"/>
  <c r="D266" i="29"/>
  <c r="C266" i="29"/>
  <c r="B266" i="29"/>
  <c r="I265" i="29"/>
  <c r="G265" i="29"/>
  <c r="F265" i="29"/>
  <c r="D265" i="29"/>
  <c r="C265" i="29"/>
  <c r="B265" i="29"/>
  <c r="I264" i="29"/>
  <c r="G264" i="29"/>
  <c r="F264" i="29"/>
  <c r="D264" i="29"/>
  <c r="C264" i="29"/>
  <c r="B264" i="29"/>
  <c r="I263" i="29"/>
  <c r="G263" i="29"/>
  <c r="F263" i="29"/>
  <c r="D263" i="29"/>
  <c r="C263" i="29"/>
  <c r="B263" i="29"/>
  <c r="I262" i="29"/>
  <c r="G262" i="29"/>
  <c r="F262" i="29"/>
  <c r="D262" i="29"/>
  <c r="C262" i="29"/>
  <c r="B262" i="29"/>
  <c r="I261" i="29"/>
  <c r="G261" i="29"/>
  <c r="F261" i="29"/>
  <c r="D261" i="29"/>
  <c r="C261" i="29"/>
  <c r="B261" i="29"/>
  <c r="I260" i="29"/>
  <c r="G260" i="29"/>
  <c r="F260" i="29"/>
  <c r="D260" i="29"/>
  <c r="C260" i="29"/>
  <c r="B260" i="29"/>
  <c r="I259" i="29"/>
  <c r="H259" i="29"/>
  <c r="G259" i="29"/>
  <c r="F259" i="29"/>
  <c r="D259" i="29"/>
  <c r="C259" i="29"/>
  <c r="B259" i="29"/>
  <c r="I258" i="29"/>
  <c r="H258" i="29"/>
  <c r="G258" i="29"/>
  <c r="F258" i="29"/>
  <c r="D258" i="29"/>
  <c r="C258" i="29"/>
  <c r="B258" i="29"/>
  <c r="I257" i="29"/>
  <c r="H257" i="29"/>
  <c r="G257" i="29"/>
  <c r="F257" i="29"/>
  <c r="D257" i="29"/>
  <c r="C257" i="29"/>
  <c r="B257" i="29"/>
  <c r="I256" i="29"/>
  <c r="H256" i="29"/>
  <c r="G256" i="29"/>
  <c r="F256" i="29"/>
  <c r="D256" i="29"/>
  <c r="C256" i="29"/>
  <c r="B256" i="29"/>
  <c r="L255" i="29"/>
  <c r="I255" i="29"/>
  <c r="G255" i="29"/>
  <c r="F255" i="29"/>
  <c r="D255" i="29"/>
  <c r="C255" i="29"/>
  <c r="B255" i="29"/>
  <c r="I254" i="29"/>
  <c r="H254" i="29"/>
  <c r="G254" i="29"/>
  <c r="F254" i="29"/>
  <c r="E254" i="29"/>
  <c r="D254" i="29"/>
  <c r="C254" i="29"/>
  <c r="B254" i="29"/>
  <c r="I253" i="29"/>
  <c r="H253" i="29"/>
  <c r="G253" i="29"/>
  <c r="F253" i="29"/>
  <c r="E253" i="29"/>
  <c r="D253" i="29"/>
  <c r="C253" i="29"/>
  <c r="B253" i="29"/>
  <c r="I252" i="29"/>
  <c r="H252" i="29"/>
  <c r="G252" i="29"/>
  <c r="F252" i="29"/>
  <c r="E252" i="29"/>
  <c r="D252" i="29"/>
  <c r="C252" i="29"/>
  <c r="B252" i="29"/>
  <c r="I251" i="29"/>
  <c r="H251" i="29"/>
  <c r="G251" i="29"/>
  <c r="F251" i="29"/>
  <c r="E251" i="29"/>
  <c r="D251" i="29"/>
  <c r="C251" i="29"/>
  <c r="B251" i="29"/>
  <c r="I250" i="29"/>
  <c r="H250" i="29"/>
  <c r="G250" i="29"/>
  <c r="F250" i="29"/>
  <c r="E250" i="29"/>
  <c r="D250" i="29"/>
  <c r="C250" i="29"/>
  <c r="B250" i="29"/>
  <c r="I249" i="29"/>
  <c r="H249" i="29"/>
  <c r="G249" i="29"/>
  <c r="F249" i="29"/>
  <c r="E249" i="29"/>
  <c r="D249" i="29"/>
  <c r="C249" i="29"/>
  <c r="B249" i="29"/>
  <c r="I248" i="29"/>
  <c r="H248" i="29"/>
  <c r="G248" i="29"/>
  <c r="F248" i="29"/>
  <c r="E248" i="29"/>
  <c r="D248" i="29"/>
  <c r="C248" i="29"/>
  <c r="B248" i="29"/>
  <c r="K247" i="29"/>
  <c r="I247" i="29"/>
  <c r="H247" i="29"/>
  <c r="G247" i="29"/>
  <c r="F247" i="29"/>
  <c r="E247" i="29"/>
  <c r="D247" i="29"/>
  <c r="C247" i="29"/>
  <c r="B247" i="29"/>
  <c r="I246" i="29"/>
  <c r="H246" i="29"/>
  <c r="G246" i="29"/>
  <c r="F246" i="29"/>
  <c r="E246" i="29"/>
  <c r="D246" i="29"/>
  <c r="C246" i="29"/>
  <c r="B246" i="29"/>
  <c r="K245" i="29"/>
  <c r="I245" i="29"/>
  <c r="H245" i="29"/>
  <c r="G245" i="29"/>
  <c r="F245" i="29"/>
  <c r="E245" i="29"/>
  <c r="D245" i="29"/>
  <c r="C245" i="29"/>
  <c r="B245" i="29"/>
  <c r="I244" i="29"/>
  <c r="H244" i="29"/>
  <c r="G244" i="29"/>
  <c r="F244" i="29"/>
  <c r="E244" i="29"/>
  <c r="D244" i="29"/>
  <c r="C244" i="29"/>
  <c r="B244" i="29"/>
  <c r="I243" i="29"/>
  <c r="H243" i="29"/>
  <c r="G243" i="29"/>
  <c r="F243" i="29"/>
  <c r="E243" i="29"/>
  <c r="D243" i="29"/>
  <c r="C243" i="29"/>
  <c r="B243" i="29"/>
  <c r="V242" i="29"/>
  <c r="S242" i="29"/>
  <c r="I242" i="29"/>
  <c r="H242" i="29"/>
  <c r="G242" i="29"/>
  <c r="F242" i="29"/>
  <c r="E242" i="29"/>
  <c r="D242" i="29"/>
  <c r="C242" i="29"/>
  <c r="B242" i="29"/>
  <c r="J241" i="29"/>
  <c r="I241" i="29"/>
  <c r="H241" i="29"/>
  <c r="G241" i="29"/>
  <c r="F241" i="29"/>
  <c r="E241" i="29"/>
  <c r="D241" i="29"/>
  <c r="B241" i="29"/>
  <c r="J240" i="29"/>
  <c r="I240" i="29"/>
  <c r="G240" i="29"/>
  <c r="F240" i="29"/>
  <c r="D240" i="29"/>
  <c r="B240" i="29"/>
  <c r="J239" i="29"/>
  <c r="I239" i="29"/>
  <c r="G239" i="29"/>
  <c r="F239" i="29"/>
  <c r="D239" i="29"/>
  <c r="B239" i="29"/>
  <c r="J238" i="29"/>
  <c r="I238" i="29"/>
  <c r="G238" i="29"/>
  <c r="F238" i="29"/>
  <c r="D238" i="29"/>
  <c r="B238" i="29"/>
  <c r="J237" i="29"/>
  <c r="I237" i="29"/>
  <c r="G237" i="29"/>
  <c r="F237" i="29"/>
  <c r="B237" i="29"/>
  <c r="J236" i="29"/>
  <c r="I236" i="29"/>
  <c r="G236" i="29"/>
  <c r="F236" i="29"/>
  <c r="B236" i="29"/>
  <c r="J235" i="29"/>
  <c r="I235" i="29"/>
  <c r="G235" i="29"/>
  <c r="F235" i="29"/>
  <c r="B235" i="29"/>
  <c r="J234" i="29"/>
  <c r="I234" i="29"/>
  <c r="G234" i="29"/>
  <c r="F234" i="29"/>
  <c r="B234" i="29"/>
  <c r="J233" i="29"/>
  <c r="I233" i="29"/>
  <c r="G233" i="29"/>
  <c r="F233" i="29"/>
  <c r="C233" i="29"/>
  <c r="B233" i="29"/>
  <c r="J232" i="29"/>
  <c r="I232" i="29"/>
  <c r="G232" i="29"/>
  <c r="F232" i="29"/>
  <c r="C232" i="29"/>
  <c r="B232" i="29"/>
  <c r="J231" i="29"/>
  <c r="I231" i="29"/>
  <c r="G231" i="29"/>
  <c r="F231" i="29"/>
  <c r="C231" i="29"/>
  <c r="B231" i="29"/>
  <c r="J230" i="29"/>
  <c r="I230" i="29"/>
  <c r="G230" i="29"/>
  <c r="F230" i="29"/>
  <c r="D230" i="29"/>
  <c r="C230" i="29"/>
  <c r="B230" i="29"/>
  <c r="J229" i="29"/>
  <c r="I229" i="29"/>
  <c r="G229" i="29"/>
  <c r="F229" i="29"/>
  <c r="D229" i="29"/>
  <c r="C229" i="29"/>
  <c r="B229" i="29"/>
  <c r="J228" i="29"/>
  <c r="I228" i="29"/>
  <c r="G228" i="29"/>
  <c r="F228" i="29"/>
  <c r="D228" i="29"/>
  <c r="C228" i="29"/>
  <c r="B228" i="29"/>
  <c r="I227" i="29"/>
  <c r="G227" i="29"/>
  <c r="F227" i="29"/>
  <c r="D227" i="29"/>
  <c r="C227" i="29"/>
  <c r="B227" i="29"/>
  <c r="I226" i="29"/>
  <c r="G226" i="29"/>
  <c r="F226" i="29"/>
  <c r="D226" i="29"/>
  <c r="C226" i="29"/>
  <c r="B226" i="29"/>
  <c r="I225" i="29"/>
  <c r="G225" i="29"/>
  <c r="F225" i="29"/>
  <c r="D225" i="29"/>
  <c r="C225" i="29"/>
  <c r="B225" i="29"/>
  <c r="I224" i="29"/>
  <c r="G224" i="29"/>
  <c r="F224" i="29"/>
  <c r="D224" i="29"/>
  <c r="C224" i="29"/>
  <c r="B224" i="29"/>
  <c r="I223" i="29"/>
  <c r="G223" i="29"/>
  <c r="F223" i="29"/>
  <c r="D223" i="29"/>
  <c r="C223" i="29"/>
  <c r="B223" i="29"/>
  <c r="I222" i="29"/>
  <c r="G222" i="29"/>
  <c r="F222" i="29"/>
  <c r="D222" i="29"/>
  <c r="C222" i="29"/>
  <c r="B222" i="29"/>
  <c r="I221" i="29"/>
  <c r="G221" i="29"/>
  <c r="F221" i="29"/>
  <c r="D221" i="29"/>
  <c r="C221" i="29"/>
  <c r="B221" i="29"/>
  <c r="I220" i="29"/>
  <c r="G220" i="29"/>
  <c r="F220" i="29"/>
  <c r="C220" i="29"/>
  <c r="B220" i="29"/>
  <c r="I219" i="29"/>
  <c r="G219" i="29"/>
  <c r="F219" i="29"/>
  <c r="C219" i="29"/>
  <c r="B219" i="29"/>
  <c r="I218" i="29"/>
  <c r="G218" i="29"/>
  <c r="F218" i="29"/>
  <c r="C218" i="29"/>
  <c r="B218" i="29"/>
  <c r="I217" i="29"/>
  <c r="H217" i="29"/>
  <c r="G217" i="29"/>
  <c r="F217" i="29"/>
  <c r="D217" i="29"/>
  <c r="C217" i="29"/>
  <c r="B217" i="29"/>
  <c r="I216" i="29"/>
  <c r="H216" i="29"/>
  <c r="G216" i="29"/>
  <c r="F216" i="29"/>
  <c r="D216" i="29"/>
  <c r="C216" i="29"/>
  <c r="B216" i="29"/>
  <c r="L215" i="29"/>
  <c r="I215" i="29"/>
  <c r="G215" i="29"/>
  <c r="F215" i="29"/>
  <c r="E215" i="29"/>
  <c r="D215" i="29"/>
  <c r="C215" i="29"/>
  <c r="B215" i="29"/>
  <c r="K214" i="29"/>
  <c r="I214" i="29"/>
  <c r="H214" i="29"/>
  <c r="G214" i="29"/>
  <c r="F214" i="29"/>
  <c r="E214" i="29"/>
  <c r="D214" i="29"/>
  <c r="C214" i="29"/>
  <c r="B214" i="29"/>
  <c r="I213" i="29"/>
  <c r="H213" i="29"/>
  <c r="G213" i="29"/>
  <c r="F213" i="29"/>
  <c r="E213" i="29"/>
  <c r="D213" i="29"/>
  <c r="C213" i="29"/>
  <c r="B213" i="29"/>
  <c r="K212" i="29"/>
  <c r="I212" i="29"/>
  <c r="H212" i="29"/>
  <c r="G212" i="29"/>
  <c r="F212" i="29"/>
  <c r="E212" i="29"/>
  <c r="D212" i="29"/>
  <c r="C212" i="29"/>
  <c r="B212" i="29"/>
  <c r="I211" i="29"/>
  <c r="H211" i="29"/>
  <c r="G211" i="29"/>
  <c r="F211" i="29"/>
  <c r="E211" i="29"/>
  <c r="D211" i="29"/>
  <c r="C211" i="29"/>
  <c r="B211" i="29"/>
  <c r="I210" i="29"/>
  <c r="H210" i="29"/>
  <c r="G210" i="29"/>
  <c r="F210" i="29"/>
  <c r="E210" i="29"/>
  <c r="D210" i="29"/>
  <c r="C210" i="29"/>
  <c r="B210" i="29"/>
  <c r="I209" i="29"/>
  <c r="H209" i="29"/>
  <c r="G209" i="29"/>
  <c r="F209" i="29"/>
  <c r="E209" i="29"/>
  <c r="D209" i="29"/>
  <c r="C209" i="29"/>
  <c r="B209" i="29"/>
  <c r="K208" i="29"/>
  <c r="I208" i="29"/>
  <c r="H208" i="29"/>
  <c r="G208" i="29"/>
  <c r="F208" i="29"/>
  <c r="E208" i="29"/>
  <c r="D208" i="29"/>
  <c r="C208" i="29"/>
  <c r="B208" i="29"/>
  <c r="I207" i="29"/>
  <c r="H207" i="29"/>
  <c r="G207" i="29"/>
  <c r="F207" i="29"/>
  <c r="E207" i="29"/>
  <c r="D207" i="29"/>
  <c r="C207" i="29"/>
  <c r="B207" i="29"/>
  <c r="K206" i="29"/>
  <c r="I206" i="29"/>
  <c r="H206" i="29"/>
  <c r="G206" i="29"/>
  <c r="F206" i="29"/>
  <c r="E206" i="29"/>
  <c r="D206" i="29"/>
  <c r="C206" i="29"/>
  <c r="B206" i="29"/>
  <c r="S205" i="29"/>
  <c r="I205" i="29"/>
  <c r="H205" i="29"/>
  <c r="G205" i="29"/>
  <c r="F205" i="29"/>
  <c r="E205" i="29"/>
  <c r="D205" i="29"/>
  <c r="C205" i="29"/>
  <c r="B205" i="29"/>
  <c r="S204" i="29"/>
  <c r="K204" i="29"/>
  <c r="I204" i="29"/>
  <c r="H204" i="29"/>
  <c r="G204" i="29"/>
  <c r="F204" i="29"/>
  <c r="E204" i="29"/>
  <c r="D204" i="29"/>
  <c r="C204" i="29"/>
  <c r="B204" i="29"/>
  <c r="S203" i="29"/>
  <c r="I203" i="29"/>
  <c r="H203" i="29"/>
  <c r="G203" i="29"/>
  <c r="F203" i="29"/>
  <c r="E203" i="29"/>
  <c r="D203" i="29"/>
  <c r="C203" i="29"/>
  <c r="B203" i="29"/>
  <c r="S202" i="29"/>
  <c r="K202" i="29"/>
  <c r="I202" i="29"/>
  <c r="H202" i="29"/>
  <c r="G202" i="29"/>
  <c r="F202" i="29"/>
  <c r="E202" i="29"/>
  <c r="D202" i="29"/>
  <c r="C202" i="29"/>
  <c r="B202" i="29"/>
  <c r="A204" i="29"/>
  <c r="A205" i="29" s="1"/>
  <c r="A206" i="29" s="1"/>
  <c r="A207" i="29" s="1"/>
  <c r="A208" i="29" s="1"/>
  <c r="A209" i="29" s="1"/>
  <c r="A210" i="29" s="1"/>
  <c r="A211" i="29" s="1"/>
  <c r="A212" i="29" s="1"/>
  <c r="A213" i="29" s="1"/>
  <c r="A214" i="29" s="1"/>
  <c r="J201" i="29"/>
  <c r="I201" i="29"/>
  <c r="H201" i="29"/>
  <c r="G201" i="29"/>
  <c r="F201" i="29"/>
  <c r="E201" i="29"/>
  <c r="D201" i="29"/>
  <c r="B201" i="29"/>
  <c r="J200" i="29"/>
  <c r="I200" i="29"/>
  <c r="H200" i="29"/>
  <c r="G200" i="29"/>
  <c r="F200" i="29"/>
  <c r="E200" i="29"/>
  <c r="B200" i="29"/>
  <c r="J199" i="29"/>
  <c r="I199" i="29"/>
  <c r="G199" i="29"/>
  <c r="F199" i="29"/>
  <c r="B199" i="29"/>
  <c r="J198" i="29"/>
  <c r="I198" i="29"/>
  <c r="G198" i="29"/>
  <c r="F198" i="29"/>
  <c r="B198" i="29"/>
  <c r="J197" i="29"/>
  <c r="I197" i="29"/>
  <c r="G197" i="29"/>
  <c r="F197" i="29"/>
  <c r="B197" i="29"/>
  <c r="J196" i="29"/>
  <c r="I196" i="29"/>
  <c r="G196" i="29"/>
  <c r="F196" i="29"/>
  <c r="B196" i="29"/>
  <c r="J195" i="29"/>
  <c r="I195" i="29"/>
  <c r="G195" i="29"/>
  <c r="F195" i="29"/>
  <c r="B195" i="29"/>
  <c r="J194" i="29"/>
  <c r="I194" i="29"/>
  <c r="G194" i="29"/>
  <c r="F194" i="29"/>
  <c r="B194" i="29"/>
  <c r="J193" i="29"/>
  <c r="I193" i="29"/>
  <c r="G193" i="29"/>
  <c r="F193" i="29"/>
  <c r="C193" i="29"/>
  <c r="B193" i="29"/>
  <c r="J192" i="29"/>
  <c r="I192" i="29"/>
  <c r="G192" i="29"/>
  <c r="F192" i="29"/>
  <c r="C192" i="29"/>
  <c r="B192" i="29"/>
  <c r="J191" i="29"/>
  <c r="I191" i="29"/>
  <c r="G191" i="29"/>
  <c r="F191" i="29"/>
  <c r="C191" i="29"/>
  <c r="B191" i="29"/>
  <c r="J190" i="29"/>
  <c r="I190" i="29"/>
  <c r="G190" i="29"/>
  <c r="F190" i="29"/>
  <c r="D190" i="29"/>
  <c r="C190" i="29"/>
  <c r="B190" i="29"/>
  <c r="J189" i="29"/>
  <c r="I189" i="29"/>
  <c r="G189" i="29"/>
  <c r="F189" i="29"/>
  <c r="D189" i="29"/>
  <c r="C189" i="29"/>
  <c r="B189" i="29"/>
  <c r="A192" i="29"/>
  <c r="A193" i="29" s="1"/>
  <c r="A194" i="29" s="1"/>
  <c r="A195" i="29" s="1"/>
  <c r="A196" i="29" s="1"/>
  <c r="A197" i="29" s="1"/>
  <c r="A198" i="29" s="1"/>
  <c r="A199" i="29" s="1"/>
  <c r="A200" i="29" s="1"/>
  <c r="J188" i="29"/>
  <c r="I188" i="29"/>
  <c r="G188" i="29"/>
  <c r="F188" i="29"/>
  <c r="D188" i="29"/>
  <c r="C188" i="29"/>
  <c r="B188" i="29"/>
  <c r="I187" i="29"/>
  <c r="G187" i="29"/>
  <c r="F187" i="29"/>
  <c r="D187" i="29"/>
  <c r="B187" i="29"/>
  <c r="I186" i="29"/>
  <c r="G186" i="29"/>
  <c r="F186" i="29"/>
  <c r="D186" i="29"/>
  <c r="B186" i="29"/>
  <c r="I185" i="29"/>
  <c r="G185" i="29"/>
  <c r="F185" i="29"/>
  <c r="D185" i="29"/>
  <c r="B185" i="29"/>
  <c r="I184" i="29"/>
  <c r="G184" i="29"/>
  <c r="F184" i="29"/>
  <c r="D184" i="29"/>
  <c r="C184" i="29"/>
  <c r="B184" i="29"/>
  <c r="I183" i="29"/>
  <c r="G183" i="29"/>
  <c r="F183" i="29"/>
  <c r="D183" i="29"/>
  <c r="C183" i="29"/>
  <c r="B183" i="29"/>
  <c r="I182" i="29"/>
  <c r="G182" i="29"/>
  <c r="F182" i="29"/>
  <c r="D182" i="29"/>
  <c r="C182" i="29"/>
  <c r="B182" i="29"/>
  <c r="I181" i="29"/>
  <c r="G181" i="29"/>
  <c r="F181" i="29"/>
  <c r="D181" i="29"/>
  <c r="C181" i="29"/>
  <c r="B181" i="29"/>
  <c r="I180" i="29"/>
  <c r="G180" i="29"/>
  <c r="F180" i="29"/>
  <c r="D180" i="29"/>
  <c r="C180" i="29"/>
  <c r="B180" i="29"/>
  <c r="I179" i="29"/>
  <c r="H179" i="29"/>
  <c r="G179" i="29"/>
  <c r="F179" i="29"/>
  <c r="D179" i="29"/>
  <c r="C179" i="29"/>
  <c r="B179" i="29"/>
  <c r="I178" i="29"/>
  <c r="H178" i="29"/>
  <c r="G178" i="29"/>
  <c r="F178" i="29"/>
  <c r="D178" i="29"/>
  <c r="C178" i="29"/>
  <c r="B178" i="29"/>
  <c r="I177" i="29"/>
  <c r="H177" i="29"/>
  <c r="G177" i="29"/>
  <c r="F177" i="29"/>
  <c r="D177" i="29"/>
  <c r="C177" i="29"/>
  <c r="B177" i="29"/>
  <c r="I176" i="29"/>
  <c r="H176" i="29"/>
  <c r="G176" i="29"/>
  <c r="F176" i="29"/>
  <c r="D176" i="29"/>
  <c r="C176" i="29"/>
  <c r="B176" i="29"/>
  <c r="L175" i="29"/>
  <c r="I175" i="29"/>
  <c r="H175" i="29"/>
  <c r="G175" i="29"/>
  <c r="F175" i="29"/>
  <c r="E175" i="29"/>
  <c r="D175" i="29"/>
  <c r="C175" i="29"/>
  <c r="B175" i="29"/>
  <c r="S174" i="29"/>
  <c r="K174" i="29"/>
  <c r="I174" i="29"/>
  <c r="H174" i="29"/>
  <c r="G174" i="29"/>
  <c r="F174" i="29"/>
  <c r="E174" i="29"/>
  <c r="D174" i="29"/>
  <c r="C174" i="29"/>
  <c r="B174" i="29"/>
  <c r="S173" i="29"/>
  <c r="K173" i="29"/>
  <c r="I173" i="29"/>
  <c r="H173" i="29"/>
  <c r="G173" i="29"/>
  <c r="F173" i="29"/>
  <c r="E173" i="29"/>
  <c r="D173" i="29"/>
  <c r="C173" i="29"/>
  <c r="B173" i="29"/>
  <c r="S172" i="29"/>
  <c r="K172" i="29"/>
  <c r="I172" i="29"/>
  <c r="H172" i="29"/>
  <c r="G172" i="29"/>
  <c r="F172" i="29"/>
  <c r="E172" i="29"/>
  <c r="D172" i="29"/>
  <c r="C172" i="29"/>
  <c r="B172" i="29"/>
  <c r="K171" i="29"/>
  <c r="I171" i="29"/>
  <c r="H171" i="29"/>
  <c r="G171" i="29"/>
  <c r="F171" i="29"/>
  <c r="E171" i="29"/>
  <c r="D171" i="29"/>
  <c r="C171" i="29"/>
  <c r="B171" i="29"/>
  <c r="I170" i="29"/>
  <c r="H170" i="29"/>
  <c r="G170" i="29"/>
  <c r="F170" i="29"/>
  <c r="E170" i="29"/>
  <c r="D170" i="29"/>
  <c r="C170" i="29"/>
  <c r="B170" i="29"/>
  <c r="S169" i="29"/>
  <c r="K169" i="29"/>
  <c r="I169" i="29"/>
  <c r="H169" i="29"/>
  <c r="G169" i="29"/>
  <c r="F169" i="29"/>
  <c r="E169" i="29"/>
  <c r="D169" i="29"/>
  <c r="C169" i="29"/>
  <c r="B169" i="29"/>
  <c r="S168" i="29"/>
  <c r="K168" i="29"/>
  <c r="I168" i="29"/>
  <c r="H168" i="29"/>
  <c r="G168" i="29"/>
  <c r="F168" i="29"/>
  <c r="E168" i="29"/>
  <c r="D168" i="29"/>
  <c r="C168" i="29"/>
  <c r="B168" i="29"/>
  <c r="I167" i="29"/>
  <c r="H167" i="29"/>
  <c r="G167" i="29"/>
  <c r="F167" i="29"/>
  <c r="E167" i="29"/>
  <c r="D167" i="29"/>
  <c r="C167" i="29"/>
  <c r="B167" i="29"/>
  <c r="K166" i="29"/>
  <c r="I166" i="29"/>
  <c r="H166" i="29"/>
  <c r="G166" i="29"/>
  <c r="F166" i="29"/>
  <c r="E166" i="29"/>
  <c r="D166" i="29"/>
  <c r="C166" i="29"/>
  <c r="B166" i="29"/>
  <c r="I165" i="29"/>
  <c r="H165" i="29"/>
  <c r="G165" i="29"/>
  <c r="F165" i="29"/>
  <c r="E165" i="29"/>
  <c r="D165" i="29"/>
  <c r="C165" i="29"/>
  <c r="B165" i="29"/>
  <c r="K164" i="29"/>
  <c r="J164" i="29"/>
  <c r="I164" i="29"/>
  <c r="H164" i="29"/>
  <c r="G164" i="29"/>
  <c r="F164" i="29"/>
  <c r="E164" i="29"/>
  <c r="D164" i="29"/>
  <c r="C164" i="29"/>
  <c r="B164" i="29"/>
  <c r="S163" i="29"/>
  <c r="K163" i="29"/>
  <c r="J163" i="29"/>
  <c r="I163" i="29"/>
  <c r="H163" i="29"/>
  <c r="G163" i="29"/>
  <c r="F163" i="29"/>
  <c r="E163" i="29"/>
  <c r="D163" i="29"/>
  <c r="C163" i="29"/>
  <c r="B163" i="29"/>
  <c r="V162" i="29"/>
  <c r="V163" i="29"/>
  <c r="V164" i="29"/>
  <c r="V165" i="29"/>
  <c r="V166" i="29"/>
  <c r="V167" i="29"/>
  <c r="V168" i="29"/>
  <c r="V169" i="29"/>
  <c r="V170" i="29"/>
  <c r="V171" i="29"/>
  <c r="V172" i="29"/>
  <c r="V173" i="29"/>
  <c r="V174" i="29"/>
  <c r="V175" i="29"/>
  <c r="V176" i="29"/>
  <c r="V177" i="29"/>
  <c r="V178" i="29"/>
  <c r="V179" i="29"/>
  <c r="V180" i="29"/>
  <c r="V181" i="29"/>
  <c r="V182" i="29"/>
  <c r="V183" i="29"/>
  <c r="V184" i="29"/>
  <c r="V185" i="29"/>
  <c r="V186" i="29"/>
  <c r="V187" i="29"/>
  <c r="V188" i="29"/>
  <c r="V189" i="29"/>
  <c r="V190" i="29"/>
  <c r="V191" i="29"/>
  <c r="V192" i="29"/>
  <c r="V193" i="29"/>
  <c r="V194" i="29"/>
  <c r="V195" i="29"/>
  <c r="V196" i="29"/>
  <c r="V197" i="29"/>
  <c r="V198" i="29"/>
  <c r="V199" i="29"/>
  <c r="V200" i="29"/>
  <c r="V201" i="29"/>
  <c r="S162" i="29"/>
  <c r="I162" i="29"/>
  <c r="H162" i="29"/>
  <c r="G162" i="29"/>
  <c r="F162" i="29"/>
  <c r="E162" i="29"/>
  <c r="D162" i="29"/>
  <c r="C162" i="29"/>
  <c r="B162" i="29"/>
  <c r="J161" i="29"/>
  <c r="I161" i="29"/>
  <c r="H161" i="29"/>
  <c r="G161" i="29"/>
  <c r="F161" i="29"/>
  <c r="E161" i="29"/>
  <c r="D161" i="29"/>
  <c r="B161" i="29"/>
  <c r="J160" i="29"/>
  <c r="I160" i="29"/>
  <c r="G160" i="29"/>
  <c r="F160" i="29"/>
  <c r="D160" i="29"/>
  <c r="B160" i="29"/>
  <c r="J159" i="29"/>
  <c r="I159" i="29"/>
  <c r="G159" i="29"/>
  <c r="F159" i="29"/>
  <c r="D159" i="29"/>
  <c r="B159" i="29"/>
  <c r="J158" i="29"/>
  <c r="I158" i="29"/>
  <c r="G158" i="29"/>
  <c r="F158" i="29"/>
  <c r="D158" i="29"/>
  <c r="B158" i="29"/>
  <c r="J157" i="29"/>
  <c r="I157" i="29"/>
  <c r="G157" i="29"/>
  <c r="F157" i="29"/>
  <c r="B157" i="29"/>
  <c r="J156" i="29"/>
  <c r="I156" i="29"/>
  <c r="G156" i="29"/>
  <c r="F156" i="29"/>
  <c r="B156" i="29"/>
  <c r="J155" i="29"/>
  <c r="I155" i="29"/>
  <c r="G155" i="29"/>
  <c r="F155" i="29"/>
  <c r="B155" i="29"/>
  <c r="J154" i="29"/>
  <c r="I154" i="29"/>
  <c r="G154" i="29"/>
  <c r="F154" i="29"/>
  <c r="B154" i="29"/>
  <c r="J153" i="29"/>
  <c r="I153" i="29"/>
  <c r="G153" i="29"/>
  <c r="F153" i="29"/>
  <c r="C153" i="29"/>
  <c r="B153" i="29"/>
  <c r="J152" i="29"/>
  <c r="I152" i="29"/>
  <c r="G152" i="29"/>
  <c r="F152" i="29"/>
  <c r="C152" i="29"/>
  <c r="B152" i="29"/>
  <c r="J151" i="29"/>
  <c r="I151" i="29"/>
  <c r="G151" i="29"/>
  <c r="F151" i="29"/>
  <c r="C151" i="29"/>
  <c r="B151" i="29"/>
  <c r="J150" i="29"/>
  <c r="I150" i="29"/>
  <c r="G150" i="29"/>
  <c r="F150" i="29"/>
  <c r="D150" i="29"/>
  <c r="C150" i="29"/>
  <c r="B150" i="29"/>
  <c r="J149" i="29"/>
  <c r="I149" i="29"/>
  <c r="G149" i="29"/>
  <c r="F149" i="29"/>
  <c r="D149" i="29"/>
  <c r="C149" i="29"/>
  <c r="B149" i="29"/>
  <c r="J148" i="29"/>
  <c r="I148" i="29"/>
  <c r="G148" i="29"/>
  <c r="F148" i="29"/>
  <c r="D148" i="29"/>
  <c r="C148" i="29"/>
  <c r="B148" i="29"/>
  <c r="I147" i="29"/>
  <c r="G147" i="29"/>
  <c r="F147" i="29"/>
  <c r="D147" i="29"/>
  <c r="C147" i="29"/>
  <c r="B147" i="29"/>
  <c r="I146" i="29"/>
  <c r="G146" i="29"/>
  <c r="F146" i="29"/>
  <c r="D146" i="29"/>
  <c r="C146" i="29"/>
  <c r="B146" i="29"/>
  <c r="I145" i="29"/>
  <c r="G145" i="29"/>
  <c r="F145" i="29"/>
  <c r="D145" i="29"/>
  <c r="C145" i="29"/>
  <c r="B145" i="29"/>
  <c r="I144" i="29"/>
  <c r="G144" i="29"/>
  <c r="F144" i="29"/>
  <c r="D144" i="29"/>
  <c r="C144" i="29"/>
  <c r="B144" i="29"/>
  <c r="I143" i="29"/>
  <c r="G143" i="29"/>
  <c r="F143" i="29"/>
  <c r="D143" i="29"/>
  <c r="C143" i="29"/>
  <c r="B143" i="29"/>
  <c r="I142" i="29"/>
  <c r="G142" i="29"/>
  <c r="F142" i="29"/>
  <c r="D142" i="29"/>
  <c r="C142" i="29"/>
  <c r="B142" i="29"/>
  <c r="I141" i="29"/>
  <c r="G141" i="29"/>
  <c r="F141" i="29"/>
  <c r="D141" i="29"/>
  <c r="C141" i="29"/>
  <c r="B141" i="29"/>
  <c r="I140" i="29"/>
  <c r="G140" i="29"/>
  <c r="F140" i="29"/>
  <c r="D140" i="29"/>
  <c r="C140" i="29"/>
  <c r="B140" i="29"/>
  <c r="I139" i="29"/>
  <c r="H139" i="29"/>
  <c r="G139" i="29"/>
  <c r="F139" i="29"/>
  <c r="D139" i="29"/>
  <c r="C139" i="29"/>
  <c r="B139" i="29"/>
  <c r="I138" i="29"/>
  <c r="H138" i="29"/>
  <c r="G138" i="29"/>
  <c r="F138" i="29"/>
  <c r="D138" i="29"/>
  <c r="C138" i="29"/>
  <c r="B138" i="29"/>
  <c r="I137" i="29"/>
  <c r="H137" i="29"/>
  <c r="G137" i="29"/>
  <c r="F137" i="29"/>
  <c r="D137" i="29"/>
  <c r="C137" i="29"/>
  <c r="B137" i="29"/>
  <c r="I136" i="29"/>
  <c r="H136" i="29"/>
  <c r="G136" i="29"/>
  <c r="F136" i="29"/>
  <c r="D136" i="29"/>
  <c r="C136" i="29"/>
  <c r="B136" i="29"/>
  <c r="L135" i="29"/>
  <c r="I135" i="29"/>
  <c r="H135" i="29"/>
  <c r="G135" i="29"/>
  <c r="F135" i="29"/>
  <c r="E135" i="29"/>
  <c r="D135" i="29"/>
  <c r="C135" i="29"/>
  <c r="B135" i="29"/>
  <c r="A135" i="29"/>
  <c r="A136" i="29" s="1"/>
  <c r="A137" i="29" s="1"/>
  <c r="A138" i="29" s="1"/>
  <c r="A139" i="29"/>
  <c r="A140" i="29"/>
  <c r="A141" i="29" s="1"/>
  <c r="A142" i="29" s="1"/>
  <c r="A143" i="29"/>
  <c r="A144" i="29"/>
  <c r="A145" i="29" s="1"/>
  <c r="A146" i="29" s="1"/>
  <c r="A147" i="29" s="1"/>
  <c r="K134" i="29"/>
  <c r="I134" i="29"/>
  <c r="H134" i="29"/>
  <c r="G134" i="29"/>
  <c r="F134" i="29"/>
  <c r="E134" i="29"/>
  <c r="D134" i="29"/>
  <c r="C134" i="29"/>
  <c r="B134" i="29"/>
  <c r="I133" i="29"/>
  <c r="H133" i="29"/>
  <c r="G133" i="29"/>
  <c r="F133" i="29"/>
  <c r="E133" i="29"/>
  <c r="D133" i="29"/>
  <c r="C133" i="29"/>
  <c r="B133" i="29"/>
  <c r="S132" i="29"/>
  <c r="K132" i="29"/>
  <c r="I132" i="29"/>
  <c r="H132" i="29"/>
  <c r="G132" i="29"/>
  <c r="F132" i="29"/>
  <c r="E132" i="29"/>
  <c r="D132" i="29"/>
  <c r="C132" i="29"/>
  <c r="B132" i="29"/>
  <c r="S131" i="29"/>
  <c r="K131" i="29"/>
  <c r="I131" i="29"/>
  <c r="H131" i="29"/>
  <c r="G131" i="29"/>
  <c r="F131" i="29"/>
  <c r="E131" i="29"/>
  <c r="D131" i="29"/>
  <c r="C131" i="29"/>
  <c r="B131" i="29"/>
  <c r="I130" i="29"/>
  <c r="H130" i="29"/>
  <c r="G130" i="29"/>
  <c r="F130" i="29"/>
  <c r="E130" i="29"/>
  <c r="D130" i="29"/>
  <c r="C130" i="29"/>
  <c r="B130" i="29"/>
  <c r="I129" i="29"/>
  <c r="H129" i="29"/>
  <c r="G129" i="29"/>
  <c r="F129" i="29"/>
  <c r="E129" i="29"/>
  <c r="D129" i="29"/>
  <c r="C129" i="29"/>
  <c r="B129" i="29"/>
  <c r="K128" i="29"/>
  <c r="I128" i="29"/>
  <c r="H128" i="29"/>
  <c r="G128" i="29"/>
  <c r="F128" i="29"/>
  <c r="E128" i="29"/>
  <c r="D128" i="29"/>
  <c r="C128" i="29"/>
  <c r="B128" i="29"/>
  <c r="S127" i="29"/>
  <c r="I127" i="29"/>
  <c r="H127" i="29"/>
  <c r="G127" i="29"/>
  <c r="F127" i="29"/>
  <c r="E127" i="29"/>
  <c r="D127" i="29"/>
  <c r="C127" i="29"/>
  <c r="B127" i="29"/>
  <c r="K126" i="29"/>
  <c r="I126" i="29"/>
  <c r="H126" i="29"/>
  <c r="G126" i="29"/>
  <c r="F126" i="29"/>
  <c r="E126" i="29"/>
  <c r="D126" i="29"/>
  <c r="C126" i="29"/>
  <c r="B126" i="29"/>
  <c r="K125" i="29"/>
  <c r="I125" i="29"/>
  <c r="H125" i="29"/>
  <c r="G125" i="29"/>
  <c r="F125" i="29"/>
  <c r="E125" i="29"/>
  <c r="D125" i="29"/>
  <c r="C125" i="29"/>
  <c r="B125" i="29"/>
  <c r="S124" i="29"/>
  <c r="K124" i="29"/>
  <c r="I124" i="29"/>
  <c r="H124" i="29"/>
  <c r="G124" i="29"/>
  <c r="F124" i="29"/>
  <c r="E124" i="29"/>
  <c r="D124" i="29"/>
  <c r="C124" i="29"/>
  <c r="B124" i="29"/>
  <c r="S123" i="29"/>
  <c r="I123" i="29"/>
  <c r="H123" i="29"/>
  <c r="G123" i="29"/>
  <c r="F123" i="29"/>
  <c r="E123" i="29"/>
  <c r="D123" i="29"/>
  <c r="C123" i="29"/>
  <c r="B123" i="29"/>
  <c r="A123" i="29"/>
  <c r="A124" i="29"/>
  <c r="A125" i="29" s="1"/>
  <c r="A126" i="29" s="1"/>
  <c r="A127" i="29" s="1"/>
  <c r="A128" i="29"/>
  <c r="A129" i="29" s="1"/>
  <c r="A130" i="29" s="1"/>
  <c r="A131" i="29" s="1"/>
  <c r="A132" i="29" s="1"/>
  <c r="A133" i="29" s="1"/>
  <c r="A134" i="29" s="1"/>
  <c r="S122" i="29"/>
  <c r="I122" i="29"/>
  <c r="H122" i="29"/>
  <c r="G122" i="29"/>
  <c r="F122" i="29"/>
  <c r="E122" i="29"/>
  <c r="D122" i="29"/>
  <c r="C122" i="29"/>
  <c r="B122" i="29"/>
  <c r="J121" i="29"/>
  <c r="I121" i="29"/>
  <c r="H121" i="29"/>
  <c r="G121" i="29"/>
  <c r="F121" i="29"/>
  <c r="E121" i="29"/>
  <c r="D121" i="29"/>
  <c r="B121" i="29"/>
  <c r="J120" i="29"/>
  <c r="I120" i="29"/>
  <c r="G120" i="29"/>
  <c r="F120" i="29"/>
  <c r="B120" i="29"/>
  <c r="J119" i="29"/>
  <c r="I119" i="29"/>
  <c r="G119" i="29"/>
  <c r="F119" i="29"/>
  <c r="D119" i="29"/>
  <c r="B119" i="29"/>
  <c r="J118" i="29"/>
  <c r="I118" i="29"/>
  <c r="G118" i="29"/>
  <c r="F118" i="29"/>
  <c r="B118" i="29"/>
  <c r="J117" i="29"/>
  <c r="I117" i="29"/>
  <c r="G117" i="29"/>
  <c r="F117" i="29"/>
  <c r="B117" i="29"/>
  <c r="J116" i="29"/>
  <c r="I116" i="29"/>
  <c r="G116" i="29"/>
  <c r="F116" i="29"/>
  <c r="B116" i="29"/>
  <c r="J115" i="29"/>
  <c r="I115" i="29"/>
  <c r="G115" i="29"/>
  <c r="F115" i="29"/>
  <c r="B115" i="29"/>
  <c r="J114" i="29"/>
  <c r="I114" i="29"/>
  <c r="G114" i="29"/>
  <c r="F114" i="29"/>
  <c r="B114" i="29"/>
  <c r="J113" i="29"/>
  <c r="I113" i="29"/>
  <c r="G113" i="29"/>
  <c r="F113" i="29"/>
  <c r="C113" i="29"/>
  <c r="B113" i="29"/>
  <c r="J112" i="29"/>
  <c r="I112" i="29"/>
  <c r="G112" i="29"/>
  <c r="F112" i="29"/>
  <c r="C112" i="29"/>
  <c r="B112" i="29"/>
  <c r="J111" i="29"/>
  <c r="I111" i="29"/>
  <c r="G111" i="29"/>
  <c r="F111" i="29"/>
  <c r="C111" i="29"/>
  <c r="B111" i="29"/>
  <c r="J110" i="29"/>
  <c r="I110" i="29"/>
  <c r="G110" i="29"/>
  <c r="F110" i="29"/>
  <c r="C110" i="29"/>
  <c r="B110" i="29"/>
  <c r="J109" i="29"/>
  <c r="I109" i="29"/>
  <c r="G109" i="29"/>
  <c r="F109" i="29"/>
  <c r="C109" i="29"/>
  <c r="B109" i="29"/>
  <c r="J108" i="29"/>
  <c r="I108" i="29"/>
  <c r="G108" i="29"/>
  <c r="F108" i="29"/>
  <c r="C108" i="29"/>
  <c r="B108" i="29"/>
  <c r="I107" i="29"/>
  <c r="G107" i="29"/>
  <c r="F107" i="29"/>
  <c r="C107" i="29"/>
  <c r="B107" i="29"/>
  <c r="I106" i="29"/>
  <c r="G106" i="29"/>
  <c r="F106" i="29"/>
  <c r="C106" i="29"/>
  <c r="B106" i="29"/>
  <c r="I105" i="29"/>
  <c r="G105" i="29"/>
  <c r="F105" i="29"/>
  <c r="D105" i="29"/>
  <c r="C105" i="29"/>
  <c r="B105" i="29"/>
  <c r="I104" i="29"/>
  <c r="G104" i="29"/>
  <c r="F104" i="29"/>
  <c r="D104" i="29"/>
  <c r="C104" i="29"/>
  <c r="B104" i="29"/>
  <c r="I103" i="29"/>
  <c r="G103" i="29"/>
  <c r="F103" i="29"/>
  <c r="D103" i="29"/>
  <c r="C103" i="29"/>
  <c r="B103" i="29"/>
  <c r="I102" i="29"/>
  <c r="G102" i="29"/>
  <c r="F102" i="29"/>
  <c r="D102" i="29"/>
  <c r="C102" i="29"/>
  <c r="B102" i="29"/>
  <c r="I101" i="29"/>
  <c r="G101" i="29"/>
  <c r="F101" i="29"/>
  <c r="D101" i="29"/>
  <c r="C101" i="29"/>
  <c r="B101" i="29"/>
  <c r="I100" i="29"/>
  <c r="G100" i="29"/>
  <c r="F100" i="29"/>
  <c r="D100" i="29"/>
  <c r="C100" i="29"/>
  <c r="B100" i="29"/>
  <c r="I99" i="29"/>
  <c r="H99" i="29"/>
  <c r="G99" i="29"/>
  <c r="F99" i="29"/>
  <c r="D99" i="29"/>
  <c r="C99" i="29"/>
  <c r="B99" i="29"/>
  <c r="I98" i="29"/>
  <c r="H98" i="29"/>
  <c r="G98" i="29"/>
  <c r="F98" i="29"/>
  <c r="D98" i="29"/>
  <c r="C98" i="29"/>
  <c r="B98" i="29"/>
  <c r="I97" i="29"/>
  <c r="H97" i="29"/>
  <c r="G97" i="29"/>
  <c r="F97" i="29"/>
  <c r="D97" i="29"/>
  <c r="C97" i="29"/>
  <c r="B97" i="29"/>
  <c r="I96" i="29"/>
  <c r="H96" i="29"/>
  <c r="G96" i="29"/>
  <c r="F96" i="29"/>
  <c r="D96" i="29"/>
  <c r="C96" i="29"/>
  <c r="B96" i="29"/>
  <c r="I95" i="29"/>
  <c r="H95" i="29"/>
  <c r="G95" i="29"/>
  <c r="F95" i="29"/>
  <c r="D95" i="29"/>
  <c r="C95" i="29"/>
  <c r="B95" i="29"/>
  <c r="I94" i="29"/>
  <c r="H94" i="29"/>
  <c r="G94" i="29"/>
  <c r="F94" i="29"/>
  <c r="E94" i="29"/>
  <c r="D94" i="29"/>
  <c r="C94" i="29"/>
  <c r="B94" i="29"/>
  <c r="I93" i="29"/>
  <c r="H93" i="29"/>
  <c r="G93" i="29"/>
  <c r="F93" i="29"/>
  <c r="E93" i="29"/>
  <c r="D93" i="29"/>
  <c r="C93" i="29"/>
  <c r="B93" i="29"/>
  <c r="I92" i="29"/>
  <c r="H92" i="29"/>
  <c r="G92" i="29"/>
  <c r="F92" i="29"/>
  <c r="E92" i="29"/>
  <c r="D92" i="29"/>
  <c r="C92" i="29"/>
  <c r="B92" i="29"/>
  <c r="I91" i="29"/>
  <c r="H91" i="29"/>
  <c r="G91" i="29"/>
  <c r="F91" i="29"/>
  <c r="E91" i="29"/>
  <c r="D91" i="29"/>
  <c r="C91" i="29"/>
  <c r="B91" i="29"/>
  <c r="I90" i="29"/>
  <c r="H90" i="29"/>
  <c r="G90" i="29"/>
  <c r="F90" i="29"/>
  <c r="E90" i="29"/>
  <c r="D90" i="29"/>
  <c r="C90" i="29"/>
  <c r="B90" i="29"/>
  <c r="I89" i="29"/>
  <c r="H89" i="29"/>
  <c r="G89" i="29"/>
  <c r="F89" i="29"/>
  <c r="E89" i="29"/>
  <c r="D89" i="29"/>
  <c r="C89" i="29"/>
  <c r="B89" i="29"/>
  <c r="I88" i="29"/>
  <c r="H88" i="29"/>
  <c r="G88" i="29"/>
  <c r="F88" i="29"/>
  <c r="E88" i="29"/>
  <c r="D88" i="29"/>
  <c r="C88" i="29"/>
  <c r="B88" i="29"/>
  <c r="I87" i="29"/>
  <c r="H87" i="29"/>
  <c r="G87" i="29"/>
  <c r="F87" i="29"/>
  <c r="E87" i="29"/>
  <c r="D87" i="29"/>
  <c r="C87" i="29"/>
  <c r="B87" i="29"/>
  <c r="I86" i="29"/>
  <c r="H86" i="29"/>
  <c r="G86" i="29"/>
  <c r="F86" i="29"/>
  <c r="E86" i="29"/>
  <c r="D86" i="29"/>
  <c r="C86" i="29"/>
  <c r="B86" i="29"/>
  <c r="I85" i="29"/>
  <c r="H85" i="29"/>
  <c r="G85" i="29"/>
  <c r="F85" i="29"/>
  <c r="E85" i="29"/>
  <c r="D85" i="29"/>
  <c r="C85" i="29"/>
  <c r="B85" i="29"/>
  <c r="I84" i="29"/>
  <c r="H84" i="29"/>
  <c r="G84" i="29"/>
  <c r="F84" i="29"/>
  <c r="E84" i="29"/>
  <c r="D84" i="29"/>
  <c r="C84" i="29"/>
  <c r="B84" i="29"/>
  <c r="I83" i="29"/>
  <c r="H83" i="29"/>
  <c r="G83" i="29"/>
  <c r="F83" i="29"/>
  <c r="E83" i="29"/>
  <c r="D83" i="29"/>
  <c r="C83" i="29"/>
  <c r="B83" i="29"/>
  <c r="I82" i="29"/>
  <c r="H82" i="29"/>
  <c r="G82" i="29"/>
  <c r="F82" i="29"/>
  <c r="E82" i="29"/>
  <c r="D82" i="29"/>
  <c r="C82" i="29"/>
  <c r="B82" i="29"/>
  <c r="J81" i="29"/>
  <c r="I81" i="29"/>
  <c r="G81" i="29"/>
  <c r="F81" i="29"/>
  <c r="D81" i="29"/>
  <c r="B81" i="29"/>
  <c r="J80" i="29"/>
  <c r="I80" i="29"/>
  <c r="G80" i="29"/>
  <c r="F80" i="29"/>
  <c r="D80" i="29"/>
  <c r="B80" i="29"/>
  <c r="J79" i="29"/>
  <c r="I79" i="29"/>
  <c r="G79" i="29"/>
  <c r="F79" i="29"/>
  <c r="D79" i="29"/>
  <c r="B79" i="29"/>
  <c r="J78" i="29"/>
  <c r="I78" i="29"/>
  <c r="G78" i="29"/>
  <c r="F78" i="29"/>
  <c r="D78" i="29"/>
  <c r="B78" i="29"/>
  <c r="J77" i="29"/>
  <c r="I77" i="29"/>
  <c r="G77" i="29"/>
  <c r="F77" i="29"/>
  <c r="B77" i="29"/>
  <c r="J76" i="29"/>
  <c r="I76" i="29"/>
  <c r="G76" i="29"/>
  <c r="F76" i="29"/>
  <c r="D76" i="29"/>
  <c r="B76" i="29"/>
  <c r="J75" i="29"/>
  <c r="I75" i="29"/>
  <c r="G75" i="29"/>
  <c r="F75" i="29"/>
  <c r="D75" i="29"/>
  <c r="B75" i="29"/>
  <c r="J74" i="29"/>
  <c r="I74" i="29"/>
  <c r="G74" i="29"/>
  <c r="F74" i="29"/>
  <c r="D74" i="29"/>
  <c r="B74" i="29"/>
  <c r="J73" i="29"/>
  <c r="I73" i="29"/>
  <c r="G73" i="29"/>
  <c r="F73" i="29"/>
  <c r="B73" i="29"/>
  <c r="J72" i="29"/>
  <c r="I72" i="29"/>
  <c r="G72" i="29"/>
  <c r="F72" i="29"/>
  <c r="B72" i="29"/>
  <c r="J71" i="29"/>
  <c r="I71" i="29"/>
  <c r="G71" i="29"/>
  <c r="F71" i="29"/>
  <c r="B71" i="29"/>
  <c r="J70" i="29"/>
  <c r="I70" i="29"/>
  <c r="G70" i="29"/>
  <c r="F70" i="29"/>
  <c r="D70" i="29"/>
  <c r="B70" i="29"/>
  <c r="J69" i="29"/>
  <c r="I69" i="29"/>
  <c r="G69" i="29"/>
  <c r="F69" i="29"/>
  <c r="D69" i="29"/>
  <c r="B69" i="29"/>
  <c r="J68" i="29"/>
  <c r="I68" i="29"/>
  <c r="G68" i="29"/>
  <c r="F68" i="29"/>
  <c r="D68" i="29"/>
  <c r="B68" i="29"/>
  <c r="I67" i="29"/>
  <c r="G67" i="29"/>
  <c r="F67" i="29"/>
  <c r="D67" i="29"/>
  <c r="B67" i="29"/>
  <c r="I66" i="29"/>
  <c r="G66" i="29"/>
  <c r="F66" i="29"/>
  <c r="D66" i="29"/>
  <c r="B66" i="29"/>
  <c r="I65" i="29"/>
  <c r="G65" i="29"/>
  <c r="F65" i="29"/>
  <c r="D65" i="29"/>
  <c r="C65" i="29"/>
  <c r="B65" i="29"/>
  <c r="I64" i="29"/>
  <c r="G64" i="29"/>
  <c r="F64" i="29"/>
  <c r="D64" i="29"/>
  <c r="C64" i="29"/>
  <c r="B64" i="29"/>
  <c r="I63" i="29"/>
  <c r="G63" i="29"/>
  <c r="F63" i="29"/>
  <c r="D63" i="29"/>
  <c r="C63" i="29"/>
  <c r="B63" i="29"/>
  <c r="I62" i="29"/>
  <c r="G62" i="29"/>
  <c r="F62" i="29"/>
  <c r="C62" i="29"/>
  <c r="B62" i="29"/>
  <c r="I61" i="29"/>
  <c r="G61" i="29"/>
  <c r="F61" i="29"/>
  <c r="D61" i="29"/>
  <c r="C61" i="29"/>
  <c r="B61" i="29"/>
  <c r="I60" i="29"/>
  <c r="G60" i="29"/>
  <c r="F60" i="29"/>
  <c r="E60" i="29"/>
  <c r="D60" i="29"/>
  <c r="C60" i="29"/>
  <c r="B60" i="29"/>
  <c r="I59" i="29"/>
  <c r="H59" i="29"/>
  <c r="G59" i="29"/>
  <c r="F59" i="29"/>
  <c r="D59" i="29"/>
  <c r="C59" i="29"/>
  <c r="B59" i="29"/>
  <c r="I58" i="29"/>
  <c r="H58" i="29"/>
  <c r="G58" i="29"/>
  <c r="F58" i="29"/>
  <c r="D58" i="29"/>
  <c r="C58" i="29"/>
  <c r="B58" i="29"/>
  <c r="I57" i="29"/>
  <c r="H57" i="29"/>
  <c r="G57" i="29"/>
  <c r="F57" i="29"/>
  <c r="D57" i="29"/>
  <c r="C57" i="29"/>
  <c r="B57" i="29"/>
  <c r="I56" i="29"/>
  <c r="H56" i="29"/>
  <c r="G56" i="29"/>
  <c r="F56" i="29"/>
  <c r="D56" i="29"/>
  <c r="C56" i="29"/>
  <c r="B56" i="29"/>
  <c r="L55" i="29"/>
  <c r="I55" i="29"/>
  <c r="H55" i="29"/>
  <c r="G55" i="29"/>
  <c r="F55" i="29"/>
  <c r="E55" i="29"/>
  <c r="D55" i="29"/>
  <c r="C55" i="29"/>
  <c r="B55" i="29"/>
  <c r="S54" i="29"/>
  <c r="K54" i="29"/>
  <c r="I54" i="29"/>
  <c r="H54" i="29"/>
  <c r="G54" i="29"/>
  <c r="F54" i="29"/>
  <c r="E54" i="29"/>
  <c r="D54" i="29"/>
  <c r="C54" i="29"/>
  <c r="B54" i="29"/>
  <c r="S53" i="29"/>
  <c r="K53" i="29"/>
  <c r="I53" i="29"/>
  <c r="H53" i="29"/>
  <c r="G53" i="29"/>
  <c r="F53" i="29"/>
  <c r="E53" i="29"/>
  <c r="D53" i="29"/>
  <c r="C53" i="29"/>
  <c r="B53" i="29"/>
  <c r="S52" i="29"/>
  <c r="K52" i="29"/>
  <c r="I52" i="29"/>
  <c r="H52" i="29"/>
  <c r="G52" i="29"/>
  <c r="F52" i="29"/>
  <c r="E52" i="29"/>
  <c r="D52" i="29"/>
  <c r="C52" i="29"/>
  <c r="B52" i="29"/>
  <c r="S51" i="29"/>
  <c r="I51" i="29"/>
  <c r="H51" i="29"/>
  <c r="G51" i="29"/>
  <c r="F51" i="29"/>
  <c r="E51" i="29"/>
  <c r="D51" i="29"/>
  <c r="C51" i="29"/>
  <c r="B51" i="29"/>
  <c r="K50" i="29"/>
  <c r="I50" i="29"/>
  <c r="H50" i="29"/>
  <c r="G50" i="29"/>
  <c r="F50" i="29"/>
  <c r="E50" i="29"/>
  <c r="D50" i="29"/>
  <c r="C50" i="29"/>
  <c r="B50" i="29"/>
  <c r="K49" i="29"/>
  <c r="I49" i="29"/>
  <c r="H49" i="29"/>
  <c r="G49" i="29"/>
  <c r="F49" i="29"/>
  <c r="E49" i="29"/>
  <c r="D49" i="29"/>
  <c r="C49" i="29"/>
  <c r="B49" i="29"/>
  <c r="K48" i="29"/>
  <c r="I48" i="29"/>
  <c r="H48" i="29"/>
  <c r="G48" i="29"/>
  <c r="F48" i="29"/>
  <c r="E48" i="29"/>
  <c r="D48" i="29"/>
  <c r="C48" i="29"/>
  <c r="B48" i="29"/>
  <c r="S47" i="29"/>
  <c r="K47" i="29"/>
  <c r="I47" i="29"/>
  <c r="H47" i="29"/>
  <c r="G47" i="29"/>
  <c r="F47" i="29"/>
  <c r="E47" i="29"/>
  <c r="D47" i="29"/>
  <c r="C47" i="29"/>
  <c r="B47" i="29"/>
  <c r="S46" i="29"/>
  <c r="K46" i="29"/>
  <c r="I46" i="29"/>
  <c r="H46" i="29"/>
  <c r="G46" i="29"/>
  <c r="F46" i="29"/>
  <c r="E46" i="29"/>
  <c r="D46" i="29"/>
  <c r="C46" i="29"/>
  <c r="B46" i="29"/>
  <c r="S45" i="29"/>
  <c r="I45" i="29"/>
  <c r="H45" i="29"/>
  <c r="G45" i="29"/>
  <c r="F45" i="29"/>
  <c r="E45" i="29"/>
  <c r="D45" i="29"/>
  <c r="C45" i="29"/>
  <c r="B45" i="29"/>
  <c r="S44" i="29"/>
  <c r="I44" i="29"/>
  <c r="H44" i="29"/>
  <c r="G44" i="29"/>
  <c r="F44" i="29"/>
  <c r="E44" i="29"/>
  <c r="D44" i="29"/>
  <c r="C44" i="29"/>
  <c r="B44" i="29"/>
  <c r="I43" i="29"/>
  <c r="H43" i="29"/>
  <c r="G43" i="29"/>
  <c r="F43" i="29"/>
  <c r="E43" i="29"/>
  <c r="D43" i="29"/>
  <c r="C43" i="29"/>
  <c r="B43" i="29"/>
  <c r="V42" i="29"/>
  <c r="I42" i="29"/>
  <c r="H42" i="29"/>
  <c r="G42" i="29"/>
  <c r="F42" i="29"/>
  <c r="E42" i="29"/>
  <c r="D42" i="29"/>
  <c r="C42" i="29"/>
  <c r="B42" i="29"/>
  <c r="A46" i="29"/>
  <c r="A47" i="29"/>
  <c r="A48" i="29" s="1"/>
  <c r="A49" i="29" s="1"/>
  <c r="A50" i="29" s="1"/>
  <c r="A51" i="29" s="1"/>
  <c r="A52" i="29" s="1"/>
  <c r="A53" i="29" s="1"/>
  <c r="A54" i="29" s="1"/>
  <c r="J41" i="29"/>
  <c r="I41" i="29"/>
  <c r="H41" i="29"/>
  <c r="G41" i="29"/>
  <c r="F41" i="29"/>
  <c r="E41" i="29"/>
  <c r="D41" i="29"/>
  <c r="B41" i="29"/>
  <c r="J40" i="29"/>
  <c r="I40" i="29"/>
  <c r="G40" i="29"/>
  <c r="F40" i="29"/>
  <c r="D40" i="29"/>
  <c r="B40" i="29"/>
  <c r="J39" i="29"/>
  <c r="I39" i="29"/>
  <c r="G39" i="29"/>
  <c r="F39" i="29"/>
  <c r="D39" i="29"/>
  <c r="B39" i="29"/>
  <c r="J38" i="29"/>
  <c r="I38" i="29"/>
  <c r="G38" i="29"/>
  <c r="F38" i="29"/>
  <c r="D38" i="29"/>
  <c r="B38" i="29"/>
  <c r="J37" i="29"/>
  <c r="I37" i="29"/>
  <c r="G37" i="29"/>
  <c r="F37" i="29"/>
  <c r="B37" i="29"/>
  <c r="J36" i="29"/>
  <c r="I36" i="29"/>
  <c r="G36" i="29"/>
  <c r="F36" i="29"/>
  <c r="B36" i="29"/>
  <c r="J35" i="29"/>
  <c r="I35" i="29"/>
  <c r="G35" i="29"/>
  <c r="F35" i="29"/>
  <c r="B35" i="29"/>
  <c r="J34" i="29"/>
  <c r="I34" i="29"/>
  <c r="G34" i="29"/>
  <c r="F34" i="29"/>
  <c r="B34" i="29"/>
  <c r="J33" i="29"/>
  <c r="I33" i="29"/>
  <c r="G33" i="29"/>
  <c r="F33" i="29"/>
  <c r="C33" i="29"/>
  <c r="B33" i="29"/>
  <c r="J32" i="29"/>
  <c r="I32" i="29"/>
  <c r="G32" i="29"/>
  <c r="F32" i="29"/>
  <c r="C32" i="29"/>
  <c r="B32" i="29"/>
  <c r="J31" i="29"/>
  <c r="I31" i="29"/>
  <c r="G31" i="29"/>
  <c r="F31" i="29"/>
  <c r="C31" i="29"/>
  <c r="B31" i="29"/>
  <c r="J30" i="29"/>
  <c r="I30" i="29"/>
  <c r="G30" i="29"/>
  <c r="F30" i="29"/>
  <c r="C30" i="29"/>
  <c r="B30" i="29"/>
  <c r="J29" i="29"/>
  <c r="I29" i="29"/>
  <c r="G29" i="29"/>
  <c r="F29" i="29"/>
  <c r="C29" i="29"/>
  <c r="B29" i="29"/>
  <c r="J28" i="29"/>
  <c r="I28" i="29"/>
  <c r="G28" i="29"/>
  <c r="F28" i="29"/>
  <c r="C28" i="29"/>
  <c r="B28" i="29"/>
  <c r="I27" i="29"/>
  <c r="G27" i="29"/>
  <c r="F27" i="29"/>
  <c r="C27" i="29"/>
  <c r="B27" i="29"/>
  <c r="I26" i="29"/>
  <c r="G26" i="29"/>
  <c r="F26" i="29"/>
  <c r="C26" i="29"/>
  <c r="B26" i="29"/>
  <c r="I25" i="29"/>
  <c r="G25" i="29"/>
  <c r="F25" i="29"/>
  <c r="D25" i="29"/>
  <c r="C25" i="29"/>
  <c r="B25" i="29"/>
  <c r="I24" i="29"/>
  <c r="G24" i="29"/>
  <c r="F24" i="29"/>
  <c r="D24" i="29"/>
  <c r="C24" i="29"/>
  <c r="B24" i="29"/>
  <c r="I23" i="29"/>
  <c r="G23" i="29"/>
  <c r="F23" i="29"/>
  <c r="D23" i="29"/>
  <c r="C23" i="29"/>
  <c r="B23" i="29"/>
  <c r="I22" i="29"/>
  <c r="G22" i="29"/>
  <c r="F22" i="29"/>
  <c r="D22" i="29"/>
  <c r="C22" i="29"/>
  <c r="B22" i="29"/>
  <c r="I21" i="29"/>
  <c r="G21" i="29"/>
  <c r="F21" i="29"/>
  <c r="D21" i="29"/>
  <c r="C21" i="29"/>
  <c r="B21" i="29"/>
  <c r="I20" i="29"/>
  <c r="G20" i="29"/>
  <c r="F20" i="29"/>
  <c r="D20" i="29"/>
  <c r="C20" i="29"/>
  <c r="B20" i="29"/>
  <c r="I19" i="29"/>
  <c r="H19" i="29"/>
  <c r="G19" i="29"/>
  <c r="F19" i="29"/>
  <c r="D19" i="29"/>
  <c r="C19" i="29"/>
  <c r="B19" i="29"/>
  <c r="I18" i="29"/>
  <c r="H18" i="29"/>
  <c r="G18" i="29"/>
  <c r="F18" i="29"/>
  <c r="D18" i="29"/>
  <c r="C18" i="29"/>
  <c r="B18" i="29"/>
  <c r="I17" i="29"/>
  <c r="H17" i="29"/>
  <c r="G17" i="29"/>
  <c r="F17" i="29"/>
  <c r="D17" i="29"/>
  <c r="C17" i="29"/>
  <c r="B17" i="29"/>
  <c r="I16" i="29"/>
  <c r="H16" i="29"/>
  <c r="G16" i="29"/>
  <c r="F16" i="29"/>
  <c r="D16" i="29"/>
  <c r="C16" i="29"/>
  <c r="B16" i="29"/>
  <c r="L15" i="29"/>
  <c r="I15" i="29"/>
  <c r="H15" i="29"/>
  <c r="G15" i="29"/>
  <c r="F15" i="29"/>
  <c r="E15" i="29"/>
  <c r="D15" i="29"/>
  <c r="C15" i="29"/>
  <c r="B15" i="29"/>
  <c r="A21" i="29"/>
  <c r="A22" i="29"/>
  <c r="A23" i="29" s="1"/>
  <c r="A24" i="29" s="1"/>
  <c r="A25" i="29" s="1"/>
  <c r="A26" i="29" s="1"/>
  <c r="A27" i="29" s="1"/>
  <c r="I14" i="29"/>
  <c r="H14" i="29"/>
  <c r="G14" i="29"/>
  <c r="F14" i="29"/>
  <c r="E14" i="29"/>
  <c r="D14" i="29"/>
  <c r="C14" i="29"/>
  <c r="B14" i="29"/>
  <c r="K13" i="29"/>
  <c r="I13" i="29"/>
  <c r="H13" i="29"/>
  <c r="G13" i="29"/>
  <c r="F13" i="29"/>
  <c r="E13" i="29"/>
  <c r="D13" i="29"/>
  <c r="C13" i="29"/>
  <c r="B13" i="29"/>
  <c r="I12" i="29"/>
  <c r="H12" i="29"/>
  <c r="G12" i="29"/>
  <c r="F12" i="29"/>
  <c r="E12" i="29"/>
  <c r="D12" i="29"/>
  <c r="C12" i="29"/>
  <c r="B12" i="29"/>
  <c r="K11" i="29"/>
  <c r="I11" i="29"/>
  <c r="H11" i="29"/>
  <c r="G11" i="29"/>
  <c r="F11" i="29"/>
  <c r="E11" i="29"/>
  <c r="D11" i="29"/>
  <c r="C11" i="29"/>
  <c r="B11" i="29"/>
  <c r="I10" i="29"/>
  <c r="H10" i="29"/>
  <c r="G10" i="29"/>
  <c r="F10" i="29"/>
  <c r="E10" i="29"/>
  <c r="D10" i="29"/>
  <c r="C10" i="29"/>
  <c r="B10" i="29"/>
  <c r="K9" i="29"/>
  <c r="I9" i="29"/>
  <c r="H9" i="29"/>
  <c r="G9" i="29"/>
  <c r="F9" i="29"/>
  <c r="E9" i="29"/>
  <c r="D9" i="29"/>
  <c r="C9" i="29"/>
  <c r="B9" i="29"/>
  <c r="I8" i="29"/>
  <c r="H8" i="29"/>
  <c r="G8" i="29"/>
  <c r="F8" i="29"/>
  <c r="E8" i="29"/>
  <c r="D8" i="29"/>
  <c r="C8" i="29"/>
  <c r="B8" i="29"/>
  <c r="I7" i="29"/>
  <c r="H7" i="29"/>
  <c r="G7" i="29"/>
  <c r="F7" i="29"/>
  <c r="E7" i="29"/>
  <c r="D7" i="29"/>
  <c r="C7" i="29"/>
  <c r="B7" i="29"/>
  <c r="J6" i="29"/>
  <c r="I6" i="29"/>
  <c r="H6" i="29"/>
  <c r="G6" i="29"/>
  <c r="F6" i="29"/>
  <c r="E6" i="29"/>
  <c r="D6" i="29"/>
  <c r="C6" i="29"/>
  <c r="B6" i="29"/>
  <c r="K5" i="29"/>
  <c r="J5" i="29"/>
  <c r="I5" i="29"/>
  <c r="H5" i="29"/>
  <c r="G5" i="29"/>
  <c r="F5" i="29"/>
  <c r="E5" i="29"/>
  <c r="D5" i="29"/>
  <c r="C5" i="29"/>
  <c r="B5" i="29"/>
  <c r="A12" i="29"/>
  <c r="A13" i="29" s="1"/>
  <c r="A14" i="29" s="1"/>
  <c r="K4" i="29"/>
  <c r="I4" i="29"/>
  <c r="H4" i="29"/>
  <c r="G4" i="29"/>
  <c r="F4" i="29"/>
  <c r="E4" i="29"/>
  <c r="D4" i="29"/>
  <c r="C4" i="29"/>
  <c r="B4" i="29"/>
  <c r="S3" i="29"/>
  <c r="I3" i="29"/>
  <c r="H3" i="29"/>
  <c r="G3" i="29"/>
  <c r="F3" i="29"/>
  <c r="E3" i="29"/>
  <c r="D3" i="29"/>
  <c r="C3" i="29"/>
  <c r="B3" i="29"/>
  <c r="S2" i="29"/>
  <c r="I2" i="29"/>
  <c r="H2" i="29"/>
  <c r="G2" i="29"/>
  <c r="F2" i="29"/>
  <c r="E2" i="29"/>
  <c r="D2" i="29"/>
  <c r="C2" i="29"/>
  <c r="B2" i="29"/>
  <c r="A2" i="29"/>
  <c r="A3" i="29" s="1"/>
  <c r="A4" i="29" s="1"/>
  <c r="A5" i="29" s="1"/>
  <c r="A6" i="29" s="1"/>
  <c r="A7" i="29" s="1"/>
  <c r="A8" i="29" s="1"/>
  <c r="A9" i="29" s="1"/>
  <c r="A10" i="29" s="1"/>
  <c r="A11" i="29" s="1"/>
  <c r="V43" i="29"/>
  <c r="V44" i="29"/>
  <c r="V45" i="29"/>
  <c r="V46" i="29"/>
  <c r="V47" i="29"/>
  <c r="V48" i="29"/>
  <c r="V49" i="29"/>
  <c r="V50" i="29"/>
  <c r="V51" i="29"/>
  <c r="V52" i="29"/>
  <c r="V53" i="29"/>
  <c r="V54" i="29"/>
  <c r="V55" i="29"/>
  <c r="V56" i="29"/>
  <c r="V57" i="29"/>
  <c r="V58" i="29"/>
  <c r="V59" i="29"/>
  <c r="V60" i="29"/>
  <c r="V61" i="29"/>
  <c r="V62" i="29"/>
  <c r="V63" i="29"/>
  <c r="V64" i="29"/>
  <c r="V65" i="29"/>
  <c r="V66" i="29"/>
  <c r="V67" i="29"/>
  <c r="V68" i="29"/>
  <c r="V69" i="29"/>
  <c r="V70" i="29"/>
  <c r="V71" i="29"/>
  <c r="V72" i="29"/>
  <c r="V73" i="29"/>
  <c r="V74" i="29"/>
  <c r="V75" i="29"/>
  <c r="V76" i="29"/>
  <c r="V77" i="29"/>
  <c r="V78" i="29"/>
  <c r="V79" i="29"/>
  <c r="V80" i="29"/>
  <c r="V81" i="29"/>
  <c r="V243" i="29"/>
  <c r="V244" i="29"/>
  <c r="V245" i="29"/>
  <c r="V246" i="29"/>
  <c r="V247" i="29"/>
  <c r="V248" i="29"/>
  <c r="V249" i="29"/>
  <c r="V250" i="29"/>
  <c r="V251" i="29"/>
  <c r="V252" i="29"/>
  <c r="V253" i="29"/>
  <c r="V254" i="29"/>
  <c r="V255" i="29"/>
  <c r="V256" i="29"/>
  <c r="V257" i="29"/>
  <c r="V258" i="29"/>
  <c r="V259" i="29"/>
  <c r="V260" i="29"/>
  <c r="V261" i="29"/>
  <c r="V262" i="29"/>
  <c r="V263" i="29"/>
  <c r="V264" i="29"/>
  <c r="V265" i="29"/>
  <c r="V266" i="29"/>
  <c r="V267" i="29"/>
  <c r="V268" i="29"/>
  <c r="V269" i="29"/>
  <c r="V270" i="29"/>
  <c r="V271" i="29"/>
  <c r="V272" i="29"/>
  <c r="V273" i="29"/>
  <c r="V274" i="29"/>
  <c r="V275" i="29"/>
  <c r="V276" i="29"/>
  <c r="V277" i="29"/>
  <c r="V278" i="29"/>
  <c r="V279" i="29"/>
  <c r="V280" i="29"/>
  <c r="V281" i="29"/>
  <c r="D106" i="29"/>
  <c r="L62" i="12"/>
  <c r="L62" i="1"/>
  <c r="L63" i="1" s="1"/>
  <c r="D108" i="29"/>
  <c r="L62" i="16"/>
  <c r="D109" i="29"/>
  <c r="S48" i="1"/>
  <c r="S42" i="29" s="1"/>
  <c r="S60" i="18"/>
  <c r="S294" i="29" s="1"/>
  <c r="S60" i="16"/>
  <c r="S254" i="29" s="1"/>
  <c r="S60" i="15"/>
  <c r="S214" i="29" s="1"/>
  <c r="S60" i="14"/>
  <c r="S60" i="13"/>
  <c r="S134" i="29" s="1"/>
  <c r="S60" i="12"/>
  <c r="S14" i="29" s="1"/>
  <c r="S60" i="2"/>
  <c r="S94" i="29" s="1"/>
  <c r="S60" i="1"/>
  <c r="D110" i="29"/>
  <c r="C2" i="2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161" i="29" s="1"/>
  <c r="S61" i="13"/>
  <c r="S135" i="29" s="1"/>
  <c r="S59" i="13"/>
  <c r="S133" i="29" s="1"/>
  <c r="S58" i="13"/>
  <c r="S57" i="13"/>
  <c r="S56" i="13"/>
  <c r="S130" i="29" s="1"/>
  <c r="S55" i="13"/>
  <c r="S129" i="29" s="1"/>
  <c r="S54" i="13"/>
  <c r="S128" i="29" s="1"/>
  <c r="S53" i="13"/>
  <c r="S52" i="13"/>
  <c r="S126" i="29" s="1"/>
  <c r="S51" i="13"/>
  <c r="S125" i="29" s="1"/>
  <c r="S50" i="13"/>
  <c r="S49" i="13"/>
  <c r="S48" i="13"/>
  <c r="S112" i="14"/>
  <c r="S111" i="14"/>
  <c r="S110" i="14"/>
  <c r="S109" i="14"/>
  <c r="S108" i="14"/>
  <c r="S107" i="14"/>
  <c r="S106" i="14"/>
  <c r="S105" i="14"/>
  <c r="S104" i="14"/>
  <c r="S103" i="14"/>
  <c r="S102" i="14"/>
  <c r="S101" i="14"/>
  <c r="S100" i="14"/>
  <c r="S99" i="14"/>
  <c r="S98" i="14"/>
  <c r="S97" i="14"/>
  <c r="S96" i="14"/>
  <c r="S95" i="14"/>
  <c r="S94" i="14"/>
  <c r="S93" i="14"/>
  <c r="S92" i="14"/>
  <c r="S91" i="14"/>
  <c r="S90" i="14"/>
  <c r="S89" i="14"/>
  <c r="S88" i="14"/>
  <c r="S87" i="14"/>
  <c r="S201" i="29" s="1"/>
  <c r="S86" i="14"/>
  <c r="S200" i="29" s="1"/>
  <c r="S62" i="14"/>
  <c r="S176" i="29" s="1"/>
  <c r="S59" i="14"/>
  <c r="S58" i="14"/>
  <c r="S57" i="14"/>
  <c r="S171" i="29" s="1"/>
  <c r="S56" i="14"/>
  <c r="S170" i="29" s="1"/>
  <c r="S55" i="14"/>
  <c r="S54" i="14"/>
  <c r="S53" i="14"/>
  <c r="S167" i="29" s="1"/>
  <c r="S52" i="14"/>
  <c r="S166" i="29" s="1"/>
  <c r="S51" i="14"/>
  <c r="S165" i="29" s="1"/>
  <c r="S50" i="14"/>
  <c r="S164" i="29" s="1"/>
  <c r="S49" i="14"/>
  <c r="S48" i="14"/>
  <c r="S112" i="15"/>
  <c r="S111" i="15"/>
  <c r="S110" i="15"/>
  <c r="S109" i="15"/>
  <c r="S108" i="15"/>
  <c r="S107" i="15"/>
  <c r="S106" i="15"/>
  <c r="S105" i="15"/>
  <c r="S104" i="15"/>
  <c r="S103" i="15"/>
  <c r="S102" i="15"/>
  <c r="S101" i="15"/>
  <c r="S100" i="15"/>
  <c r="S99" i="15"/>
  <c r="S98" i="15"/>
  <c r="S97" i="15"/>
  <c r="S96" i="15"/>
  <c r="S95" i="15"/>
  <c r="S94" i="15"/>
  <c r="S93" i="15"/>
  <c r="S92" i="15"/>
  <c r="S91" i="15"/>
  <c r="S90" i="15"/>
  <c r="S89" i="15"/>
  <c r="S88" i="15"/>
  <c r="S87" i="15"/>
  <c r="S241" i="29" s="1"/>
  <c r="S59" i="15"/>
  <c r="S213" i="29" s="1"/>
  <c r="S58" i="15"/>
  <c r="S212" i="29" s="1"/>
  <c r="S57" i="15"/>
  <c r="S211" i="29" s="1"/>
  <c r="S56" i="15"/>
  <c r="S210" i="29" s="1"/>
  <c r="S55" i="15"/>
  <c r="S209" i="29" s="1"/>
  <c r="S54" i="15"/>
  <c r="S208" i="29" s="1"/>
  <c r="S53" i="15"/>
  <c r="S207" i="29" s="1"/>
  <c r="S52" i="15"/>
  <c r="S206" i="29" s="1"/>
  <c r="S51" i="15"/>
  <c r="S50" i="15"/>
  <c r="S49" i="15"/>
  <c r="S48" i="15"/>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281" i="29" s="1"/>
  <c r="S59" i="16"/>
  <c r="S253" i="29" s="1"/>
  <c r="S58" i="16"/>
  <c r="S252" i="29" s="1"/>
  <c r="S57" i="16"/>
  <c r="S251" i="29" s="1"/>
  <c r="S56" i="16"/>
  <c r="S250" i="29" s="1"/>
  <c r="S55" i="16"/>
  <c r="S249" i="29" s="1"/>
  <c r="S54" i="16"/>
  <c r="S248" i="29" s="1"/>
  <c r="S53" i="16"/>
  <c r="S247" i="29" s="1"/>
  <c r="S52" i="16"/>
  <c r="S246" i="29" s="1"/>
  <c r="S51" i="16"/>
  <c r="S245" i="29" s="1"/>
  <c r="S50" i="16"/>
  <c r="S244" i="29" s="1"/>
  <c r="S49" i="16"/>
  <c r="S243" i="29" s="1"/>
  <c r="S48" i="16"/>
  <c r="S112" i="18"/>
  <c r="S111" i="18"/>
  <c r="S110" i="18"/>
  <c r="S109" i="18"/>
  <c r="S108" i="18"/>
  <c r="S107" i="18"/>
  <c r="S106" i="18"/>
  <c r="S105" i="18"/>
  <c r="S104" i="18"/>
  <c r="S103" i="18"/>
  <c r="S102" i="18"/>
  <c r="S101" i="18"/>
  <c r="S100" i="18"/>
  <c r="S99" i="18"/>
  <c r="S98" i="18"/>
  <c r="S97" i="18"/>
  <c r="S96" i="18"/>
  <c r="S95" i="18"/>
  <c r="S94" i="18"/>
  <c r="S93" i="18"/>
  <c r="S92" i="18"/>
  <c r="S91" i="18"/>
  <c r="S90" i="18"/>
  <c r="S89" i="18"/>
  <c r="S88" i="18"/>
  <c r="S87" i="18"/>
  <c r="S321" i="29" s="1"/>
  <c r="S59" i="18"/>
  <c r="S58" i="18"/>
  <c r="S57" i="18"/>
  <c r="S291" i="29" s="1"/>
  <c r="S56" i="18"/>
  <c r="S290" i="29" s="1"/>
  <c r="S55" i="18"/>
  <c r="S289" i="29" s="1"/>
  <c r="S54" i="18"/>
  <c r="S53" i="18"/>
  <c r="S287" i="29" s="1"/>
  <c r="S52" i="18"/>
  <c r="S286" i="29" s="1"/>
  <c r="S51" i="18"/>
  <c r="S285" i="29" s="1"/>
  <c r="S50" i="18"/>
  <c r="S284" i="29" s="1"/>
  <c r="S49" i="18"/>
  <c r="S48" i="18"/>
  <c r="S112" i="12"/>
  <c r="S111" i="12"/>
  <c r="S110" i="12"/>
  <c r="S109" i="12"/>
  <c r="S108" i="12"/>
  <c r="S107" i="12"/>
  <c r="S106" i="12"/>
  <c r="S105" i="12"/>
  <c r="S104" i="12"/>
  <c r="S103" i="12"/>
  <c r="S102" i="12"/>
  <c r="S101" i="12"/>
  <c r="S100" i="12"/>
  <c r="S99" i="12"/>
  <c r="S98" i="12"/>
  <c r="S97" i="12"/>
  <c r="S96" i="12"/>
  <c r="S95" i="12"/>
  <c r="S94" i="12"/>
  <c r="S93" i="12"/>
  <c r="S92" i="12"/>
  <c r="S91" i="12"/>
  <c r="S90" i="12"/>
  <c r="S89" i="12"/>
  <c r="S88" i="12"/>
  <c r="S87" i="12"/>
  <c r="S41" i="29" s="1"/>
  <c r="S61" i="12"/>
  <c r="S15" i="29" s="1"/>
  <c r="S59" i="12"/>
  <c r="S13" i="29" s="1"/>
  <c r="S58" i="12"/>
  <c r="S12" i="29" s="1"/>
  <c r="S57" i="12"/>
  <c r="S11" i="29" s="1"/>
  <c r="S56" i="12"/>
  <c r="S10" i="29" s="1"/>
  <c r="S55" i="12"/>
  <c r="S9" i="29" s="1"/>
  <c r="S54" i="12"/>
  <c r="S8" i="29" s="1"/>
  <c r="S53" i="12"/>
  <c r="S7" i="29" s="1"/>
  <c r="S52" i="12"/>
  <c r="S6" i="29" s="1"/>
  <c r="S51" i="12"/>
  <c r="S5" i="29" s="1"/>
  <c r="S50" i="12"/>
  <c r="S4" i="29" s="1"/>
  <c r="S49" i="12"/>
  <c r="S48" i="12"/>
  <c r="S112" i="2"/>
  <c r="S111" i="2"/>
  <c r="S110" i="2"/>
  <c r="S109" i="2"/>
  <c r="S108" i="2"/>
  <c r="S107" i="2"/>
  <c r="S106" i="2"/>
  <c r="S105" i="2"/>
  <c r="S104" i="2"/>
  <c r="S103" i="2"/>
  <c r="S102" i="2"/>
  <c r="S101" i="2"/>
  <c r="S100" i="2"/>
  <c r="S99" i="2"/>
  <c r="S98" i="2"/>
  <c r="S97" i="2"/>
  <c r="S96" i="2"/>
  <c r="S95" i="2"/>
  <c r="S94" i="2"/>
  <c r="S93" i="2"/>
  <c r="S92" i="2"/>
  <c r="S91" i="2"/>
  <c r="S90" i="2"/>
  <c r="S89" i="2"/>
  <c r="S88" i="2"/>
  <c r="S87" i="2"/>
  <c r="S121" i="29" s="1"/>
  <c r="S59" i="2"/>
  <c r="S93" i="29" s="1"/>
  <c r="S58" i="2"/>
  <c r="S92" i="29" s="1"/>
  <c r="S57" i="2"/>
  <c r="S91" i="29" s="1"/>
  <c r="S56" i="2"/>
  <c r="S90" i="29" s="1"/>
  <c r="S55" i="2"/>
  <c r="S89" i="29" s="1"/>
  <c r="S54" i="2"/>
  <c r="S88" i="29" s="1"/>
  <c r="S53" i="2"/>
  <c r="S87" i="29" s="1"/>
  <c r="S52" i="2"/>
  <c r="S86" i="29" s="1"/>
  <c r="S51" i="2"/>
  <c r="S85" i="29" s="1"/>
  <c r="S50" i="2"/>
  <c r="S84" i="29" s="1"/>
  <c r="S49" i="2"/>
  <c r="S83" i="29" s="1"/>
  <c r="S48" i="2"/>
  <c r="S82" i="29" s="1"/>
  <c r="S49" i="1"/>
  <c r="S43" i="29" s="1"/>
  <c r="S50" i="1"/>
  <c r="S51" i="1"/>
  <c r="S52" i="1"/>
  <c r="S54" i="1"/>
  <c r="S48" i="29" s="1"/>
  <c r="S55" i="1"/>
  <c r="S49" i="29" s="1"/>
  <c r="S56" i="1"/>
  <c r="S50" i="29" s="1"/>
  <c r="S57" i="1"/>
  <c r="S58" i="1"/>
  <c r="S59" i="1"/>
  <c r="S61" i="1"/>
  <c r="S55" i="29" s="1"/>
  <c r="S88" i="1"/>
  <c r="S89" i="1"/>
  <c r="S90" i="1"/>
  <c r="S91" i="1"/>
  <c r="S92" i="1"/>
  <c r="S93" i="1"/>
  <c r="S94" i="1"/>
  <c r="S95" i="1"/>
  <c r="S96" i="1"/>
  <c r="S97" i="1"/>
  <c r="S98" i="1"/>
  <c r="S99" i="1"/>
  <c r="S100" i="1"/>
  <c r="S101" i="1"/>
  <c r="S102" i="1"/>
  <c r="S103" i="1"/>
  <c r="S104" i="1"/>
  <c r="S105" i="1"/>
  <c r="S106" i="1"/>
  <c r="S107" i="1"/>
  <c r="S108" i="1"/>
  <c r="S109" i="1"/>
  <c r="S110" i="1"/>
  <c r="S111" i="1"/>
  <c r="S112" i="1"/>
  <c r="S53" i="1"/>
  <c r="C8" i="23"/>
  <c r="J48" i="1"/>
  <c r="J42" i="29" s="1"/>
  <c r="C7" i="23"/>
  <c r="C6" i="23"/>
  <c r="C5" i="23"/>
  <c r="C4" i="23"/>
  <c r="C3" i="23"/>
  <c r="J48" i="2"/>
  <c r="J82" i="29" s="1"/>
  <c r="C114" i="29"/>
  <c r="C115" i="29"/>
  <c r="C116" i="29"/>
  <c r="C117" i="29"/>
  <c r="C118" i="29"/>
  <c r="C119" i="29"/>
  <c r="C120" i="29"/>
  <c r="C34" i="29"/>
  <c r="C35" i="29"/>
  <c r="C36" i="29"/>
  <c r="C37" i="29"/>
  <c r="C38" i="29"/>
  <c r="C39" i="29"/>
  <c r="C40" i="29"/>
  <c r="C154" i="29"/>
  <c r="C155" i="29"/>
  <c r="C156" i="29"/>
  <c r="C157" i="29"/>
  <c r="C158" i="29"/>
  <c r="C99" i="13"/>
  <c r="C112" i="13" s="1"/>
  <c r="K112" i="13" s="1"/>
  <c r="C160" i="29"/>
  <c r="C194" i="29"/>
  <c r="C195" i="29"/>
  <c r="C196" i="29"/>
  <c r="C234" i="29"/>
  <c r="C235" i="29"/>
  <c r="C236" i="29"/>
  <c r="C237" i="29"/>
  <c r="C238" i="29"/>
  <c r="K85" i="15"/>
  <c r="K239" i="29" s="1"/>
  <c r="C275" i="29"/>
  <c r="C276" i="29"/>
  <c r="C277" i="29"/>
  <c r="C278" i="29"/>
  <c r="C279" i="29"/>
  <c r="C280" i="29"/>
  <c r="C314" i="29"/>
  <c r="C315" i="29"/>
  <c r="C316" i="29"/>
  <c r="C317" i="29"/>
  <c r="C318" i="29"/>
  <c r="C319" i="29"/>
  <c r="K86" i="18"/>
  <c r="K320" i="29" s="1"/>
  <c r="C74" i="29"/>
  <c r="C75" i="29"/>
  <c r="C76" i="29"/>
  <c r="E61" i="2"/>
  <c r="E95" i="29" s="1"/>
  <c r="E62" i="2"/>
  <c r="E96" i="29" s="1"/>
  <c r="E63" i="2"/>
  <c r="S63" i="2" s="1"/>
  <c r="S97" i="29" s="1"/>
  <c r="E64" i="2"/>
  <c r="E98" i="29" s="1"/>
  <c r="E61" i="12"/>
  <c r="E62" i="12"/>
  <c r="E16" i="29" s="1"/>
  <c r="E63" i="12"/>
  <c r="E17" i="29" s="1"/>
  <c r="E64" i="12"/>
  <c r="E18" i="29" s="1"/>
  <c r="E61" i="13"/>
  <c r="E62" i="13"/>
  <c r="E136" i="29" s="1"/>
  <c r="E63" i="13"/>
  <c r="E137" i="29" s="1"/>
  <c r="E64" i="13"/>
  <c r="S64" i="13" s="1"/>
  <c r="S138" i="29" s="1"/>
  <c r="E61" i="14"/>
  <c r="S61" i="14" s="1"/>
  <c r="S175" i="29" s="1"/>
  <c r="E62" i="14"/>
  <c r="E176" i="29" s="1"/>
  <c r="E63" i="14"/>
  <c r="E177" i="29" s="1"/>
  <c r="E64" i="14"/>
  <c r="E178" i="29" s="1"/>
  <c r="S64" i="14"/>
  <c r="S178" i="29" s="1"/>
  <c r="E63" i="15"/>
  <c r="S63" i="15" s="1"/>
  <c r="S217" i="29" s="1"/>
  <c r="E64" i="15"/>
  <c r="E218" i="29" s="1"/>
  <c r="E61" i="15"/>
  <c r="S61" i="15" s="1"/>
  <c r="S215" i="29" s="1"/>
  <c r="E61" i="16"/>
  <c r="S61" i="16" s="1"/>
  <c r="S255" i="29" s="1"/>
  <c r="H255" i="29"/>
  <c r="E257" i="29"/>
  <c r="E64" i="16"/>
  <c r="S64" i="16" s="1"/>
  <c r="S258" i="29" s="1"/>
  <c r="E61" i="18"/>
  <c r="E295" i="29" s="1"/>
  <c r="E62" i="18"/>
  <c r="E296" i="29" s="1"/>
  <c r="E63" i="18"/>
  <c r="E297" i="29" s="1"/>
  <c r="E64" i="18"/>
  <c r="E298" i="29" s="1"/>
  <c r="C10" i="23"/>
  <c r="E62" i="1"/>
  <c r="E63" i="1"/>
  <c r="E57" i="29" s="1"/>
  <c r="E64" i="1"/>
  <c r="S64" i="1" s="1"/>
  <c r="S58" i="29" s="1"/>
  <c r="E61" i="1"/>
  <c r="D26" i="29"/>
  <c r="S61" i="18"/>
  <c r="S295" i="29" s="1"/>
  <c r="S63" i="1"/>
  <c r="S57" i="29" s="1"/>
  <c r="S63" i="14"/>
  <c r="S177" i="29" s="1"/>
  <c r="S63" i="16"/>
  <c r="S257" i="29" s="1"/>
  <c r="E65" i="2"/>
  <c r="E65" i="1"/>
  <c r="E59" i="29" s="1"/>
  <c r="E65" i="14"/>
  <c r="E179" i="29" s="1"/>
  <c r="E65" i="13"/>
  <c r="E139" i="29" s="1"/>
  <c r="E65" i="12"/>
  <c r="E19" i="29" s="1"/>
  <c r="C274" i="29"/>
  <c r="E65" i="18"/>
  <c r="E299" i="29" s="1"/>
  <c r="E65" i="16"/>
  <c r="E259" i="29" s="1"/>
  <c r="G68" i="3"/>
  <c r="G69" i="3"/>
  <c r="J56" i="3" s="1"/>
  <c r="G70" i="3"/>
  <c r="J70" i="3" s="1"/>
  <c r="G71" i="3"/>
  <c r="G72" i="3"/>
  <c r="F72" i="3"/>
  <c r="F68" i="3"/>
  <c r="F69" i="3"/>
  <c r="H69" i="3" s="1"/>
  <c r="E70" i="3" s="1"/>
  <c r="F70" i="3"/>
  <c r="F71" i="3"/>
  <c r="H71" i="3" s="1"/>
  <c r="D27" i="29"/>
  <c r="S65" i="1"/>
  <c r="S59" i="29" s="1"/>
  <c r="E66" i="1"/>
  <c r="S66" i="1"/>
  <c r="S60" i="29" s="1"/>
  <c r="E66" i="12"/>
  <c r="S66" i="12" s="1"/>
  <c r="S20" i="29" s="1"/>
  <c r="E66" i="14"/>
  <c r="E180" i="29" s="1"/>
  <c r="E66" i="16"/>
  <c r="E260" i="29" s="1"/>
  <c r="E66" i="13"/>
  <c r="S66" i="13" s="1"/>
  <c r="S140" i="29" s="1"/>
  <c r="E66" i="18"/>
  <c r="E300" i="29" s="1"/>
  <c r="E66" i="2"/>
  <c r="E100" i="29" s="1"/>
  <c r="U42" i="2"/>
  <c r="W82" i="29" s="1"/>
  <c r="W83" i="29" s="1"/>
  <c r="W84" i="29" s="1"/>
  <c r="W85" i="29" s="1"/>
  <c r="W86" i="29" s="1"/>
  <c r="W87" i="29" s="1"/>
  <c r="W88" i="29" s="1"/>
  <c r="W89" i="29" s="1"/>
  <c r="W90" i="29" s="1"/>
  <c r="W91" i="29" s="1"/>
  <c r="W92" i="29" s="1"/>
  <c r="W93" i="29" s="1"/>
  <c r="W94" i="29" s="1"/>
  <c r="W95" i="29" s="1"/>
  <c r="W96" i="29" s="1"/>
  <c r="W97" i="29" s="1"/>
  <c r="W98" i="29" s="1"/>
  <c r="W99" i="29" s="1"/>
  <c r="W100" i="29" s="1"/>
  <c r="W101" i="29" s="1"/>
  <c r="W102" i="29" s="1"/>
  <c r="W103" i="29" s="1"/>
  <c r="W104" i="29" s="1"/>
  <c r="W105" i="29" s="1"/>
  <c r="W106" i="29" s="1"/>
  <c r="W107" i="29" s="1"/>
  <c r="W108" i="29" s="1"/>
  <c r="W109" i="29" s="1"/>
  <c r="W110" i="29" s="1"/>
  <c r="W111" i="29" s="1"/>
  <c r="W112" i="29" s="1"/>
  <c r="W113" i="29" s="1"/>
  <c r="W114" i="29" s="1"/>
  <c r="W115" i="29" s="1"/>
  <c r="W116" i="29" s="1"/>
  <c r="W117" i="29" s="1"/>
  <c r="W118" i="29" s="1"/>
  <c r="W119" i="29" s="1"/>
  <c r="W120" i="29" s="1"/>
  <c r="W121" i="29" s="1"/>
  <c r="U44" i="2"/>
  <c r="U45" i="2" s="1"/>
  <c r="U42" i="12"/>
  <c r="U44" i="12"/>
  <c r="U45" i="12"/>
  <c r="U42" i="13"/>
  <c r="U44" i="13"/>
  <c r="U45" i="13"/>
  <c r="U42" i="14"/>
  <c r="U44" i="14"/>
  <c r="U45" i="14"/>
  <c r="U42" i="15"/>
  <c r="U44" i="15"/>
  <c r="U45" i="15"/>
  <c r="U42" i="16"/>
  <c r="U44" i="16"/>
  <c r="U45" i="16"/>
  <c r="U42" i="18"/>
  <c r="U44" i="18"/>
  <c r="U45" i="18"/>
  <c r="U42" i="1"/>
  <c r="U44" i="1"/>
  <c r="U45" i="1"/>
  <c r="D28" i="29"/>
  <c r="E67" i="12"/>
  <c r="S67" i="12" s="1"/>
  <c r="S21" i="29" s="1"/>
  <c r="H20" i="29"/>
  <c r="E67" i="1"/>
  <c r="H60" i="29"/>
  <c r="E67" i="2"/>
  <c r="S67" i="2" s="1"/>
  <c r="S101" i="29" s="1"/>
  <c r="H100" i="29"/>
  <c r="E67" i="13"/>
  <c r="H140" i="29"/>
  <c r="E67" i="16"/>
  <c r="S67" i="16" s="1"/>
  <c r="S261" i="29" s="1"/>
  <c r="H260" i="29"/>
  <c r="E67" i="18"/>
  <c r="S67" i="18" s="1"/>
  <c r="S301" i="29" s="1"/>
  <c r="H300" i="29"/>
  <c r="D29" i="29"/>
  <c r="C29" i="23"/>
  <c r="F67" i="3"/>
  <c r="H67" i="3" s="1"/>
  <c r="E68" i="3" s="1"/>
  <c r="G67" i="3"/>
  <c r="J67" i="3" s="1"/>
  <c r="D72" i="3"/>
  <c r="I72" i="3"/>
  <c r="F73" i="3"/>
  <c r="G73" i="3"/>
  <c r="I73" i="3"/>
  <c r="D74" i="3"/>
  <c r="F74" i="3"/>
  <c r="G74" i="3"/>
  <c r="I74" i="3"/>
  <c r="D75" i="3"/>
  <c r="F75" i="3"/>
  <c r="G75" i="3"/>
  <c r="I75" i="3"/>
  <c r="D76" i="3"/>
  <c r="F76" i="3"/>
  <c r="G76" i="3"/>
  <c r="I76" i="3"/>
  <c r="F77" i="3"/>
  <c r="G77" i="3"/>
  <c r="I77" i="3"/>
  <c r="F78" i="3"/>
  <c r="G78" i="3"/>
  <c r="I78" i="3"/>
  <c r="F79" i="3"/>
  <c r="G79" i="3"/>
  <c r="I79" i="3"/>
  <c r="F80" i="3"/>
  <c r="G80" i="3"/>
  <c r="I80" i="3"/>
  <c r="F81" i="3"/>
  <c r="G81" i="3"/>
  <c r="I81" i="3"/>
  <c r="F82" i="3"/>
  <c r="G82" i="3"/>
  <c r="I82" i="3"/>
  <c r="F83" i="3"/>
  <c r="G83" i="3"/>
  <c r="I83" i="3"/>
  <c r="F84" i="3"/>
  <c r="G84" i="3"/>
  <c r="I84" i="3"/>
  <c r="D85" i="3"/>
  <c r="F85" i="3"/>
  <c r="G85" i="3"/>
  <c r="I85" i="3"/>
  <c r="F86" i="3"/>
  <c r="G86" i="3"/>
  <c r="I86" i="3"/>
  <c r="D87" i="3"/>
  <c r="F87" i="3"/>
  <c r="G87" i="3"/>
  <c r="I87" i="3"/>
  <c r="D88" i="3"/>
  <c r="E88" i="3"/>
  <c r="F88" i="3"/>
  <c r="G88" i="3"/>
  <c r="H88" i="3"/>
  <c r="I88" i="3"/>
  <c r="D89" i="3"/>
  <c r="E89" i="3"/>
  <c r="F89" i="3"/>
  <c r="G89" i="3"/>
  <c r="H89" i="3"/>
  <c r="I89" i="3"/>
  <c r="D90" i="3"/>
  <c r="E90" i="3"/>
  <c r="F90" i="3"/>
  <c r="G90" i="3"/>
  <c r="H90" i="3"/>
  <c r="I90" i="3"/>
  <c r="D91" i="3"/>
  <c r="E91" i="3"/>
  <c r="F91" i="3"/>
  <c r="G91" i="3"/>
  <c r="H91" i="3"/>
  <c r="I91" i="3"/>
  <c r="D67" i="3"/>
  <c r="D69" i="3"/>
  <c r="D70" i="3"/>
  <c r="D71" i="3"/>
  <c r="C43" i="23"/>
  <c r="B43" i="23"/>
  <c r="C32" i="23"/>
  <c r="B32" i="23"/>
  <c r="C42" i="23"/>
  <c r="D42" i="23"/>
  <c r="B42" i="23"/>
  <c r="B31" i="23"/>
  <c r="C41" i="23"/>
  <c r="B41" i="23"/>
  <c r="D41" i="23" s="1"/>
  <c r="C30" i="23"/>
  <c r="D30" i="23" s="1"/>
  <c r="B30" i="23"/>
  <c r="C40" i="23"/>
  <c r="B40" i="23"/>
  <c r="B29" i="23"/>
  <c r="C39" i="23"/>
  <c r="B28" i="23"/>
  <c r="C38" i="23"/>
  <c r="C27" i="23"/>
  <c r="D27" i="23" s="1"/>
  <c r="B27" i="23"/>
  <c r="C37" i="23"/>
  <c r="C26" i="23"/>
  <c r="B26" i="23"/>
  <c r="C36" i="23"/>
  <c r="B36" i="23"/>
  <c r="C25" i="23"/>
  <c r="B25" i="23"/>
  <c r="C21" i="23"/>
  <c r="D21" i="23" s="1"/>
  <c r="B21" i="23"/>
  <c r="C20" i="23"/>
  <c r="B20" i="23"/>
  <c r="D20" i="23"/>
  <c r="C19" i="23"/>
  <c r="B19" i="23"/>
  <c r="B18" i="23"/>
  <c r="C17" i="23"/>
  <c r="B17" i="23"/>
  <c r="C16" i="23"/>
  <c r="D16" i="23" s="1"/>
  <c r="B16" i="23"/>
  <c r="C15" i="23"/>
  <c r="D15" i="23" s="1"/>
  <c r="B15" i="23"/>
  <c r="C14" i="23"/>
  <c r="B14" i="23"/>
  <c r="C35" i="23"/>
  <c r="B35" i="23"/>
  <c r="B24" i="23"/>
  <c r="B13" i="23"/>
  <c r="G10" i="23"/>
  <c r="L61" i="17"/>
  <c r="G9" i="23"/>
  <c r="C41" i="17"/>
  <c r="G8" i="23"/>
  <c r="G7" i="23"/>
  <c r="G5" i="23"/>
  <c r="G4" i="23"/>
  <c r="G2" i="23"/>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6" i="21"/>
  <c r="E67" i="21"/>
  <c r="E68" i="21"/>
  <c r="E69" i="21"/>
  <c r="E70"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E99" i="21"/>
  <c r="E100" i="21"/>
  <c r="E101" i="21"/>
  <c r="E102" i="21"/>
  <c r="E103" i="21"/>
  <c r="E104" i="21"/>
  <c r="E105" i="21"/>
  <c r="E106" i="21"/>
  <c r="E107" i="21"/>
  <c r="E108" i="21"/>
  <c r="E109" i="21"/>
  <c r="E110" i="21"/>
  <c r="E111" i="21"/>
  <c r="E112" i="21"/>
  <c r="E113" i="21"/>
  <c r="E114" i="21"/>
  <c r="E115" i="21"/>
  <c r="E116" i="21"/>
  <c r="E2" i="21"/>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8" i="20"/>
  <c r="F70" i="20"/>
  <c r="F71" i="20"/>
  <c r="F72" i="20"/>
  <c r="F74" i="20"/>
  <c r="F75" i="20"/>
  <c r="F76" i="20"/>
  <c r="F77" i="20"/>
  <c r="F78" i="20"/>
  <c r="F79" i="20"/>
  <c r="F80" i="20"/>
  <c r="F81" i="20"/>
  <c r="F82" i="20"/>
  <c r="F83" i="20"/>
  <c r="F84" i="20"/>
  <c r="F85" i="20"/>
  <c r="F86" i="20"/>
  <c r="F87" i="20"/>
  <c r="F88" i="20"/>
  <c r="F89" i="20"/>
  <c r="F92" i="20"/>
  <c r="F93" i="20"/>
  <c r="F94" i="20"/>
  <c r="F95" i="20"/>
  <c r="F96" i="20"/>
  <c r="F97" i="20"/>
  <c r="F98" i="20"/>
  <c r="F99" i="20"/>
  <c r="F100" i="20"/>
  <c r="F101" i="20"/>
  <c r="F102" i="20"/>
  <c r="F103" i="20"/>
  <c r="F104" i="20"/>
  <c r="F105" i="20"/>
  <c r="F106" i="20"/>
  <c r="F107" i="20"/>
  <c r="F108" i="20"/>
  <c r="F110" i="20"/>
  <c r="F111" i="20"/>
  <c r="F112" i="20"/>
  <c r="F113" i="20"/>
  <c r="F114" i="20"/>
  <c r="F115" i="20"/>
  <c r="F116" i="20"/>
  <c r="F117" i="20"/>
  <c r="F118" i="20"/>
  <c r="F119" i="20"/>
  <c r="F120" i="20"/>
  <c r="F121" i="20"/>
  <c r="F122" i="20"/>
  <c r="F2" i="20"/>
  <c r="G170" i="10"/>
  <c r="H170" i="10"/>
  <c r="I170" i="10"/>
  <c r="J170" i="10"/>
  <c r="K170" i="10"/>
  <c r="L170" i="10"/>
  <c r="M170" i="10"/>
  <c r="N170" i="10"/>
  <c r="O170" i="10"/>
  <c r="P170" i="10"/>
  <c r="Q170" i="10"/>
  <c r="R170" i="10"/>
  <c r="S170" i="10"/>
  <c r="S67" i="1"/>
  <c r="S61" i="29" s="1"/>
  <c r="E61" i="29"/>
  <c r="S67" i="13"/>
  <c r="S141" i="29" s="1"/>
  <c r="E141" i="29"/>
  <c r="E68" i="18"/>
  <c r="S68" i="18" s="1"/>
  <c r="S302" i="29" s="1"/>
  <c r="H301" i="29"/>
  <c r="E68" i="16"/>
  <c r="S68" i="16" s="1"/>
  <c r="S262" i="29" s="1"/>
  <c r="H261" i="29"/>
  <c r="E68" i="13"/>
  <c r="S68" i="13" s="1"/>
  <c r="S142" i="29" s="1"/>
  <c r="H141" i="29"/>
  <c r="E68" i="2"/>
  <c r="S68" i="2" s="1"/>
  <c r="S102" i="29" s="1"/>
  <c r="H101" i="29"/>
  <c r="E68" i="1"/>
  <c r="H61" i="29"/>
  <c r="E68" i="12"/>
  <c r="S68" i="12" s="1"/>
  <c r="S22" i="29" s="1"/>
  <c r="H21" i="29"/>
  <c r="D30" i="29"/>
  <c r="G128" i="20"/>
  <c r="H130" i="20"/>
  <c r="I126" i="20"/>
  <c r="G126" i="20"/>
  <c r="G125" i="21"/>
  <c r="G125" i="20"/>
  <c r="I124" i="21"/>
  <c r="G118" i="21"/>
  <c r="F118" i="21"/>
  <c r="I125" i="21"/>
  <c r="I121" i="21"/>
  <c r="G127" i="20"/>
  <c r="J129" i="20"/>
  <c r="J125" i="20"/>
  <c r="F126" i="21"/>
  <c r="H125" i="21"/>
  <c r="H121" i="21"/>
  <c r="H126" i="20"/>
  <c r="I125" i="20"/>
  <c r="I120" i="21"/>
  <c r="J132" i="20"/>
  <c r="J128" i="20"/>
  <c r="J124" i="20"/>
  <c r="F123" i="21"/>
  <c r="H124" i="21"/>
  <c r="H120" i="21"/>
  <c r="I129" i="20"/>
  <c r="I132" i="20"/>
  <c r="I128" i="20"/>
  <c r="I124" i="20"/>
  <c r="F122" i="21"/>
  <c r="G124" i="21"/>
  <c r="G120" i="21"/>
  <c r="H132" i="20"/>
  <c r="H128" i="20"/>
  <c r="H124" i="20"/>
  <c r="F121" i="21"/>
  <c r="I123" i="21"/>
  <c r="I119" i="21"/>
  <c r="G121" i="21"/>
  <c r="F124" i="21"/>
  <c r="G124" i="20"/>
  <c r="J131" i="20"/>
  <c r="J127" i="20"/>
  <c r="F120" i="21"/>
  <c r="H123" i="21"/>
  <c r="H119" i="21"/>
  <c r="G132" i="20"/>
  <c r="I131" i="20"/>
  <c r="I127" i="20"/>
  <c r="F119" i="21"/>
  <c r="G123" i="21"/>
  <c r="G119" i="21"/>
  <c r="F125" i="21"/>
  <c r="H129" i="20"/>
  <c r="G131" i="20"/>
  <c r="H131" i="20"/>
  <c r="H127" i="20"/>
  <c r="I126" i="21"/>
  <c r="I122" i="21"/>
  <c r="I118" i="21"/>
  <c r="H125" i="20"/>
  <c r="G130" i="20"/>
  <c r="J130" i="20"/>
  <c r="J126" i="20"/>
  <c r="H126" i="21"/>
  <c r="H122" i="21"/>
  <c r="H118" i="21"/>
  <c r="G129" i="20"/>
  <c r="I130" i="20"/>
  <c r="G126" i="21"/>
  <c r="G122" i="21"/>
  <c r="O73" i="17"/>
  <c r="E9" i="23"/>
  <c r="C3" i="19"/>
  <c r="C4" i="19"/>
  <c r="C5" i="19"/>
  <c r="C6" i="19"/>
  <c r="C7" i="19"/>
  <c r="C8" i="19"/>
  <c r="C9" i="19"/>
  <c r="C10" i="19"/>
  <c r="C11" i="19"/>
  <c r="C12" i="19"/>
  <c r="C13" i="19"/>
  <c r="C14" i="19"/>
  <c r="C15" i="19"/>
  <c r="C16" i="19"/>
  <c r="C17" i="19"/>
  <c r="C18" i="19"/>
  <c r="C19" i="19"/>
  <c r="C20" i="19"/>
  <c r="C21" i="19"/>
  <c r="C22" i="19"/>
  <c r="C23" i="19"/>
  <c r="C24"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3" i="19"/>
  <c r="C64" i="19"/>
  <c r="C65" i="19"/>
  <c r="C66" i="19"/>
  <c r="C67" i="19"/>
  <c r="C68" i="19"/>
  <c r="C69" i="19"/>
  <c r="C70" i="19"/>
  <c r="C71" i="19"/>
  <c r="C72" i="19"/>
  <c r="C73" i="19"/>
  <c r="C74" i="19"/>
  <c r="C75" i="19"/>
  <c r="C76" i="19"/>
  <c r="C77" i="19"/>
  <c r="C78"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9" i="19"/>
  <c r="C150" i="19"/>
  <c r="C151" i="19"/>
  <c r="C152" i="19"/>
  <c r="C153" i="19"/>
  <c r="C154" i="19"/>
  <c r="C155" i="19"/>
  <c r="C156" i="19"/>
  <c r="C157" i="19"/>
  <c r="C158" i="19"/>
  <c r="C160" i="19"/>
  <c r="C161" i="19"/>
  <c r="C162" i="19"/>
  <c r="C163" i="19"/>
  <c r="C164" i="19"/>
  <c r="C165" i="19"/>
  <c r="C166" i="19"/>
  <c r="C167" i="19"/>
  <c r="C168" i="19"/>
  <c r="C169" i="19"/>
  <c r="C170" i="19"/>
  <c r="C171" i="19"/>
  <c r="C172" i="19"/>
  <c r="C173" i="19"/>
  <c r="C174" i="19"/>
  <c r="C175" i="19"/>
  <c r="C176" i="19"/>
  <c r="C177" i="19"/>
  <c r="C178" i="19"/>
  <c r="C179" i="19"/>
  <c r="C180" i="19"/>
  <c r="C181" i="19"/>
  <c r="C2" i="19"/>
  <c r="E69" i="18"/>
  <c r="E303" i="29" s="1"/>
  <c r="H302" i="29"/>
  <c r="E69" i="16"/>
  <c r="S69" i="16" s="1"/>
  <c r="S263" i="29" s="1"/>
  <c r="H262" i="29"/>
  <c r="E69" i="13"/>
  <c r="S69" i="13" s="1"/>
  <c r="S143" i="29" s="1"/>
  <c r="H142" i="29"/>
  <c r="E69" i="2"/>
  <c r="E103" i="29" s="1"/>
  <c r="H102" i="29"/>
  <c r="E69" i="1"/>
  <c r="H62" i="29"/>
  <c r="S68" i="1"/>
  <c r="S62" i="29" s="1"/>
  <c r="E62" i="29"/>
  <c r="E69" i="12"/>
  <c r="E23" i="29" s="1"/>
  <c r="H22" i="29"/>
  <c r="B39" i="23"/>
  <c r="B37" i="23"/>
  <c r="B38" i="23"/>
  <c r="E185" i="19"/>
  <c r="E192" i="19"/>
  <c r="E191" i="19"/>
  <c r="E187" i="19"/>
  <c r="E188" i="19"/>
  <c r="E190" i="19"/>
  <c r="E186" i="19"/>
  <c r="E184" i="19"/>
  <c r="E189" i="19"/>
  <c r="J73" i="18"/>
  <c r="J307" i="29"/>
  <c r="K73" i="18"/>
  <c r="K307" i="29" s="1"/>
  <c r="J72" i="18"/>
  <c r="J306" i="29" s="1"/>
  <c r="J71" i="18"/>
  <c r="J305" i="29" s="1"/>
  <c r="J70" i="18"/>
  <c r="J304" i="29" s="1"/>
  <c r="J69" i="18"/>
  <c r="J303" i="29"/>
  <c r="K69" i="18"/>
  <c r="K303" i="29" s="1"/>
  <c r="J68" i="18"/>
  <c r="J302" i="29"/>
  <c r="J67" i="18"/>
  <c r="J301" i="29"/>
  <c r="J66" i="18"/>
  <c r="J300" i="29"/>
  <c r="J65" i="18"/>
  <c r="J299" i="29" s="1"/>
  <c r="K65" i="18"/>
  <c r="K299" i="29" s="1"/>
  <c r="K64" i="18"/>
  <c r="K298" i="29" s="1"/>
  <c r="J64" i="18"/>
  <c r="J298" i="29" s="1"/>
  <c r="J63" i="18"/>
  <c r="J297" i="29" s="1"/>
  <c r="K63" i="18"/>
  <c r="K297" i="29" s="1"/>
  <c r="L62" i="18"/>
  <c r="L296" i="29" s="1"/>
  <c r="J62" i="18"/>
  <c r="J296" i="29" s="1"/>
  <c r="K61" i="18"/>
  <c r="K295" i="29" s="1"/>
  <c r="J61" i="18"/>
  <c r="K60" i="18"/>
  <c r="K294" i="29" s="1"/>
  <c r="J60" i="18"/>
  <c r="J294" i="29" s="1"/>
  <c r="K59" i="18"/>
  <c r="K293" i="29" s="1"/>
  <c r="J59" i="18"/>
  <c r="J293" i="29" s="1"/>
  <c r="K58" i="18"/>
  <c r="J58" i="18"/>
  <c r="J292" i="29" s="1"/>
  <c r="K57" i="18"/>
  <c r="K291" i="29" s="1"/>
  <c r="J57" i="18"/>
  <c r="J291" i="29" s="1"/>
  <c r="K56" i="18"/>
  <c r="J56" i="18"/>
  <c r="J290" i="29"/>
  <c r="K55" i="18"/>
  <c r="K289" i="29" s="1"/>
  <c r="J55" i="18"/>
  <c r="J289" i="29" s="1"/>
  <c r="K54" i="18"/>
  <c r="J54" i="18"/>
  <c r="J288" i="29"/>
  <c r="K53" i="18"/>
  <c r="K287" i="29" s="1"/>
  <c r="J53" i="18"/>
  <c r="J287" i="29" s="1"/>
  <c r="K52" i="18"/>
  <c r="K286" i="29" s="1"/>
  <c r="J52" i="18"/>
  <c r="J286" i="29" s="1"/>
  <c r="K51" i="18"/>
  <c r="J51" i="18"/>
  <c r="J285" i="29" s="1"/>
  <c r="K50" i="18"/>
  <c r="J50" i="18"/>
  <c r="J284" i="29" s="1"/>
  <c r="K49" i="18"/>
  <c r="K283" i="29" s="1"/>
  <c r="J49" i="18"/>
  <c r="J283" i="29" s="1"/>
  <c r="K48" i="18"/>
  <c r="K282" i="29" s="1"/>
  <c r="J48" i="18"/>
  <c r="J282" i="29" s="1"/>
  <c r="A48" i="18"/>
  <c r="Q42" i="18"/>
  <c r="Q44" i="18" s="1"/>
  <c r="Q45" i="18" s="1"/>
  <c r="M42" i="18"/>
  <c r="M44" i="18" s="1"/>
  <c r="M45" i="18" s="1"/>
  <c r="D41" i="18"/>
  <c r="A35" i="18"/>
  <c r="G40" i="18"/>
  <c r="G34" i="18"/>
  <c r="B33" i="18"/>
  <c r="J73" i="17"/>
  <c r="K73" i="17"/>
  <c r="J72" i="17"/>
  <c r="K72" i="17"/>
  <c r="J71" i="17"/>
  <c r="C84" i="17"/>
  <c r="J70" i="17"/>
  <c r="C83" i="17"/>
  <c r="J69" i="17"/>
  <c r="K69" i="17"/>
  <c r="J68" i="17"/>
  <c r="K68" i="17"/>
  <c r="J67" i="17"/>
  <c r="C80" i="17"/>
  <c r="J66" i="17"/>
  <c r="C79" i="17"/>
  <c r="J65" i="17"/>
  <c r="J64" i="17"/>
  <c r="J63" i="17"/>
  <c r="L62" i="17"/>
  <c r="J62" i="17"/>
  <c r="J61" i="17"/>
  <c r="K60" i="17"/>
  <c r="J60" i="17"/>
  <c r="K59" i="17"/>
  <c r="J59" i="17"/>
  <c r="K58" i="17"/>
  <c r="J58" i="17"/>
  <c r="K57" i="17"/>
  <c r="J57" i="17"/>
  <c r="K56" i="17"/>
  <c r="J56" i="17"/>
  <c r="K55" i="17"/>
  <c r="J55" i="17"/>
  <c r="K54" i="17"/>
  <c r="J54" i="17"/>
  <c r="K53" i="17"/>
  <c r="J53" i="17"/>
  <c r="K52" i="17"/>
  <c r="J52" i="17"/>
  <c r="K51" i="17"/>
  <c r="J51" i="17"/>
  <c r="K50" i="17"/>
  <c r="J50" i="17"/>
  <c r="L49" i="17"/>
  <c r="L50" i="17"/>
  <c r="K49" i="17"/>
  <c r="J49" i="17"/>
  <c r="K48" i="17"/>
  <c r="J48" i="17"/>
  <c r="A48" i="17"/>
  <c r="Q42" i="17"/>
  <c r="Q44" i="17"/>
  <c r="Q45" i="17"/>
  <c r="M42" i="17"/>
  <c r="M44" i="17"/>
  <c r="M45" i="17"/>
  <c r="D41" i="17"/>
  <c r="A36" i="17"/>
  <c r="A74" i="17"/>
  <c r="G35" i="17"/>
  <c r="A35" i="17"/>
  <c r="A61" i="17"/>
  <c r="G34" i="17"/>
  <c r="B33" i="17"/>
  <c r="J73" i="16"/>
  <c r="J267" i="29" s="1"/>
  <c r="J72" i="16"/>
  <c r="J266" i="29" s="1"/>
  <c r="K85" i="16"/>
  <c r="K279" i="29" s="1"/>
  <c r="J71" i="16"/>
  <c r="J265" i="29" s="1"/>
  <c r="K71" i="16"/>
  <c r="K265" i="29" s="1"/>
  <c r="J70" i="16"/>
  <c r="J264" i="29" s="1"/>
  <c r="J69" i="16"/>
  <c r="J263" i="29"/>
  <c r="K69" i="16"/>
  <c r="K263" i="29" s="1"/>
  <c r="J68" i="16"/>
  <c r="J262" i="29" s="1"/>
  <c r="K81" i="16"/>
  <c r="K275" i="29" s="1"/>
  <c r="J67" i="16"/>
  <c r="J261" i="29"/>
  <c r="J66" i="16"/>
  <c r="J260" i="29"/>
  <c r="J65" i="16"/>
  <c r="J259" i="29" s="1"/>
  <c r="J64" i="16"/>
  <c r="J258" i="29" s="1"/>
  <c r="K77" i="16"/>
  <c r="K271" i="29" s="1"/>
  <c r="J63" i="16"/>
  <c r="J257" i="29" s="1"/>
  <c r="J62" i="16"/>
  <c r="J256" i="29" s="1"/>
  <c r="J61" i="16"/>
  <c r="J255" i="29" s="1"/>
  <c r="A61" i="16"/>
  <c r="A255" i="29" s="1"/>
  <c r="A256" i="29" s="1"/>
  <c r="A257" i="29" s="1"/>
  <c r="A258" i="29" s="1"/>
  <c r="A259" i="29" s="1"/>
  <c r="A260" i="29" s="1"/>
  <c r="A261" i="29" s="1"/>
  <c r="A262" i="29" s="1"/>
  <c r="A263" i="29" s="1"/>
  <c r="A264" i="29" s="1"/>
  <c r="A265" i="29" s="1"/>
  <c r="A266" i="29" s="1"/>
  <c r="A267" i="29" s="1"/>
  <c r="K60" i="16"/>
  <c r="K254" i="29" s="1"/>
  <c r="J60" i="16"/>
  <c r="J254" i="29"/>
  <c r="K59" i="16"/>
  <c r="K253" i="29" s="1"/>
  <c r="J59" i="16"/>
  <c r="J253" i="29" s="1"/>
  <c r="K58" i="16"/>
  <c r="K252" i="29" s="1"/>
  <c r="J58" i="16"/>
  <c r="J252" i="29" s="1"/>
  <c r="K57" i="16"/>
  <c r="K251" i="29" s="1"/>
  <c r="J57" i="16"/>
  <c r="J251" i="29" s="1"/>
  <c r="K56" i="16"/>
  <c r="K250" i="29" s="1"/>
  <c r="J56" i="16"/>
  <c r="J250" i="29"/>
  <c r="K55" i="16"/>
  <c r="K249" i="29" s="1"/>
  <c r="J55" i="16"/>
  <c r="J249" i="29"/>
  <c r="K54" i="16"/>
  <c r="K248" i="29" s="1"/>
  <c r="J54" i="16"/>
  <c r="J248" i="29" s="1"/>
  <c r="K53" i="16"/>
  <c r="J53" i="16"/>
  <c r="J247" i="29" s="1"/>
  <c r="K52" i="16"/>
  <c r="K246" i="29" s="1"/>
  <c r="J52" i="16"/>
  <c r="J246" i="29" s="1"/>
  <c r="K51" i="16"/>
  <c r="J51" i="16"/>
  <c r="J245" i="29" s="1"/>
  <c r="K50" i="16"/>
  <c r="K244" i="29" s="1"/>
  <c r="J50" i="16"/>
  <c r="J244" i="29" s="1"/>
  <c r="K49" i="16"/>
  <c r="K243" i="29" s="1"/>
  <c r="J49" i="16"/>
  <c r="J243" i="29" s="1"/>
  <c r="K48" i="16"/>
  <c r="J48" i="16"/>
  <c r="J242" i="29" s="1"/>
  <c r="A48" i="16"/>
  <c r="A242" i="29" s="1"/>
  <c r="A243" i="29" s="1"/>
  <c r="A244" i="29" s="1"/>
  <c r="A245" i="29" s="1"/>
  <c r="A246" i="29" s="1"/>
  <c r="A247" i="29" s="1"/>
  <c r="A248" i="29" s="1"/>
  <c r="A249" i="29" s="1"/>
  <c r="A250" i="29" s="1"/>
  <c r="A251" i="29" s="1"/>
  <c r="A252" i="29" s="1"/>
  <c r="A253" i="29" s="1"/>
  <c r="A254" i="29" s="1"/>
  <c r="Q42" i="16"/>
  <c r="Q44" i="16"/>
  <c r="Q45" i="16"/>
  <c r="M42" i="16"/>
  <c r="M44" i="16"/>
  <c r="M45" i="16"/>
  <c r="D41" i="16"/>
  <c r="A35" i="16"/>
  <c r="G40" i="16" s="1"/>
  <c r="G35" i="16"/>
  <c r="G34" i="16"/>
  <c r="B33" i="16"/>
  <c r="J73" i="15"/>
  <c r="J227" i="29" s="1"/>
  <c r="K73" i="15"/>
  <c r="K227" i="29" s="1"/>
  <c r="J72" i="15"/>
  <c r="J226" i="29" s="1"/>
  <c r="K72" i="15"/>
  <c r="K226" i="29" s="1"/>
  <c r="J71" i="15"/>
  <c r="J225" i="29" s="1"/>
  <c r="J70" i="15"/>
  <c r="J224" i="29" s="1"/>
  <c r="J69" i="15"/>
  <c r="J223" i="29"/>
  <c r="K69" i="15"/>
  <c r="K223" i="29" s="1"/>
  <c r="J68" i="15"/>
  <c r="J222" i="29"/>
  <c r="K68" i="15"/>
  <c r="K222" i="29" s="1"/>
  <c r="J67" i="15"/>
  <c r="J221" i="29"/>
  <c r="J66" i="15"/>
  <c r="J220" i="29"/>
  <c r="J65" i="15"/>
  <c r="J219" i="29" s="1"/>
  <c r="K65" i="15"/>
  <c r="K219" i="29" s="1"/>
  <c r="J64" i="15"/>
  <c r="J218" i="29" s="1"/>
  <c r="J63" i="15"/>
  <c r="J217" i="29" s="1"/>
  <c r="L62" i="15"/>
  <c r="J62" i="15"/>
  <c r="J216" i="29" s="1"/>
  <c r="J61" i="15"/>
  <c r="J215" i="29" s="1"/>
  <c r="K61" i="15"/>
  <c r="K215" i="29" s="1"/>
  <c r="K60" i="15"/>
  <c r="J60" i="15"/>
  <c r="J214" i="29" s="1"/>
  <c r="K59" i="15"/>
  <c r="K213" i="29" s="1"/>
  <c r="J59" i="15"/>
  <c r="J213" i="29" s="1"/>
  <c r="K58" i="15"/>
  <c r="J58" i="15"/>
  <c r="J212" i="29" s="1"/>
  <c r="K57" i="15"/>
  <c r="K211" i="29" s="1"/>
  <c r="J57" i="15"/>
  <c r="J211" i="29" s="1"/>
  <c r="K56" i="15"/>
  <c r="K210" i="29" s="1"/>
  <c r="J56" i="15"/>
  <c r="J210" i="29"/>
  <c r="K55" i="15"/>
  <c r="K209" i="29" s="1"/>
  <c r="J55" i="15"/>
  <c r="J209" i="29" s="1"/>
  <c r="K54" i="15"/>
  <c r="J54" i="15"/>
  <c r="J208" i="29"/>
  <c r="K53" i="15"/>
  <c r="K207" i="29" s="1"/>
  <c r="J53" i="15"/>
  <c r="J207" i="29" s="1"/>
  <c r="K52" i="15"/>
  <c r="J52" i="15"/>
  <c r="J206" i="29" s="1"/>
  <c r="K51" i="15"/>
  <c r="K205" i="29" s="1"/>
  <c r="J51" i="15"/>
  <c r="J205" i="29" s="1"/>
  <c r="K50" i="15"/>
  <c r="J50" i="15"/>
  <c r="J204" i="29" s="1"/>
  <c r="K49" i="15"/>
  <c r="J49" i="15"/>
  <c r="J203" i="29" s="1"/>
  <c r="K48" i="15"/>
  <c r="J48" i="15"/>
  <c r="J202" i="29" s="1"/>
  <c r="A48" i="15"/>
  <c r="A202" i="29" s="1"/>
  <c r="A203" i="29" s="1"/>
  <c r="Q42" i="15"/>
  <c r="Q44" i="15"/>
  <c r="Q45" i="15"/>
  <c r="M42" i="15"/>
  <c r="M44" i="15" s="1"/>
  <c r="M45" i="15" s="1"/>
  <c r="D41" i="15"/>
  <c r="A35" i="15"/>
  <c r="G40" i="15" s="1"/>
  <c r="G34" i="15"/>
  <c r="B33" i="15"/>
  <c r="J73" i="14"/>
  <c r="J187" i="29" s="1"/>
  <c r="J72" i="14"/>
  <c r="J186" i="29" s="1"/>
  <c r="J71" i="14"/>
  <c r="J70" i="14"/>
  <c r="J184" i="29" s="1"/>
  <c r="J69" i="14"/>
  <c r="J183" i="29"/>
  <c r="K69" i="14"/>
  <c r="K183" i="29" s="1"/>
  <c r="J68" i="14"/>
  <c r="J182" i="29" s="1"/>
  <c r="J67" i="14"/>
  <c r="J181" i="29" s="1"/>
  <c r="C93" i="14"/>
  <c r="C106" i="14" s="1"/>
  <c r="K106" i="14" s="1"/>
  <c r="J66" i="14"/>
  <c r="J180" i="29"/>
  <c r="K79" i="14"/>
  <c r="K193" i="29" s="1"/>
  <c r="J65" i="14"/>
  <c r="J179" i="29" s="1"/>
  <c r="K65" i="14"/>
  <c r="K179" i="29" s="1"/>
  <c r="J64" i="14"/>
  <c r="J178" i="29" s="1"/>
  <c r="J63" i="14"/>
  <c r="J177" i="29" s="1"/>
  <c r="C89" i="14"/>
  <c r="C102" i="14" s="1"/>
  <c r="K102" i="14" s="1"/>
  <c r="J62" i="14"/>
  <c r="J176" i="29" s="1"/>
  <c r="K75" i="14"/>
  <c r="K189" i="29" s="1"/>
  <c r="J61" i="14"/>
  <c r="J175" i="29" s="1"/>
  <c r="K61" i="14"/>
  <c r="K175" i="29" s="1"/>
  <c r="K60" i="14"/>
  <c r="J60" i="14"/>
  <c r="J174" i="29" s="1"/>
  <c r="K59" i="14"/>
  <c r="J59" i="14"/>
  <c r="J173" i="29" s="1"/>
  <c r="K58" i="14"/>
  <c r="J58" i="14"/>
  <c r="J172" i="29" s="1"/>
  <c r="K57" i="14"/>
  <c r="J57" i="14"/>
  <c r="J171" i="29" s="1"/>
  <c r="K56" i="14"/>
  <c r="K170" i="29" s="1"/>
  <c r="J56" i="14"/>
  <c r="J170" i="29" s="1"/>
  <c r="K55" i="14"/>
  <c r="J55" i="14"/>
  <c r="J169" i="29" s="1"/>
  <c r="K54" i="14"/>
  <c r="J54" i="14"/>
  <c r="J168" i="29"/>
  <c r="K53" i="14"/>
  <c r="J53" i="14"/>
  <c r="J167" i="29" s="1"/>
  <c r="K52" i="14"/>
  <c r="J52" i="14"/>
  <c r="J166" i="29" s="1"/>
  <c r="K51" i="14"/>
  <c r="K165" i="29" s="1"/>
  <c r="J51" i="14"/>
  <c r="J165" i="29" s="1"/>
  <c r="K50" i="14"/>
  <c r="J50" i="14"/>
  <c r="K49" i="14"/>
  <c r="J49" i="14"/>
  <c r="K48" i="14"/>
  <c r="K162" i="29" s="1"/>
  <c r="J48" i="14"/>
  <c r="J162" i="29" s="1"/>
  <c r="A48" i="14"/>
  <c r="A162" i="29" s="1"/>
  <c r="A163" i="29" s="1"/>
  <c r="A164" i="29" s="1"/>
  <c r="A165" i="29" s="1"/>
  <c r="A166" i="29" s="1"/>
  <c r="A167" i="29" s="1"/>
  <c r="A168" i="29" s="1"/>
  <c r="A169" i="29" s="1"/>
  <c r="A170" i="29" s="1"/>
  <c r="A171" i="29" s="1"/>
  <c r="A172" i="29" s="1"/>
  <c r="A173" i="29" s="1"/>
  <c r="A174" i="29" s="1"/>
  <c r="Q42" i="14"/>
  <c r="Q44" i="14"/>
  <c r="Q45" i="14"/>
  <c r="M42" i="14"/>
  <c r="M44" i="14"/>
  <c r="M45" i="14"/>
  <c r="D41" i="14"/>
  <c r="A35" i="14"/>
  <c r="A36" i="14"/>
  <c r="A74" i="14" s="1"/>
  <c r="A188" i="29" s="1"/>
  <c r="A189" i="29" s="1"/>
  <c r="A190" i="29" s="1"/>
  <c r="A191" i="29" s="1"/>
  <c r="G34" i="14"/>
  <c r="B33" i="14"/>
  <c r="J73" i="13"/>
  <c r="J147" i="29" s="1"/>
  <c r="K73" i="13"/>
  <c r="K147" i="29" s="1"/>
  <c r="J72" i="13"/>
  <c r="J146" i="29" s="1"/>
  <c r="K72" i="13"/>
  <c r="K146" i="29" s="1"/>
  <c r="J71" i="13"/>
  <c r="J145" i="29" s="1"/>
  <c r="K71" i="13"/>
  <c r="K145" i="29" s="1"/>
  <c r="J70" i="13"/>
  <c r="J144" i="29" s="1"/>
  <c r="J69" i="13"/>
  <c r="J143" i="29" s="1"/>
  <c r="K69" i="13"/>
  <c r="K143" i="29" s="1"/>
  <c r="J68" i="13"/>
  <c r="J142" i="29" s="1"/>
  <c r="K68" i="13"/>
  <c r="K142" i="29" s="1"/>
  <c r="J67" i="13"/>
  <c r="J141" i="29"/>
  <c r="J66" i="13"/>
  <c r="J140" i="29" s="1"/>
  <c r="J65" i="13"/>
  <c r="J139" i="29" s="1"/>
  <c r="K65" i="13"/>
  <c r="K139" i="29" s="1"/>
  <c r="J64" i="13"/>
  <c r="J138" i="29" s="1"/>
  <c r="K64" i="13"/>
  <c r="K138" i="29" s="1"/>
  <c r="J63" i="13"/>
  <c r="J137" i="29" s="1"/>
  <c r="L62" i="13"/>
  <c r="J62" i="13"/>
  <c r="J136" i="29" s="1"/>
  <c r="J61" i="13"/>
  <c r="J135" i="29" s="1"/>
  <c r="K61" i="13"/>
  <c r="K135" i="29" s="1"/>
  <c r="K60" i="13"/>
  <c r="J60" i="13"/>
  <c r="J134" i="29" s="1"/>
  <c r="K59" i="13"/>
  <c r="K133" i="29" s="1"/>
  <c r="J59" i="13"/>
  <c r="J133" i="29" s="1"/>
  <c r="K58" i="13"/>
  <c r="J58" i="13"/>
  <c r="J132" i="29" s="1"/>
  <c r="K57" i="13"/>
  <c r="J57" i="13"/>
  <c r="J131" i="29" s="1"/>
  <c r="K56" i="13"/>
  <c r="K130" i="29" s="1"/>
  <c r="J56" i="13"/>
  <c r="J130" i="29"/>
  <c r="K55" i="13"/>
  <c r="K129" i="29" s="1"/>
  <c r="J55" i="13"/>
  <c r="J129" i="29" s="1"/>
  <c r="K54" i="13"/>
  <c r="J54" i="13"/>
  <c r="J128" i="29"/>
  <c r="K53" i="13"/>
  <c r="K127" i="29" s="1"/>
  <c r="J53" i="13"/>
  <c r="J127" i="29" s="1"/>
  <c r="K52" i="13"/>
  <c r="J52" i="13"/>
  <c r="J126" i="29" s="1"/>
  <c r="K51" i="13"/>
  <c r="J51" i="13"/>
  <c r="J125" i="29" s="1"/>
  <c r="K50" i="13"/>
  <c r="J50" i="13"/>
  <c r="J124" i="29" s="1"/>
  <c r="K49" i="13"/>
  <c r="J49" i="13"/>
  <c r="J123" i="29" s="1"/>
  <c r="K48" i="13"/>
  <c r="K122" i="29" s="1"/>
  <c r="J48" i="13"/>
  <c r="J122" i="29" s="1"/>
  <c r="A48" i="13"/>
  <c r="A122" i="29" s="1"/>
  <c r="Q42" i="13"/>
  <c r="Q44" i="13"/>
  <c r="Q45" i="13"/>
  <c r="M42" i="13"/>
  <c r="D41" i="13"/>
  <c r="A36" i="13"/>
  <c r="A35" i="13"/>
  <c r="A61" i="13"/>
  <c r="G34" i="13"/>
  <c r="B33" i="13"/>
  <c r="J73" i="12"/>
  <c r="J27" i="29" s="1"/>
  <c r="K73" i="12"/>
  <c r="J72" i="12"/>
  <c r="J26" i="29" s="1"/>
  <c r="K72" i="12"/>
  <c r="K26" i="29" s="1"/>
  <c r="J71" i="12"/>
  <c r="J25" i="29" s="1"/>
  <c r="K71" i="12"/>
  <c r="K25" i="29" s="1"/>
  <c r="J70" i="12"/>
  <c r="J24" i="29" s="1"/>
  <c r="K70" i="12"/>
  <c r="K24" i="29" s="1"/>
  <c r="K69" i="12"/>
  <c r="K23" i="29" s="1"/>
  <c r="J69" i="12"/>
  <c r="J23" i="29"/>
  <c r="C95" i="12"/>
  <c r="K95" i="12" s="1"/>
  <c r="J68" i="12"/>
  <c r="J22" i="29"/>
  <c r="J67" i="12"/>
  <c r="J21" i="29"/>
  <c r="J66" i="12"/>
  <c r="J20" i="29"/>
  <c r="J65" i="12"/>
  <c r="J19" i="29" s="1"/>
  <c r="J64" i="12"/>
  <c r="J18" i="29" s="1"/>
  <c r="K64" i="12"/>
  <c r="K18" i="29" s="1"/>
  <c r="J63" i="12"/>
  <c r="J17" i="29" s="1"/>
  <c r="K63" i="12"/>
  <c r="K17" i="29" s="1"/>
  <c r="J62" i="12"/>
  <c r="J16" i="29" s="1"/>
  <c r="J61" i="12"/>
  <c r="J15" i="29" s="1"/>
  <c r="K60" i="12"/>
  <c r="K14" i="29" s="1"/>
  <c r="J60" i="12"/>
  <c r="J14" i="29" s="1"/>
  <c r="K59" i="12"/>
  <c r="J59" i="12"/>
  <c r="J13" i="29" s="1"/>
  <c r="K58" i="12"/>
  <c r="K12" i="29" s="1"/>
  <c r="J58" i="12"/>
  <c r="J12" i="29" s="1"/>
  <c r="K57" i="12"/>
  <c r="J57" i="12"/>
  <c r="J11" i="29" s="1"/>
  <c r="K56" i="12"/>
  <c r="K10" i="29" s="1"/>
  <c r="J56" i="12"/>
  <c r="J10" i="29" s="1"/>
  <c r="K55" i="12"/>
  <c r="J55" i="12"/>
  <c r="J9" i="29"/>
  <c r="K54" i="12"/>
  <c r="K8" i="29" s="1"/>
  <c r="J54" i="12"/>
  <c r="J8" i="29" s="1"/>
  <c r="K53" i="12"/>
  <c r="K7" i="29" s="1"/>
  <c r="J53" i="12"/>
  <c r="J7" i="29" s="1"/>
  <c r="K52" i="12"/>
  <c r="K6" i="29" s="1"/>
  <c r="J52" i="12"/>
  <c r="K51" i="12"/>
  <c r="J51" i="12"/>
  <c r="K50" i="12"/>
  <c r="J50" i="12"/>
  <c r="J4" i="29" s="1"/>
  <c r="K49" i="12"/>
  <c r="K3" i="29" s="1"/>
  <c r="J49" i="12"/>
  <c r="J3" i="29" s="1"/>
  <c r="K48" i="12"/>
  <c r="J48" i="12"/>
  <c r="J2" i="29" s="1"/>
  <c r="A48" i="12"/>
  <c r="Q42" i="12"/>
  <c r="Q44" i="12" s="1"/>
  <c r="Q45" i="12" s="1"/>
  <c r="M42" i="12"/>
  <c r="V2" i="29" s="1"/>
  <c r="V3" i="29" s="1"/>
  <c r="V4" i="29" s="1"/>
  <c r="V5" i="29" s="1"/>
  <c r="V6" i="29" s="1"/>
  <c r="V7" i="29" s="1"/>
  <c r="V8" i="29" s="1"/>
  <c r="V9" i="29" s="1"/>
  <c r="V10" i="29" s="1"/>
  <c r="V11" i="29" s="1"/>
  <c r="V12" i="29" s="1"/>
  <c r="V13" i="29" s="1"/>
  <c r="V14" i="29" s="1"/>
  <c r="V15" i="29" s="1"/>
  <c r="V16" i="29" s="1"/>
  <c r="V17" i="29" s="1"/>
  <c r="V18" i="29" s="1"/>
  <c r="V19" i="29" s="1"/>
  <c r="V20" i="29" s="1"/>
  <c r="V21" i="29" s="1"/>
  <c r="V22" i="29" s="1"/>
  <c r="V23" i="29" s="1"/>
  <c r="V24" i="29" s="1"/>
  <c r="V25" i="29" s="1"/>
  <c r="V26" i="29" s="1"/>
  <c r="V27" i="29" s="1"/>
  <c r="V28" i="29" s="1"/>
  <c r="V29" i="29" s="1"/>
  <c r="V30" i="29" s="1"/>
  <c r="V31" i="29" s="1"/>
  <c r="V32" i="29" s="1"/>
  <c r="V33" i="29" s="1"/>
  <c r="V34" i="29" s="1"/>
  <c r="V35" i="29" s="1"/>
  <c r="V36" i="29" s="1"/>
  <c r="V37" i="29" s="1"/>
  <c r="V38" i="29" s="1"/>
  <c r="V39" i="29" s="1"/>
  <c r="V40" i="29" s="1"/>
  <c r="V41" i="29" s="1"/>
  <c r="M44" i="12"/>
  <c r="M45" i="12"/>
  <c r="D41" i="12"/>
  <c r="A35" i="12"/>
  <c r="A36" i="12" s="1"/>
  <c r="G36" i="12" s="1"/>
  <c r="G35" i="12"/>
  <c r="G34" i="12"/>
  <c r="B33" i="12"/>
  <c r="H168" i="7"/>
  <c r="I168" i="7"/>
  <c r="J168" i="7"/>
  <c r="K168" i="7"/>
  <c r="L168" i="7"/>
  <c r="M168" i="7"/>
  <c r="N168" i="7"/>
  <c r="O168" i="7"/>
  <c r="P168" i="7"/>
  <c r="Q168" i="7"/>
  <c r="R168" i="7"/>
  <c r="S168" i="7"/>
  <c r="H169" i="7"/>
  <c r="I169" i="7"/>
  <c r="J169" i="7"/>
  <c r="K169" i="7"/>
  <c r="L169" i="7"/>
  <c r="M169" i="7"/>
  <c r="N169" i="7"/>
  <c r="O169" i="7"/>
  <c r="P169" i="7"/>
  <c r="Q169" i="7"/>
  <c r="R169" i="7"/>
  <c r="S169" i="7"/>
  <c r="H170" i="7"/>
  <c r="I170" i="7"/>
  <c r="J170" i="7"/>
  <c r="K170" i="7"/>
  <c r="L170" i="7"/>
  <c r="M170" i="7"/>
  <c r="N170" i="7"/>
  <c r="O170" i="7"/>
  <c r="P170" i="7"/>
  <c r="Q170" i="7"/>
  <c r="R170" i="7"/>
  <c r="S170" i="7"/>
  <c r="H171" i="7"/>
  <c r="I171" i="7"/>
  <c r="J171" i="7"/>
  <c r="K171" i="7"/>
  <c r="L171" i="7"/>
  <c r="M171" i="7"/>
  <c r="N171" i="7"/>
  <c r="O171" i="7"/>
  <c r="P171" i="7"/>
  <c r="Q171" i="7"/>
  <c r="R171" i="7"/>
  <c r="S171" i="7"/>
  <c r="H172" i="7"/>
  <c r="I172" i="7"/>
  <c r="J172" i="7"/>
  <c r="K172" i="7"/>
  <c r="L172" i="7"/>
  <c r="M172" i="7"/>
  <c r="N172" i="7"/>
  <c r="O172" i="7"/>
  <c r="P172" i="7"/>
  <c r="Q172" i="7"/>
  <c r="R172" i="7"/>
  <c r="S172" i="7"/>
  <c r="H173" i="7"/>
  <c r="I173" i="7"/>
  <c r="J173" i="7"/>
  <c r="K173" i="7"/>
  <c r="L173" i="7"/>
  <c r="M173" i="7"/>
  <c r="N173" i="7"/>
  <c r="O173" i="7"/>
  <c r="P173" i="7"/>
  <c r="Q173" i="7"/>
  <c r="R173" i="7"/>
  <c r="S173" i="7"/>
  <c r="H174" i="7"/>
  <c r="I174" i="7"/>
  <c r="J174" i="7"/>
  <c r="K174" i="7"/>
  <c r="L174" i="7"/>
  <c r="M174" i="7"/>
  <c r="N174" i="7"/>
  <c r="O174" i="7"/>
  <c r="P174" i="7"/>
  <c r="Q174" i="7"/>
  <c r="R174" i="7"/>
  <c r="S174" i="7"/>
  <c r="H175" i="7"/>
  <c r="I175" i="7"/>
  <c r="J175" i="7"/>
  <c r="K175" i="7"/>
  <c r="L175" i="7"/>
  <c r="M175" i="7"/>
  <c r="N175" i="7"/>
  <c r="O175" i="7"/>
  <c r="P175" i="7"/>
  <c r="Q175" i="7"/>
  <c r="R175" i="7"/>
  <c r="S175" i="7"/>
  <c r="H176" i="7"/>
  <c r="I176" i="7"/>
  <c r="J176" i="7"/>
  <c r="K176" i="7"/>
  <c r="L176" i="7"/>
  <c r="M176" i="7"/>
  <c r="N176" i="7"/>
  <c r="O176" i="7"/>
  <c r="P176" i="7"/>
  <c r="Q176" i="7"/>
  <c r="R176" i="7"/>
  <c r="S176" i="7"/>
  <c r="G169" i="7"/>
  <c r="G170" i="7"/>
  <c r="G171" i="7"/>
  <c r="G172" i="7"/>
  <c r="G173" i="7"/>
  <c r="G174" i="7"/>
  <c r="G175" i="7"/>
  <c r="G176" i="7"/>
  <c r="G168" i="7"/>
  <c r="G171" i="10"/>
  <c r="H171" i="10"/>
  <c r="I171" i="10"/>
  <c r="J171" i="10"/>
  <c r="K171" i="10"/>
  <c r="L171" i="10"/>
  <c r="M171" i="10"/>
  <c r="N171" i="10"/>
  <c r="O171" i="10"/>
  <c r="P171" i="10"/>
  <c r="Q171" i="10"/>
  <c r="R171" i="10"/>
  <c r="S171" i="10"/>
  <c r="G172" i="10"/>
  <c r="H172" i="10"/>
  <c r="I172" i="10"/>
  <c r="J172" i="10"/>
  <c r="K172" i="10"/>
  <c r="L172" i="10"/>
  <c r="M172" i="10"/>
  <c r="N172" i="10"/>
  <c r="O172" i="10"/>
  <c r="P172" i="10"/>
  <c r="Q172" i="10"/>
  <c r="R172" i="10"/>
  <c r="S172" i="10"/>
  <c r="G173" i="10"/>
  <c r="H173" i="10"/>
  <c r="I173" i="10"/>
  <c r="J173" i="10"/>
  <c r="K173" i="10"/>
  <c r="L173" i="10"/>
  <c r="M173" i="10"/>
  <c r="N173" i="10"/>
  <c r="O173" i="10"/>
  <c r="P173" i="10"/>
  <c r="Q173" i="10"/>
  <c r="R173" i="10"/>
  <c r="S173" i="10"/>
  <c r="G174" i="10"/>
  <c r="H174" i="10"/>
  <c r="I174" i="10"/>
  <c r="J174" i="10"/>
  <c r="K174" i="10"/>
  <c r="L174" i="10"/>
  <c r="M174" i="10"/>
  <c r="N174" i="10"/>
  <c r="O174" i="10"/>
  <c r="P174" i="10"/>
  <c r="Q174" i="10"/>
  <c r="R174" i="10"/>
  <c r="S174" i="10"/>
  <c r="G175" i="10"/>
  <c r="H175" i="10"/>
  <c r="I175" i="10"/>
  <c r="J175" i="10"/>
  <c r="K175" i="10"/>
  <c r="L175" i="10"/>
  <c r="M175" i="10"/>
  <c r="N175" i="10"/>
  <c r="O175" i="10"/>
  <c r="P175" i="10"/>
  <c r="Q175" i="10"/>
  <c r="R175" i="10"/>
  <c r="S175" i="10"/>
  <c r="G176" i="10"/>
  <c r="H176" i="10"/>
  <c r="I176" i="10"/>
  <c r="J176" i="10"/>
  <c r="K176" i="10"/>
  <c r="L176" i="10"/>
  <c r="M176" i="10"/>
  <c r="N176" i="10"/>
  <c r="O176" i="10"/>
  <c r="P176" i="10"/>
  <c r="Q176" i="10"/>
  <c r="R176" i="10"/>
  <c r="S176" i="10"/>
  <c r="G177" i="10"/>
  <c r="H177" i="10"/>
  <c r="I177" i="10"/>
  <c r="J177" i="10"/>
  <c r="K177" i="10"/>
  <c r="L177" i="10"/>
  <c r="M177" i="10"/>
  <c r="N177" i="10"/>
  <c r="O177" i="10"/>
  <c r="P177" i="10"/>
  <c r="Q177" i="10"/>
  <c r="R177" i="10"/>
  <c r="S177" i="10"/>
  <c r="H169" i="10"/>
  <c r="I169" i="10"/>
  <c r="J169" i="10"/>
  <c r="K169" i="10"/>
  <c r="L169" i="10"/>
  <c r="M169" i="10"/>
  <c r="N169" i="10"/>
  <c r="O169" i="10"/>
  <c r="P169" i="10"/>
  <c r="Q169" i="10"/>
  <c r="R169" i="10"/>
  <c r="S169" i="10"/>
  <c r="G169" i="10"/>
  <c r="M44" i="13"/>
  <c r="M45" i="13"/>
  <c r="V122" i="29"/>
  <c r="V123" i="29"/>
  <c r="V124" i="29"/>
  <c r="V125" i="29"/>
  <c r="V126" i="29"/>
  <c r="V127" i="29"/>
  <c r="V128" i="29"/>
  <c r="V129" i="29"/>
  <c r="V130" i="29"/>
  <c r="V131" i="29"/>
  <c r="V132" i="29"/>
  <c r="V133" i="29"/>
  <c r="V134" i="29"/>
  <c r="V135" i="29"/>
  <c r="V136" i="29"/>
  <c r="V137" i="29"/>
  <c r="V138" i="29"/>
  <c r="V139" i="29"/>
  <c r="V140" i="29"/>
  <c r="V141" i="29"/>
  <c r="V142" i="29"/>
  <c r="V143" i="29"/>
  <c r="V144" i="29"/>
  <c r="V145" i="29"/>
  <c r="V146" i="29"/>
  <c r="V147" i="29"/>
  <c r="V148" i="29"/>
  <c r="V149" i="29"/>
  <c r="V150" i="29"/>
  <c r="V151" i="29"/>
  <c r="V152" i="29"/>
  <c r="V153" i="29"/>
  <c r="V154" i="29"/>
  <c r="V155" i="29"/>
  <c r="V156" i="29"/>
  <c r="V157" i="29"/>
  <c r="V158" i="29"/>
  <c r="V159" i="29"/>
  <c r="V160" i="29"/>
  <c r="V161" i="29"/>
  <c r="E70" i="18"/>
  <c r="S70" i="18" s="1"/>
  <c r="S304" i="29" s="1"/>
  <c r="H303" i="29"/>
  <c r="S69" i="18"/>
  <c r="S303" i="29" s="1"/>
  <c r="E70" i="16"/>
  <c r="E264" i="29" s="1"/>
  <c r="H263" i="29"/>
  <c r="E70" i="13"/>
  <c r="E144" i="29" s="1"/>
  <c r="H143" i="29"/>
  <c r="E70" i="2"/>
  <c r="S70" i="2" s="1"/>
  <c r="S104" i="29" s="1"/>
  <c r="H103" i="29"/>
  <c r="E70" i="1"/>
  <c r="H63" i="29"/>
  <c r="S69" i="1"/>
  <c r="S63" i="29" s="1"/>
  <c r="E63" i="29"/>
  <c r="E70" i="12"/>
  <c r="E24" i="29" s="1"/>
  <c r="H23" i="29"/>
  <c r="S69" i="12"/>
  <c r="S23" i="29" s="1"/>
  <c r="A61" i="18"/>
  <c r="A295" i="29" s="1"/>
  <c r="A296" i="29" s="1"/>
  <c r="A297" i="29" s="1"/>
  <c r="A61" i="15"/>
  <c r="A215" i="29" s="1"/>
  <c r="A216" i="29" s="1"/>
  <c r="A217" i="29" s="1"/>
  <c r="A218" i="29" s="1"/>
  <c r="A219" i="29" s="1"/>
  <c r="A220" i="29" s="1"/>
  <c r="A221" i="29" s="1"/>
  <c r="A222" i="29" s="1"/>
  <c r="A223" i="29" s="1"/>
  <c r="A224" i="29" s="1"/>
  <c r="A225" i="29" s="1"/>
  <c r="A226" i="29" s="1"/>
  <c r="A227" i="29" s="1"/>
  <c r="K63" i="17"/>
  <c r="K62" i="13"/>
  <c r="K136" i="29" s="1"/>
  <c r="K63" i="13"/>
  <c r="K137" i="29" s="1"/>
  <c r="B34" i="17"/>
  <c r="K67" i="16"/>
  <c r="K261" i="29" s="1"/>
  <c r="K61" i="16"/>
  <c r="K255" i="29" s="1"/>
  <c r="K64" i="16"/>
  <c r="K258" i="29" s="1"/>
  <c r="K71" i="15"/>
  <c r="K225" i="29" s="1"/>
  <c r="K64" i="15"/>
  <c r="K218" i="29" s="1"/>
  <c r="K67" i="14"/>
  <c r="K181" i="29" s="1"/>
  <c r="K72" i="18"/>
  <c r="K306" i="29" s="1"/>
  <c r="K76" i="18"/>
  <c r="K310" i="29" s="1"/>
  <c r="K67" i="18"/>
  <c r="K301" i="29" s="1"/>
  <c r="K71" i="17"/>
  <c r="K64" i="17"/>
  <c r="K63" i="15"/>
  <c r="K217" i="29" s="1"/>
  <c r="K66" i="14"/>
  <c r="K180" i="29" s="1"/>
  <c r="C97" i="13"/>
  <c r="K97" i="13" s="1"/>
  <c r="K62" i="12"/>
  <c r="K16" i="29" s="1"/>
  <c r="K65" i="12"/>
  <c r="K19" i="29" s="1"/>
  <c r="K83" i="12"/>
  <c r="K37" i="29" s="1"/>
  <c r="K66" i="12"/>
  <c r="K20" i="29" s="1"/>
  <c r="K77" i="12"/>
  <c r="K31" i="29" s="1"/>
  <c r="K71" i="18"/>
  <c r="K305" i="29" s="1"/>
  <c r="K68" i="18"/>
  <c r="K302" i="29" s="1"/>
  <c r="K74" i="17"/>
  <c r="K67" i="17"/>
  <c r="G41" i="17"/>
  <c r="H35" i="17"/>
  <c r="C95" i="16"/>
  <c r="K95" i="16" s="1"/>
  <c r="K72" i="16"/>
  <c r="K266" i="29" s="1"/>
  <c r="C97" i="16"/>
  <c r="K97" i="16" s="1"/>
  <c r="K68" i="16"/>
  <c r="K262" i="29" s="1"/>
  <c r="C87" i="15"/>
  <c r="C241" i="29" s="1"/>
  <c r="K67" i="15"/>
  <c r="K221" i="29" s="1"/>
  <c r="K62" i="14"/>
  <c r="K176" i="29" s="1"/>
  <c r="K63" i="14"/>
  <c r="K177" i="29" s="1"/>
  <c r="K70" i="14"/>
  <c r="K184" i="29" s="1"/>
  <c r="K70" i="13"/>
  <c r="K144" i="29" s="1"/>
  <c r="K74" i="13"/>
  <c r="K148" i="29" s="1"/>
  <c r="K67" i="13"/>
  <c r="K141" i="29" s="1"/>
  <c r="K66" i="13"/>
  <c r="K140" i="29" s="1"/>
  <c r="K79" i="12"/>
  <c r="K33" i="29" s="1"/>
  <c r="C92" i="12"/>
  <c r="C105" i="12" s="1"/>
  <c r="K105" i="12" s="1"/>
  <c r="C97" i="12"/>
  <c r="C110" i="12" s="1"/>
  <c r="K110" i="12" s="1"/>
  <c r="K67" i="12"/>
  <c r="K21" i="29" s="1"/>
  <c r="K82" i="12"/>
  <c r="K36" i="29" s="1"/>
  <c r="K66" i="18"/>
  <c r="K300" i="29" s="1"/>
  <c r="C89" i="18"/>
  <c r="K89" i="18" s="1"/>
  <c r="K62" i="18"/>
  <c r="K296" i="29" s="1"/>
  <c r="K81" i="18"/>
  <c r="K315" i="29" s="1"/>
  <c r="C94" i="18"/>
  <c r="K94" i="18" s="1"/>
  <c r="C87" i="18"/>
  <c r="C321" i="29" s="1"/>
  <c r="K74" i="18"/>
  <c r="K308" i="29" s="1"/>
  <c r="C97" i="18"/>
  <c r="C110" i="18" s="1"/>
  <c r="K110" i="18" s="1"/>
  <c r="K84" i="18"/>
  <c r="K318" i="29" s="1"/>
  <c r="K70" i="18"/>
  <c r="K304" i="29" s="1"/>
  <c r="K85" i="18"/>
  <c r="K319" i="29" s="1"/>
  <c r="C98" i="18"/>
  <c r="C93" i="18"/>
  <c r="C106" i="18" s="1"/>
  <c r="K106" i="18" s="1"/>
  <c r="K80" i="18"/>
  <c r="K314" i="29" s="1"/>
  <c r="K77" i="18"/>
  <c r="K311" i="29" s="1"/>
  <c r="C90" i="18"/>
  <c r="K90" i="18" s="1"/>
  <c r="N50" i="17"/>
  <c r="M50" i="17"/>
  <c r="L51" i="17"/>
  <c r="M61" i="17"/>
  <c r="M49" i="17"/>
  <c r="M48" i="17"/>
  <c r="O112" i="17"/>
  <c r="O110" i="17"/>
  <c r="O108" i="17"/>
  <c r="O106" i="17"/>
  <c r="O104" i="17"/>
  <c r="O102" i="17"/>
  <c r="O100" i="17"/>
  <c r="O85" i="17"/>
  <c r="O83" i="17"/>
  <c r="O81" i="17"/>
  <c r="O79" i="17"/>
  <c r="O77" i="17"/>
  <c r="O75" i="17"/>
  <c r="O72" i="17"/>
  <c r="O68" i="17"/>
  <c r="O64" i="17"/>
  <c r="O60" i="17"/>
  <c r="O59" i="17"/>
  <c r="O98" i="17"/>
  <c r="O96" i="17"/>
  <c r="O94" i="17"/>
  <c r="O92" i="17"/>
  <c r="O90" i="17"/>
  <c r="O88" i="17"/>
  <c r="O69" i="17"/>
  <c r="O65" i="17"/>
  <c r="O61" i="17"/>
  <c r="O111" i="17"/>
  <c r="O109" i="17"/>
  <c r="O107" i="17"/>
  <c r="O105" i="17"/>
  <c r="O103" i="17"/>
  <c r="O101" i="17"/>
  <c r="O86" i="17"/>
  <c r="O84" i="17"/>
  <c r="O82" i="17"/>
  <c r="O80" i="17"/>
  <c r="O78" i="17"/>
  <c r="O76" i="17"/>
  <c r="O74" i="17"/>
  <c r="O70" i="17"/>
  <c r="O66" i="17"/>
  <c r="O62" i="17"/>
  <c r="N61" i="17"/>
  <c r="O93" i="17"/>
  <c r="O63" i="17"/>
  <c r="N62" i="17"/>
  <c r="N49" i="17"/>
  <c r="N48" i="17"/>
  <c r="O54" i="17"/>
  <c r="O53" i="17"/>
  <c r="O52" i="17"/>
  <c r="O51" i="17"/>
  <c r="O50" i="17"/>
  <c r="O95" i="17"/>
  <c r="O87" i="17"/>
  <c r="O71" i="17"/>
  <c r="O58" i="17"/>
  <c r="O56" i="17"/>
  <c r="O99" i="17"/>
  <c r="O91" i="17"/>
  <c r="O48" i="17"/>
  <c r="O97" i="17"/>
  <c r="O89" i="17"/>
  <c r="O67" i="17"/>
  <c r="O57" i="17"/>
  <c r="O55" i="17"/>
  <c r="O49" i="17"/>
  <c r="K77" i="17"/>
  <c r="C90" i="17"/>
  <c r="C97" i="17"/>
  <c r="K84" i="17"/>
  <c r="G36" i="17"/>
  <c r="G40" i="17"/>
  <c r="C87" i="17"/>
  <c r="C82" i="17"/>
  <c r="K83" i="17"/>
  <c r="C96" i="17"/>
  <c r="M62" i="17"/>
  <c r="C93" i="17"/>
  <c r="K80" i="17"/>
  <c r="K75" i="17"/>
  <c r="C88" i="17"/>
  <c r="C89" i="17"/>
  <c r="K76" i="17"/>
  <c r="A37" i="17"/>
  <c r="K79" i="17"/>
  <c r="C92" i="17"/>
  <c r="C86" i="17"/>
  <c r="K62" i="17"/>
  <c r="L63" i="17"/>
  <c r="K66" i="17"/>
  <c r="K70" i="17"/>
  <c r="C81" i="17"/>
  <c r="C85" i="17"/>
  <c r="C89" i="16"/>
  <c r="C102" i="16" s="1"/>
  <c r="K102" i="16" s="1"/>
  <c r="K76" i="16"/>
  <c r="K270" i="29" s="1"/>
  <c r="C91" i="16"/>
  <c r="C104" i="16" s="1"/>
  <c r="K104" i="16" s="1"/>
  <c r="K78" i="16"/>
  <c r="K272" i="29" s="1"/>
  <c r="C99" i="16"/>
  <c r="C112" i="16" s="1"/>
  <c r="K112" i="16" s="1"/>
  <c r="K86" i="16"/>
  <c r="K280" i="29" s="1"/>
  <c r="K70" i="16"/>
  <c r="K264" i="29" s="1"/>
  <c r="C93" i="16"/>
  <c r="C106" i="16" s="1"/>
  <c r="K106" i="16" s="1"/>
  <c r="K80" i="16"/>
  <c r="K274" i="29" s="1"/>
  <c r="A36" i="16"/>
  <c r="K63" i="16"/>
  <c r="K257" i="29" s="1"/>
  <c r="K65" i="16"/>
  <c r="K259" i="29" s="1"/>
  <c r="K66" i="16"/>
  <c r="K260" i="29" s="1"/>
  <c r="C87" i="16"/>
  <c r="K74" i="16"/>
  <c r="K268" i="29" s="1"/>
  <c r="K62" i="16"/>
  <c r="K256" i="29" s="1"/>
  <c r="K73" i="16"/>
  <c r="K267" i="29" s="1"/>
  <c r="C90" i="16"/>
  <c r="K90" i="16" s="1"/>
  <c r="C94" i="16"/>
  <c r="K94" i="16" s="1"/>
  <c r="C98" i="16"/>
  <c r="K98" i="16" s="1"/>
  <c r="C97" i="15"/>
  <c r="C110" i="15" s="1"/>
  <c r="K110" i="15" s="1"/>
  <c r="K84" i="15"/>
  <c r="K238" i="29" s="1"/>
  <c r="C89" i="15"/>
  <c r="K89" i="15" s="1"/>
  <c r="K76" i="15"/>
  <c r="K230" i="29" s="1"/>
  <c r="K75" i="15"/>
  <c r="K229" i="29" s="1"/>
  <c r="C88" i="15"/>
  <c r="K88" i="15" s="1"/>
  <c r="C93" i="15"/>
  <c r="K93" i="15" s="1"/>
  <c r="K80" i="15"/>
  <c r="K234" i="29" s="1"/>
  <c r="K83" i="15"/>
  <c r="K237" i="29" s="1"/>
  <c r="C96" i="15"/>
  <c r="K77" i="15"/>
  <c r="K231" i="29" s="1"/>
  <c r="C90" i="15"/>
  <c r="K90" i="15" s="1"/>
  <c r="K79" i="15"/>
  <c r="K233" i="29" s="1"/>
  <c r="C92" i="15"/>
  <c r="K92" i="15" s="1"/>
  <c r="K62" i="15"/>
  <c r="K216" i="29" s="1"/>
  <c r="K66" i="15"/>
  <c r="K220" i="29" s="1"/>
  <c r="K70" i="15"/>
  <c r="K224" i="29"/>
  <c r="K68" i="14"/>
  <c r="K182" i="29" s="1"/>
  <c r="K89" i="14"/>
  <c r="G35" i="14"/>
  <c r="K76" i="14"/>
  <c r="K190" i="29" s="1"/>
  <c r="K80" i="14"/>
  <c r="K194" i="29" s="1"/>
  <c r="C88" i="14"/>
  <c r="K88" i="14" s="1"/>
  <c r="C92" i="14"/>
  <c r="C105" i="14" s="1"/>
  <c r="K105" i="14" s="1"/>
  <c r="G40" i="14"/>
  <c r="A61" i="14"/>
  <c r="A175" i="29" s="1"/>
  <c r="A176" i="29" s="1"/>
  <c r="A177" i="29" s="1"/>
  <c r="A178" i="29" s="1"/>
  <c r="A179" i="29" s="1"/>
  <c r="A180" i="29" s="1"/>
  <c r="A181" i="29" s="1"/>
  <c r="A182" i="29" s="1"/>
  <c r="A183" i="29" s="1"/>
  <c r="A184" i="29" s="1"/>
  <c r="A185" i="29" s="1"/>
  <c r="A186" i="29" s="1"/>
  <c r="A187" i="29" s="1"/>
  <c r="K64" i="14"/>
  <c r="K178" i="29" s="1"/>
  <c r="G40" i="13"/>
  <c r="G35" i="13"/>
  <c r="K75" i="13"/>
  <c r="K149" i="29" s="1"/>
  <c r="C88" i="13"/>
  <c r="C93" i="13"/>
  <c r="K80" i="13"/>
  <c r="K154" i="29" s="1"/>
  <c r="C89" i="13"/>
  <c r="C102" i="13" s="1"/>
  <c r="K102" i="13" s="1"/>
  <c r="K76" i="13"/>
  <c r="K150" i="29" s="1"/>
  <c r="K79" i="13"/>
  <c r="K153" i="29" s="1"/>
  <c r="C92" i="13"/>
  <c r="K83" i="13"/>
  <c r="K157" i="29" s="1"/>
  <c r="C96" i="13"/>
  <c r="K96" i="13" s="1"/>
  <c r="A74" i="12"/>
  <c r="A28" i="29" s="1"/>
  <c r="A29" i="29" s="1"/>
  <c r="A30" i="29" s="1"/>
  <c r="A31" i="29" s="1"/>
  <c r="A32" i="29" s="1"/>
  <c r="A33" i="29" s="1"/>
  <c r="A34" i="29" s="1"/>
  <c r="A35" i="29" s="1"/>
  <c r="A36" i="29" s="1"/>
  <c r="A37" i="29" s="1"/>
  <c r="A38" i="29" s="1"/>
  <c r="A39" i="29" s="1"/>
  <c r="A40" i="29" s="1"/>
  <c r="A37" i="12"/>
  <c r="C91" i="12"/>
  <c r="K78" i="12"/>
  <c r="K32" i="29" s="1"/>
  <c r="C96" i="12"/>
  <c r="K96" i="12" s="1"/>
  <c r="A61" i="12"/>
  <c r="A15" i="29" s="1"/>
  <c r="A16" i="29" s="1"/>
  <c r="A17" i="29" s="1"/>
  <c r="A18" i="29" s="1"/>
  <c r="A19" i="29" s="1"/>
  <c r="A20" i="29" s="1"/>
  <c r="K75" i="12"/>
  <c r="K29" i="29" s="1"/>
  <c r="C88" i="12"/>
  <c r="C101" i="12" s="1"/>
  <c r="K101" i="12" s="1"/>
  <c r="K61" i="12"/>
  <c r="K15" i="29" s="1"/>
  <c r="G40" i="12"/>
  <c r="C93" i="12"/>
  <c r="K93" i="12" s="1"/>
  <c r="K80" i="12"/>
  <c r="K34" i="29" s="1"/>
  <c r="K68" i="12"/>
  <c r="K22" i="29" s="1"/>
  <c r="C49" i="3"/>
  <c r="D49" i="3"/>
  <c r="F49" i="3"/>
  <c r="G49" i="3"/>
  <c r="K49" i="3" s="1"/>
  <c r="I49" i="3"/>
  <c r="C50" i="3"/>
  <c r="D50" i="3"/>
  <c r="F50" i="3"/>
  <c r="G50" i="3"/>
  <c r="K50" i="3" s="1"/>
  <c r="I50" i="3"/>
  <c r="C51" i="3"/>
  <c r="D51" i="3"/>
  <c r="F51" i="3"/>
  <c r="G51" i="3"/>
  <c r="K51" i="3" s="1"/>
  <c r="I51" i="3"/>
  <c r="C52" i="3"/>
  <c r="D52" i="3"/>
  <c r="F52" i="3"/>
  <c r="G52" i="3"/>
  <c r="K52" i="3" s="1"/>
  <c r="I52" i="3"/>
  <c r="C53" i="3"/>
  <c r="D53" i="3"/>
  <c r="F53" i="3"/>
  <c r="G53" i="3"/>
  <c r="K53" i="3" s="1"/>
  <c r="I53" i="3"/>
  <c r="C54" i="3"/>
  <c r="D54" i="3"/>
  <c r="F54" i="3"/>
  <c r="G54" i="3"/>
  <c r="K54" i="3" s="1"/>
  <c r="I54" i="3"/>
  <c r="C55" i="3"/>
  <c r="D55" i="3"/>
  <c r="F55" i="3"/>
  <c r="G55" i="3"/>
  <c r="K55" i="3" s="1"/>
  <c r="I55" i="3"/>
  <c r="C56" i="3"/>
  <c r="D56" i="3"/>
  <c r="F56" i="3"/>
  <c r="G56" i="3"/>
  <c r="K56" i="3"/>
  <c r="I56" i="3"/>
  <c r="C57" i="3"/>
  <c r="D57" i="3"/>
  <c r="F57" i="3"/>
  <c r="G57" i="3"/>
  <c r="K57" i="3"/>
  <c r="I57" i="3"/>
  <c r="C58" i="3"/>
  <c r="D58" i="3"/>
  <c r="F58" i="3"/>
  <c r="G58" i="3"/>
  <c r="K58" i="3" s="1"/>
  <c r="I58" i="3"/>
  <c r="C59" i="3"/>
  <c r="D59" i="3"/>
  <c r="F59" i="3"/>
  <c r="G59" i="3"/>
  <c r="K59" i="3"/>
  <c r="I59" i="3"/>
  <c r="C60" i="3"/>
  <c r="D60" i="3"/>
  <c r="F60" i="3"/>
  <c r="G60" i="3"/>
  <c r="I60" i="3"/>
  <c r="D61" i="3"/>
  <c r="E61" i="3"/>
  <c r="F61" i="3"/>
  <c r="G61" i="3"/>
  <c r="J61" i="3" s="1"/>
  <c r="H61" i="3"/>
  <c r="I61" i="3"/>
  <c r="D62" i="3"/>
  <c r="F62" i="3"/>
  <c r="G62" i="3"/>
  <c r="H62" i="3"/>
  <c r="I62" i="3"/>
  <c r="D63" i="3"/>
  <c r="E63" i="3"/>
  <c r="F63" i="3"/>
  <c r="G63" i="3"/>
  <c r="J63" i="3" s="1"/>
  <c r="H63" i="3"/>
  <c r="I63" i="3"/>
  <c r="D64" i="3"/>
  <c r="F64" i="3"/>
  <c r="G64" i="3"/>
  <c r="J64" i="3" s="1"/>
  <c r="H64" i="3"/>
  <c r="I64" i="3"/>
  <c r="D65" i="3"/>
  <c r="F65" i="3"/>
  <c r="G65" i="3"/>
  <c r="J52" i="3" s="1"/>
  <c r="H65" i="3"/>
  <c r="I65" i="3"/>
  <c r="D66" i="3"/>
  <c r="F66" i="3"/>
  <c r="G66" i="3"/>
  <c r="J66" i="3" s="1"/>
  <c r="H66" i="3"/>
  <c r="E67" i="3" s="1"/>
  <c r="I66" i="3"/>
  <c r="I67" i="3"/>
  <c r="J68" i="3"/>
  <c r="I68" i="3"/>
  <c r="I69" i="3"/>
  <c r="I70" i="3"/>
  <c r="I71" i="3"/>
  <c r="D92" i="3"/>
  <c r="E92" i="3"/>
  <c r="F92" i="3"/>
  <c r="G92" i="3"/>
  <c r="H92" i="3"/>
  <c r="I92" i="3"/>
  <c r="D93" i="3"/>
  <c r="E93" i="3"/>
  <c r="F93" i="3"/>
  <c r="G93" i="3"/>
  <c r="H93" i="3"/>
  <c r="I93" i="3"/>
  <c r="D94" i="3"/>
  <c r="E94" i="3"/>
  <c r="F94" i="3"/>
  <c r="G94" i="3"/>
  <c r="H94" i="3"/>
  <c r="I94" i="3"/>
  <c r="D95" i="3"/>
  <c r="E95" i="3"/>
  <c r="F95" i="3"/>
  <c r="G95" i="3"/>
  <c r="H95" i="3"/>
  <c r="I95" i="3"/>
  <c r="D96" i="3"/>
  <c r="E96" i="3"/>
  <c r="F96" i="3"/>
  <c r="G96" i="3"/>
  <c r="H96" i="3"/>
  <c r="I96" i="3"/>
  <c r="D97" i="3"/>
  <c r="E97" i="3"/>
  <c r="F97" i="3"/>
  <c r="G97" i="3"/>
  <c r="H97" i="3"/>
  <c r="I97" i="3"/>
  <c r="D98" i="3"/>
  <c r="E98" i="3"/>
  <c r="F98" i="3"/>
  <c r="G98" i="3"/>
  <c r="H98" i="3"/>
  <c r="I98" i="3"/>
  <c r="D99" i="3"/>
  <c r="E99" i="3"/>
  <c r="F99" i="3"/>
  <c r="G99" i="3"/>
  <c r="H99" i="3"/>
  <c r="I99" i="3"/>
  <c r="D100" i="3"/>
  <c r="E100" i="3"/>
  <c r="F100" i="3"/>
  <c r="G100" i="3"/>
  <c r="H100" i="3"/>
  <c r="I100" i="3"/>
  <c r="D101" i="3"/>
  <c r="E101" i="3"/>
  <c r="F101" i="3"/>
  <c r="G101" i="3"/>
  <c r="H101" i="3"/>
  <c r="I101" i="3"/>
  <c r="D102" i="3"/>
  <c r="E102" i="3"/>
  <c r="F102" i="3"/>
  <c r="G102" i="3"/>
  <c r="H102" i="3"/>
  <c r="I102" i="3"/>
  <c r="D103" i="3"/>
  <c r="E103" i="3"/>
  <c r="F103" i="3"/>
  <c r="G103" i="3"/>
  <c r="H103" i="3"/>
  <c r="I103" i="3"/>
  <c r="D104" i="3"/>
  <c r="E104" i="3"/>
  <c r="F104" i="3"/>
  <c r="G104" i="3"/>
  <c r="H104" i="3"/>
  <c r="I104" i="3"/>
  <c r="D105" i="3"/>
  <c r="E105" i="3"/>
  <c r="F105" i="3"/>
  <c r="G105" i="3"/>
  <c r="H105" i="3"/>
  <c r="I105" i="3"/>
  <c r="D106" i="3"/>
  <c r="E106" i="3"/>
  <c r="F106" i="3"/>
  <c r="G106" i="3"/>
  <c r="H106" i="3"/>
  <c r="I106" i="3"/>
  <c r="D107" i="3"/>
  <c r="E107" i="3"/>
  <c r="F107" i="3"/>
  <c r="G107" i="3"/>
  <c r="H107" i="3"/>
  <c r="I107" i="3"/>
  <c r="D108" i="3"/>
  <c r="E108" i="3"/>
  <c r="F108" i="3"/>
  <c r="G108" i="3"/>
  <c r="H108" i="3"/>
  <c r="I108" i="3"/>
  <c r="D109" i="3"/>
  <c r="E109" i="3"/>
  <c r="F109" i="3"/>
  <c r="G109" i="3"/>
  <c r="H109" i="3"/>
  <c r="I109" i="3"/>
  <c r="D110" i="3"/>
  <c r="E110" i="3"/>
  <c r="F110" i="3"/>
  <c r="G110" i="3"/>
  <c r="H110" i="3"/>
  <c r="I110" i="3"/>
  <c r="D111" i="3"/>
  <c r="E111" i="3"/>
  <c r="F111" i="3"/>
  <c r="G111" i="3"/>
  <c r="H111" i="3"/>
  <c r="I111" i="3"/>
  <c r="D112" i="3"/>
  <c r="E112" i="3"/>
  <c r="F112" i="3"/>
  <c r="G112" i="3"/>
  <c r="H112" i="3"/>
  <c r="I112" i="3"/>
  <c r="C48" i="3"/>
  <c r="D48" i="3"/>
  <c r="E48" i="3"/>
  <c r="F48" i="3"/>
  <c r="G48" i="3"/>
  <c r="K48" i="3" s="1"/>
  <c r="I48" i="3"/>
  <c r="K49" i="1"/>
  <c r="K43" i="29" s="1"/>
  <c r="K50" i="1"/>
  <c r="K44" i="29" s="1"/>
  <c r="K51" i="1"/>
  <c r="K45" i="29" s="1"/>
  <c r="K52" i="1"/>
  <c r="K53" i="1"/>
  <c r="K54" i="1"/>
  <c r="K55" i="1"/>
  <c r="K56" i="1"/>
  <c r="K57" i="1"/>
  <c r="K51" i="29" s="1"/>
  <c r="K58" i="1"/>
  <c r="K59" i="1"/>
  <c r="K60" i="1"/>
  <c r="K48" i="1"/>
  <c r="J62" i="1"/>
  <c r="J56" i="29" s="1"/>
  <c r="J63" i="1"/>
  <c r="J57" i="29" s="1"/>
  <c r="J64" i="1"/>
  <c r="J58" i="29" s="1"/>
  <c r="J65" i="1"/>
  <c r="J59" i="29" s="1"/>
  <c r="J66" i="1"/>
  <c r="J60" i="29" s="1"/>
  <c r="J67" i="1"/>
  <c r="J61" i="29"/>
  <c r="J68" i="1"/>
  <c r="J62" i="29"/>
  <c r="J69" i="1"/>
  <c r="J63" i="29"/>
  <c r="J70" i="1"/>
  <c r="J64" i="29" s="1"/>
  <c r="J71" i="1"/>
  <c r="J65" i="29" s="1"/>
  <c r="J72" i="1"/>
  <c r="J66" i="29" s="1"/>
  <c r="J73" i="1"/>
  <c r="J67" i="29"/>
  <c r="J61" i="1"/>
  <c r="J55" i="29" s="1"/>
  <c r="K49" i="2"/>
  <c r="K83" i="29" s="1"/>
  <c r="K50" i="2"/>
  <c r="K84" i="29" s="1"/>
  <c r="K51" i="2"/>
  <c r="K85" i="29" s="1"/>
  <c r="K52" i="2"/>
  <c r="K86" i="29" s="1"/>
  <c r="K53" i="2"/>
  <c r="K87" i="29" s="1"/>
  <c r="K54" i="2"/>
  <c r="K88" i="29" s="1"/>
  <c r="K55" i="2"/>
  <c r="K89" i="29" s="1"/>
  <c r="K56" i="2"/>
  <c r="K90" i="29" s="1"/>
  <c r="K57" i="2"/>
  <c r="K91" i="29" s="1"/>
  <c r="K58" i="2"/>
  <c r="K92" i="29" s="1"/>
  <c r="K59" i="2"/>
  <c r="K93" i="29" s="1"/>
  <c r="K60" i="2"/>
  <c r="K94" i="29" s="1"/>
  <c r="K48" i="2"/>
  <c r="K82" i="29" s="1"/>
  <c r="J62" i="2"/>
  <c r="J96" i="29" s="1"/>
  <c r="J63" i="2"/>
  <c r="J97" i="29" s="1"/>
  <c r="J64" i="2"/>
  <c r="J98" i="29" s="1"/>
  <c r="J65" i="2"/>
  <c r="J99" i="29" s="1"/>
  <c r="J66" i="2"/>
  <c r="J100" i="29"/>
  <c r="J67" i="2"/>
  <c r="J101" i="29" s="1"/>
  <c r="J68" i="2"/>
  <c r="J102" i="29" s="1"/>
  <c r="J69" i="2"/>
  <c r="J103" i="29" s="1"/>
  <c r="J70" i="2"/>
  <c r="J104" i="29" s="1"/>
  <c r="J71" i="2"/>
  <c r="J72" i="2"/>
  <c r="J106" i="29" s="1"/>
  <c r="J73" i="2"/>
  <c r="J107" i="29"/>
  <c r="J61" i="2"/>
  <c r="J95" i="29" s="1"/>
  <c r="J49" i="2"/>
  <c r="J83" i="29" s="1"/>
  <c r="J50" i="2"/>
  <c r="J84" i="29" s="1"/>
  <c r="J51" i="2"/>
  <c r="J85" i="29" s="1"/>
  <c r="J52" i="2"/>
  <c r="J86" i="29" s="1"/>
  <c r="J53" i="2"/>
  <c r="J87" i="29" s="1"/>
  <c r="J54" i="2"/>
  <c r="J88" i="29" s="1"/>
  <c r="J55" i="2"/>
  <c r="J89" i="29"/>
  <c r="J56" i="2"/>
  <c r="J90" i="29" s="1"/>
  <c r="J57" i="2"/>
  <c r="J91" i="29" s="1"/>
  <c r="J58" i="2"/>
  <c r="J92" i="29" s="1"/>
  <c r="J59" i="2"/>
  <c r="J93" i="29" s="1"/>
  <c r="J60" i="2"/>
  <c r="J94" i="29" s="1"/>
  <c r="J49" i="1"/>
  <c r="J43" i="29" s="1"/>
  <c r="J50" i="1"/>
  <c r="J44" i="29" s="1"/>
  <c r="J51" i="1"/>
  <c r="J45" i="29" s="1"/>
  <c r="J52" i="1"/>
  <c r="J46" i="29" s="1"/>
  <c r="J53" i="1"/>
  <c r="J47" i="29" s="1"/>
  <c r="J54" i="1"/>
  <c r="J48" i="29" s="1"/>
  <c r="J55" i="1"/>
  <c r="J49" i="29" s="1"/>
  <c r="J56" i="1"/>
  <c r="J50" i="29" s="1"/>
  <c r="J57" i="1"/>
  <c r="J51" i="29" s="1"/>
  <c r="J58" i="1"/>
  <c r="J52" i="29" s="1"/>
  <c r="J59" i="1"/>
  <c r="J53" i="29" s="1"/>
  <c r="J60" i="1"/>
  <c r="J54" i="29"/>
  <c r="A48" i="3"/>
  <c r="A35" i="3"/>
  <c r="G40" i="3"/>
  <c r="G34" i="3"/>
  <c r="B33" i="3"/>
  <c r="K73" i="2"/>
  <c r="K107" i="29" s="1"/>
  <c r="K83" i="2"/>
  <c r="K117" i="29" s="1"/>
  <c r="K69" i="2"/>
  <c r="K103" i="29" s="1"/>
  <c r="C89" i="2"/>
  <c r="K89" i="2" s="1"/>
  <c r="K62" i="2"/>
  <c r="K96" i="29" s="1"/>
  <c r="C87" i="2"/>
  <c r="C121" i="29" s="1"/>
  <c r="A48" i="2"/>
  <c r="A82" i="29" s="1"/>
  <c r="A83" i="29" s="1"/>
  <c r="A84" i="29" s="1"/>
  <c r="A85" i="29" s="1"/>
  <c r="A86" i="29" s="1"/>
  <c r="A87" i="29" s="1"/>
  <c r="A88" i="29" s="1"/>
  <c r="A89" i="29" s="1"/>
  <c r="A90" i="29" s="1"/>
  <c r="A91" i="29" s="1"/>
  <c r="A92" i="29" s="1"/>
  <c r="A93" i="29" s="1"/>
  <c r="A94" i="29" s="1"/>
  <c r="Q42" i="2"/>
  <c r="Q44" i="2" s="1"/>
  <c r="Q45" i="2" s="1"/>
  <c r="M42" i="2"/>
  <c r="V82" i="29" s="1"/>
  <c r="V83" i="29" s="1"/>
  <c r="V84" i="29" s="1"/>
  <c r="V85" i="29" s="1"/>
  <c r="V86" i="29" s="1"/>
  <c r="V87" i="29" s="1"/>
  <c r="V88" i="29" s="1"/>
  <c r="V89" i="29" s="1"/>
  <c r="V90" i="29" s="1"/>
  <c r="V91" i="29" s="1"/>
  <c r="V92" i="29" s="1"/>
  <c r="V93" i="29" s="1"/>
  <c r="V94" i="29" s="1"/>
  <c r="V95" i="29" s="1"/>
  <c r="V96" i="29" s="1"/>
  <c r="V97" i="29" s="1"/>
  <c r="V98" i="29" s="1"/>
  <c r="V99" i="29" s="1"/>
  <c r="V100" i="29" s="1"/>
  <c r="V101" i="29" s="1"/>
  <c r="V102" i="29" s="1"/>
  <c r="V103" i="29" s="1"/>
  <c r="V104" i="29" s="1"/>
  <c r="V105" i="29" s="1"/>
  <c r="V106" i="29" s="1"/>
  <c r="V107" i="29" s="1"/>
  <c r="V108" i="29" s="1"/>
  <c r="V109" i="29" s="1"/>
  <c r="V110" i="29" s="1"/>
  <c r="V111" i="29" s="1"/>
  <c r="V112" i="29" s="1"/>
  <c r="V113" i="29" s="1"/>
  <c r="V114" i="29" s="1"/>
  <c r="V115" i="29" s="1"/>
  <c r="V116" i="29" s="1"/>
  <c r="V117" i="29" s="1"/>
  <c r="V118" i="29" s="1"/>
  <c r="V119" i="29" s="1"/>
  <c r="V120" i="29" s="1"/>
  <c r="V121" i="29" s="1"/>
  <c r="D41" i="2"/>
  <c r="A35" i="2"/>
  <c r="A61" i="2" s="1"/>
  <c r="A95" i="29" s="1"/>
  <c r="A96" i="29" s="1"/>
  <c r="A97" i="29" s="1"/>
  <c r="A98" i="29" s="1"/>
  <c r="A99" i="29" s="1"/>
  <c r="A100" i="29" s="1"/>
  <c r="A101" i="29" s="1"/>
  <c r="A102" i="29" s="1"/>
  <c r="A103" i="29" s="1"/>
  <c r="A104" i="29" s="1"/>
  <c r="A105" i="29" s="1"/>
  <c r="A106" i="29" s="1"/>
  <c r="A107" i="29" s="1"/>
  <c r="A36" i="2"/>
  <c r="G34" i="2"/>
  <c r="B33" i="2"/>
  <c r="K62" i="1"/>
  <c r="K56" i="29" s="1"/>
  <c r="K61" i="1"/>
  <c r="K55" i="29" s="1"/>
  <c r="K63" i="1"/>
  <c r="K57" i="29" s="1"/>
  <c r="K64" i="1"/>
  <c r="K58" i="29" s="1"/>
  <c r="M42" i="1"/>
  <c r="B33" i="1"/>
  <c r="D41" i="1"/>
  <c r="E71" i="18"/>
  <c r="S71" i="18" s="1"/>
  <c r="S305" i="29" s="1"/>
  <c r="H304" i="29"/>
  <c r="E71" i="16"/>
  <c r="S71" i="16" s="1"/>
  <c r="S265" i="29" s="1"/>
  <c r="H264" i="29"/>
  <c r="E71" i="13"/>
  <c r="E145" i="29" s="1"/>
  <c r="H144" i="29"/>
  <c r="E71" i="2"/>
  <c r="E105" i="29" s="1"/>
  <c r="H104" i="29"/>
  <c r="E71" i="1"/>
  <c r="H64" i="29"/>
  <c r="S70" i="1"/>
  <c r="S64" i="29" s="1"/>
  <c r="E64" i="29"/>
  <c r="E71" i="12"/>
  <c r="S71" i="12" s="1"/>
  <c r="S25" i="29" s="1"/>
  <c r="H24" i="29"/>
  <c r="G35" i="3"/>
  <c r="A36" i="3"/>
  <c r="A74" i="3"/>
  <c r="K84" i="13"/>
  <c r="K158" i="29" s="1"/>
  <c r="C9" i="23"/>
  <c r="C64" i="17"/>
  <c r="C63" i="17"/>
  <c r="C61" i="17"/>
  <c r="C62" i="17"/>
  <c r="C65" i="17"/>
  <c r="K65" i="17"/>
  <c r="J73" i="3"/>
  <c r="J54" i="3"/>
  <c r="J53" i="3"/>
  <c r="J51" i="3"/>
  <c r="C90" i="12"/>
  <c r="C103" i="12" s="1"/>
  <c r="K103" i="12" s="1"/>
  <c r="C87" i="13"/>
  <c r="K82" i="16"/>
  <c r="K276" i="29" s="1"/>
  <c r="K74" i="15"/>
  <c r="K228" i="29" s="1"/>
  <c r="K61" i="2"/>
  <c r="E34" i="17"/>
  <c r="K84" i="16"/>
  <c r="K278" i="29" s="1"/>
  <c r="K84" i="12"/>
  <c r="K38" i="29" s="1"/>
  <c r="C88" i="2"/>
  <c r="K63" i="2"/>
  <c r="K97" i="29" s="1"/>
  <c r="C91" i="18"/>
  <c r="K91" i="18" s="1"/>
  <c r="K78" i="18"/>
  <c r="K312" i="29" s="1"/>
  <c r="K75" i="18"/>
  <c r="K309" i="29" s="1"/>
  <c r="C88" i="18"/>
  <c r="C101" i="18" s="1"/>
  <c r="K101" i="18" s="1"/>
  <c r="K83" i="18"/>
  <c r="K317" i="29" s="1"/>
  <c r="C96" i="18"/>
  <c r="K96" i="18" s="1"/>
  <c r="C95" i="18"/>
  <c r="K95" i="18" s="1"/>
  <c r="K82" i="18"/>
  <c r="K316" i="29" s="1"/>
  <c r="K79" i="18"/>
  <c r="K313" i="29" s="1"/>
  <c r="C92" i="18"/>
  <c r="K92" i="18" s="1"/>
  <c r="K92" i="17"/>
  <c r="C105" i="17"/>
  <c r="K105" i="17"/>
  <c r="C95" i="17"/>
  <c r="K82" i="17"/>
  <c r="N51" i="17"/>
  <c r="M51" i="17"/>
  <c r="L52" i="17"/>
  <c r="K81" i="17"/>
  <c r="C94" i="17"/>
  <c r="K88" i="17"/>
  <c r="C101" i="17"/>
  <c r="K101" i="17"/>
  <c r="N63" i="17"/>
  <c r="M63" i="17"/>
  <c r="L64" i="17"/>
  <c r="C106" i="17"/>
  <c r="K106" i="17"/>
  <c r="K93" i="17"/>
  <c r="C99" i="17"/>
  <c r="K86" i="17"/>
  <c r="A87" i="17"/>
  <c r="A38" i="17"/>
  <c r="G37" i="17"/>
  <c r="K96" i="17"/>
  <c r="C109" i="17"/>
  <c r="K109" i="17"/>
  <c r="C100" i="17"/>
  <c r="K100" i="17"/>
  <c r="K87" i="17"/>
  <c r="C110" i="17"/>
  <c r="K110" i="17"/>
  <c r="K97" i="17"/>
  <c r="K85" i="17"/>
  <c r="C98" i="17"/>
  <c r="C102" i="17"/>
  <c r="K102" i="17"/>
  <c r="K89" i="17"/>
  <c r="C91" i="17"/>
  <c r="K78" i="17"/>
  <c r="K90" i="17"/>
  <c r="C103" i="17"/>
  <c r="K103" i="17"/>
  <c r="K83" i="16"/>
  <c r="K277" i="29" s="1"/>
  <c r="C96" i="16"/>
  <c r="K75" i="16"/>
  <c r="K269" i="29" s="1"/>
  <c r="C88" i="16"/>
  <c r="K88" i="16" s="1"/>
  <c r="K79" i="16"/>
  <c r="K273" i="29" s="1"/>
  <c r="C92" i="16"/>
  <c r="C91" i="15"/>
  <c r="C104" i="15" s="1"/>
  <c r="K104" i="15" s="1"/>
  <c r="K78" i="15"/>
  <c r="K232" i="29" s="1"/>
  <c r="C98" i="15"/>
  <c r="K98" i="15" s="1"/>
  <c r="K81" i="15"/>
  <c r="K235" i="29" s="1"/>
  <c r="C94" i="15"/>
  <c r="C95" i="15"/>
  <c r="K95" i="15" s="1"/>
  <c r="K82" i="15"/>
  <c r="K236" i="29" s="1"/>
  <c r="K81" i="14"/>
  <c r="K195" i="29" s="1"/>
  <c r="C94" i="14"/>
  <c r="C95" i="14"/>
  <c r="K82" i="14"/>
  <c r="K196" i="29" s="1"/>
  <c r="C87" i="14"/>
  <c r="C201" i="29" s="1"/>
  <c r="K74" i="14"/>
  <c r="K188" i="29" s="1"/>
  <c r="C91" i="14"/>
  <c r="C104" i="14" s="1"/>
  <c r="K104" i="14" s="1"/>
  <c r="K78" i="14"/>
  <c r="K192" i="29" s="1"/>
  <c r="K77" i="14"/>
  <c r="K191" i="29" s="1"/>
  <c r="C90" i="14"/>
  <c r="K90" i="14" s="1"/>
  <c r="C91" i="13"/>
  <c r="C104" i="13" s="1"/>
  <c r="K104" i="13" s="1"/>
  <c r="K78" i="13"/>
  <c r="K152" i="29" s="1"/>
  <c r="K77" i="13"/>
  <c r="K151" i="29" s="1"/>
  <c r="C90" i="13"/>
  <c r="K81" i="13"/>
  <c r="K155" i="29" s="1"/>
  <c r="C94" i="13"/>
  <c r="K94" i="13" s="1"/>
  <c r="C95" i="13"/>
  <c r="C108" i="13" s="1"/>
  <c r="K108" i="13" s="1"/>
  <c r="K82" i="13"/>
  <c r="K156" i="29" s="1"/>
  <c r="K86" i="13"/>
  <c r="K160" i="29" s="1"/>
  <c r="G37" i="12"/>
  <c r="C99" i="12"/>
  <c r="K99" i="12" s="1"/>
  <c r="K86" i="12"/>
  <c r="K40" i="29" s="1"/>
  <c r="C87" i="12"/>
  <c r="C41" i="29" s="1"/>
  <c r="K74" i="12"/>
  <c r="K28" i="29" s="1"/>
  <c r="C89" i="12"/>
  <c r="K76" i="12"/>
  <c r="K30" i="29" s="1"/>
  <c r="K81" i="12"/>
  <c r="K35" i="29" s="1"/>
  <c r="C94" i="12"/>
  <c r="C107" i="12" s="1"/>
  <c r="K107" i="12" s="1"/>
  <c r="C98" i="12"/>
  <c r="K98" i="12" s="1"/>
  <c r="C99" i="2"/>
  <c r="C112" i="2" s="1"/>
  <c r="C95" i="2"/>
  <c r="C108" i="2" s="1"/>
  <c r="K108" i="2" s="1"/>
  <c r="H60" i="3"/>
  <c r="K79" i="2"/>
  <c r="K113" i="29" s="1"/>
  <c r="C91" i="2"/>
  <c r="K78" i="2"/>
  <c r="K112" i="29" s="1"/>
  <c r="C93" i="2"/>
  <c r="C106" i="2" s="1"/>
  <c r="K106" i="2" s="1"/>
  <c r="K80" i="2"/>
  <c r="K114" i="29" s="1"/>
  <c r="K67" i="2"/>
  <c r="K101" i="29" s="1"/>
  <c r="K71" i="2"/>
  <c r="K105" i="29" s="1"/>
  <c r="K74" i="2"/>
  <c r="K108" i="29" s="1"/>
  <c r="K70" i="2"/>
  <c r="K104" i="29" s="1"/>
  <c r="K66" i="2"/>
  <c r="K100" i="29" s="1"/>
  <c r="K65" i="2"/>
  <c r="K99" i="29" s="1"/>
  <c r="K76" i="2"/>
  <c r="K110" i="29" s="1"/>
  <c r="K72" i="2"/>
  <c r="K106" i="29" s="1"/>
  <c r="K68" i="2"/>
  <c r="K102" i="29" s="1"/>
  <c r="K64" i="2"/>
  <c r="K98" i="29" s="1"/>
  <c r="E59" i="3"/>
  <c r="H58" i="3"/>
  <c r="E55" i="3"/>
  <c r="H54" i="3"/>
  <c r="E51" i="3"/>
  <c r="H50" i="3"/>
  <c r="E60" i="3"/>
  <c r="H59" i="3"/>
  <c r="E56" i="3"/>
  <c r="H55" i="3"/>
  <c r="E52" i="3"/>
  <c r="H51" i="3"/>
  <c r="E57" i="3"/>
  <c r="H56" i="3"/>
  <c r="E53" i="3"/>
  <c r="H52" i="3"/>
  <c r="E49" i="3"/>
  <c r="H48" i="3"/>
  <c r="E58" i="3"/>
  <c r="H57" i="3"/>
  <c r="E54" i="3"/>
  <c r="H53" i="3"/>
  <c r="E50" i="3"/>
  <c r="H49" i="3"/>
  <c r="A61" i="3"/>
  <c r="A37" i="3"/>
  <c r="G36" i="3"/>
  <c r="C92" i="2"/>
  <c r="C105" i="2" s="1"/>
  <c r="K105" i="2" s="1"/>
  <c r="C96" i="2"/>
  <c r="K96" i="2" s="1"/>
  <c r="G35" i="2"/>
  <c r="A48" i="1"/>
  <c r="A42" i="29" s="1"/>
  <c r="A43" i="29" s="1"/>
  <c r="A44" i="29" s="1"/>
  <c r="A45" i="29" s="1"/>
  <c r="G34" i="1"/>
  <c r="A35" i="1"/>
  <c r="A61" i="1" s="1"/>
  <c r="A55" i="29" s="1"/>
  <c r="A56" i="29" s="1"/>
  <c r="A57" i="29" s="1"/>
  <c r="A58" i="29" s="1"/>
  <c r="A59" i="29" s="1"/>
  <c r="A60" i="29" s="1"/>
  <c r="A61" i="29" s="1"/>
  <c r="A62" i="29" s="1"/>
  <c r="A63" i="29" s="1"/>
  <c r="A64" i="29" s="1"/>
  <c r="A65" i="29" s="1"/>
  <c r="A66" i="29" s="1"/>
  <c r="A67" i="29" s="1"/>
  <c r="G40" i="1"/>
  <c r="Q42" i="1"/>
  <c r="Q44" i="1"/>
  <c r="Q45" i="1"/>
  <c r="M44" i="1"/>
  <c r="M45" i="1"/>
  <c r="E72" i="18"/>
  <c r="S72" i="18" s="1"/>
  <c r="S306" i="29" s="1"/>
  <c r="H306" i="29"/>
  <c r="H305" i="29"/>
  <c r="E72" i="16"/>
  <c r="E266" i="29" s="1"/>
  <c r="H265" i="29"/>
  <c r="E72" i="13"/>
  <c r="S72" i="13" s="1"/>
  <c r="S146" i="29" s="1"/>
  <c r="H146" i="29"/>
  <c r="H145" i="29"/>
  <c r="E72" i="2"/>
  <c r="S72" i="2" s="1"/>
  <c r="S106" i="29" s="1"/>
  <c r="H105" i="29"/>
  <c r="E72" i="1"/>
  <c r="H66" i="29"/>
  <c r="H65" i="29"/>
  <c r="S71" i="1"/>
  <c r="S65" i="29" s="1"/>
  <c r="E65" i="29"/>
  <c r="E72" i="12"/>
  <c r="S72" i="12" s="1"/>
  <c r="S26" i="29" s="1"/>
  <c r="H26" i="29"/>
  <c r="H25" i="29"/>
  <c r="K61" i="17"/>
  <c r="B35" i="17"/>
  <c r="E35" i="17"/>
  <c r="C31" i="23"/>
  <c r="D31" i="23"/>
  <c r="C64" i="3"/>
  <c r="C63" i="3"/>
  <c r="C62" i="3"/>
  <c r="C61" i="3"/>
  <c r="B36" i="17"/>
  <c r="K86" i="2"/>
  <c r="K120" i="29" s="1"/>
  <c r="K75" i="2"/>
  <c r="K109" i="29" s="1"/>
  <c r="K82" i="2"/>
  <c r="K116" i="29" s="1"/>
  <c r="C104" i="18"/>
  <c r="K104" i="18" s="1"/>
  <c r="C108" i="17"/>
  <c r="K108" i="17"/>
  <c r="K95" i="17"/>
  <c r="K98" i="17"/>
  <c r="C111" i="17"/>
  <c r="K111" i="17"/>
  <c r="C104" i="17"/>
  <c r="K104" i="17"/>
  <c r="K91" i="17"/>
  <c r="C112" i="17"/>
  <c r="K112" i="17"/>
  <c r="K99" i="17"/>
  <c r="L65" i="17"/>
  <c r="N64" i="17"/>
  <c r="M64" i="17"/>
  <c r="K94" i="17"/>
  <c r="C107" i="17"/>
  <c r="K107" i="17"/>
  <c r="N52" i="17"/>
  <c r="M52" i="17"/>
  <c r="L53" i="17"/>
  <c r="A100" i="17"/>
  <c r="G38" i="17"/>
  <c r="K85" i="2"/>
  <c r="K119" i="29" s="1"/>
  <c r="K77" i="2"/>
  <c r="K111" i="29" s="1"/>
  <c r="C97" i="2"/>
  <c r="K97" i="2" s="1"/>
  <c r="K84" i="2"/>
  <c r="K118" i="29" s="1"/>
  <c r="K81" i="2"/>
  <c r="K115" i="29" s="1"/>
  <c r="A87" i="3"/>
  <c r="G37" i="3"/>
  <c r="A38" i="3"/>
  <c r="C94" i="2"/>
  <c r="C98" i="2"/>
  <c r="C90" i="2"/>
  <c r="A36" i="1"/>
  <c r="G35" i="1"/>
  <c r="E73" i="2"/>
  <c r="C65" i="3"/>
  <c r="K65" i="1"/>
  <c r="K59" i="29" s="1"/>
  <c r="K66" i="1"/>
  <c r="K60" i="29" s="1"/>
  <c r="C66" i="3"/>
  <c r="K71" i="1"/>
  <c r="K65" i="29" s="1"/>
  <c r="C71" i="3"/>
  <c r="K69" i="1"/>
  <c r="K63" i="29" s="1"/>
  <c r="C69" i="3"/>
  <c r="K68" i="1"/>
  <c r="K62" i="29" s="1"/>
  <c r="C68" i="3"/>
  <c r="K68" i="3" s="1"/>
  <c r="K70" i="1"/>
  <c r="K64" i="29" s="1"/>
  <c r="C70" i="3"/>
  <c r="K67" i="1"/>
  <c r="K61" i="29" s="1"/>
  <c r="C67" i="3"/>
  <c r="K67" i="3" s="1"/>
  <c r="B37" i="17"/>
  <c r="E37" i="17"/>
  <c r="B38" i="17"/>
  <c r="E38" i="17"/>
  <c r="N53" i="17"/>
  <c r="M53" i="17"/>
  <c r="L54" i="17"/>
  <c r="L66" i="17"/>
  <c r="N65" i="17"/>
  <c r="M65" i="17"/>
  <c r="A100" i="3"/>
  <c r="G38" i="3"/>
  <c r="H68" i="3"/>
  <c r="E69" i="3" s="1"/>
  <c r="M66" i="17"/>
  <c r="L67" i="17"/>
  <c r="N66" i="17"/>
  <c r="N54" i="17"/>
  <c r="M54" i="17"/>
  <c r="L55" i="17"/>
  <c r="E36" i="17"/>
  <c r="N55" i="17"/>
  <c r="M55" i="17"/>
  <c r="L56" i="17"/>
  <c r="N67" i="17"/>
  <c r="M67" i="17"/>
  <c r="L68" i="17"/>
  <c r="H70" i="3"/>
  <c r="E71" i="3" s="1"/>
  <c r="M56" i="17"/>
  <c r="L57" i="17"/>
  <c r="N56" i="17"/>
  <c r="L69" i="17"/>
  <c r="N68" i="17"/>
  <c r="M68" i="17"/>
  <c r="L70" i="17"/>
  <c r="N69" i="17"/>
  <c r="M69" i="17"/>
  <c r="M57" i="17"/>
  <c r="N57" i="17"/>
  <c r="L58" i="17"/>
  <c r="M58" i="17"/>
  <c r="L59" i="17"/>
  <c r="N58" i="17"/>
  <c r="M70" i="17"/>
  <c r="L71" i="17"/>
  <c r="N70" i="17"/>
  <c r="N59" i="17"/>
  <c r="M59" i="17"/>
  <c r="L60" i="17"/>
  <c r="N71" i="17"/>
  <c r="M71" i="17"/>
  <c r="L72" i="17"/>
  <c r="N60" i="17"/>
  <c r="D34" i="17"/>
  <c r="M60" i="17"/>
  <c r="C34" i="17"/>
  <c r="I34" i="17"/>
  <c r="L73" i="17"/>
  <c r="N72" i="17"/>
  <c r="M72" i="17"/>
  <c r="N73" i="17"/>
  <c r="D35" i="17"/>
  <c r="M73" i="17"/>
  <c r="C35" i="17"/>
  <c r="L74" i="17"/>
  <c r="I35" i="17"/>
  <c r="L62" i="14"/>
  <c r="L176" i="29" s="1"/>
  <c r="G6" i="23"/>
  <c r="M74" i="17"/>
  <c r="L75" i="17"/>
  <c r="N74" i="17"/>
  <c r="L76" i="17"/>
  <c r="N75" i="17"/>
  <c r="M75" i="17"/>
  <c r="M76" i="17"/>
  <c r="L77" i="17"/>
  <c r="N76" i="17"/>
  <c r="L78" i="17"/>
  <c r="N77" i="17"/>
  <c r="M77" i="17"/>
  <c r="M78" i="17"/>
  <c r="N78" i="17"/>
  <c r="L79" i="17"/>
  <c r="L80" i="17"/>
  <c r="N79" i="17"/>
  <c r="M79" i="17"/>
  <c r="M80" i="17"/>
  <c r="N80" i="17"/>
  <c r="L81" i="17"/>
  <c r="L82" i="17"/>
  <c r="N81" i="17"/>
  <c r="M81" i="17"/>
  <c r="M82" i="17"/>
  <c r="L83" i="17"/>
  <c r="N82" i="17"/>
  <c r="L84" i="17"/>
  <c r="N83" i="17"/>
  <c r="M83" i="17"/>
  <c r="M84" i="17"/>
  <c r="L85" i="17"/>
  <c r="N84" i="17"/>
  <c r="L86" i="17"/>
  <c r="N85" i="17"/>
  <c r="M85" i="17"/>
  <c r="M86" i="17"/>
  <c r="C36" i="17"/>
  <c r="L87" i="17"/>
  <c r="N86" i="17"/>
  <c r="D36" i="17"/>
  <c r="I36" i="17"/>
  <c r="L88" i="17"/>
  <c r="N87" i="17"/>
  <c r="M87" i="17"/>
  <c r="L89" i="17"/>
  <c r="N88" i="17"/>
  <c r="M88" i="17"/>
  <c r="L90" i="17"/>
  <c r="N89" i="17"/>
  <c r="M89" i="17"/>
  <c r="L91" i="17"/>
  <c r="N90" i="17"/>
  <c r="M90" i="17"/>
  <c r="L92" i="17"/>
  <c r="N91" i="17"/>
  <c r="M91" i="17"/>
  <c r="L93" i="17"/>
  <c r="N92" i="17"/>
  <c r="M92" i="17"/>
  <c r="L94" i="17"/>
  <c r="N93" i="17"/>
  <c r="M93" i="17"/>
  <c r="L95" i="17"/>
  <c r="N94" i="17"/>
  <c r="M94" i="17"/>
  <c r="L96" i="17"/>
  <c r="N95" i="17"/>
  <c r="M95" i="17"/>
  <c r="L97" i="17"/>
  <c r="N96" i="17"/>
  <c r="M96" i="17"/>
  <c r="L98" i="17"/>
  <c r="N97" i="17"/>
  <c r="M97" i="17"/>
  <c r="L99" i="17"/>
  <c r="N98" i="17"/>
  <c r="M98" i="17"/>
  <c r="N99" i="17"/>
  <c r="D37" i="17"/>
  <c r="M99" i="17"/>
  <c r="C37" i="17"/>
  <c r="L100" i="17"/>
  <c r="I37" i="17"/>
  <c r="L101" i="17"/>
  <c r="N100" i="17"/>
  <c r="M100" i="17"/>
  <c r="M101" i="17"/>
  <c r="N101" i="17"/>
  <c r="L102" i="17"/>
  <c r="L103" i="17"/>
  <c r="N102" i="17"/>
  <c r="M102" i="17"/>
  <c r="M103" i="17"/>
  <c r="L104" i="17"/>
  <c r="N103" i="17"/>
  <c r="L105" i="17"/>
  <c r="N104" i="17"/>
  <c r="M104" i="17"/>
  <c r="M105" i="17"/>
  <c r="L106" i="17"/>
  <c r="N105" i="17"/>
  <c r="L107" i="17"/>
  <c r="N106" i="17"/>
  <c r="M106" i="17"/>
  <c r="M107" i="17"/>
  <c r="N107" i="17"/>
  <c r="L108" i="17"/>
  <c r="L109" i="17"/>
  <c r="N108" i="17"/>
  <c r="M108" i="17"/>
  <c r="M109" i="17"/>
  <c r="N109" i="17"/>
  <c r="L110" i="17"/>
  <c r="L111" i="17"/>
  <c r="N110" i="17"/>
  <c r="M110" i="17"/>
  <c r="M111" i="17"/>
  <c r="L112" i="17"/>
  <c r="N111" i="17"/>
  <c r="N112" i="17"/>
  <c r="D38" i="17"/>
  <c r="M112" i="17"/>
  <c r="C38" i="17"/>
  <c r="I38" i="17"/>
  <c r="C81" i="3"/>
  <c r="K81" i="3" s="1"/>
  <c r="C82" i="3"/>
  <c r="K80" i="1"/>
  <c r="K74" i="29" s="1"/>
  <c r="C80" i="3"/>
  <c r="K80" i="3" s="1"/>
  <c r="K82" i="1"/>
  <c r="K76" i="29" s="1"/>
  <c r="K81" i="1"/>
  <c r="K75" i="29" s="1"/>
  <c r="C94" i="1"/>
  <c r="K94" i="1" s="1"/>
  <c r="C93" i="1"/>
  <c r="C106" i="1" s="1"/>
  <c r="K106" i="1" s="1"/>
  <c r="C95" i="1"/>
  <c r="K95" i="1" s="1"/>
  <c r="S65" i="18" l="1"/>
  <c r="S299" i="29" s="1"/>
  <c r="H180" i="29"/>
  <c r="E181" i="29"/>
  <c r="K64" i="3"/>
  <c r="E65" i="3"/>
  <c r="E21" i="29"/>
  <c r="D37" i="23"/>
  <c r="D43" i="23"/>
  <c r="AI74" i="33"/>
  <c r="Z78" i="33"/>
  <c r="M78" i="33" s="1"/>
  <c r="P129" i="33"/>
  <c r="AE130" i="33"/>
  <c r="O130" i="33" s="1"/>
  <c r="AI150" i="33"/>
  <c r="Z157" i="33"/>
  <c r="M157" i="33" s="1"/>
  <c r="N157" i="33" s="1"/>
  <c r="P182" i="33"/>
  <c r="AI182" i="33"/>
  <c r="AH174" i="33"/>
  <c r="U174" i="33"/>
  <c r="Z172" i="33"/>
  <c r="M172" i="33" s="1"/>
  <c r="Z182" i="33"/>
  <c r="M182" i="33" s="1"/>
  <c r="N182" i="33" s="1"/>
  <c r="H53" i="33"/>
  <c r="H206" i="33" s="1"/>
  <c r="U28" i="33"/>
  <c r="AC42" i="33"/>
  <c r="S15" i="33"/>
  <c r="AC192" i="33"/>
  <c r="AH191" i="33"/>
  <c r="U191" i="33"/>
  <c r="AI192" i="33"/>
  <c r="AH192" i="33"/>
  <c r="U192" i="33"/>
  <c r="AC191" i="33"/>
  <c r="S191" i="33"/>
  <c r="AH189" i="33"/>
  <c r="AE191" i="33"/>
  <c r="O191" i="33" s="1"/>
  <c r="Z191" i="33"/>
  <c r="M191" i="33" s="1"/>
  <c r="N191" i="33" s="1"/>
  <c r="AE148" i="33"/>
  <c r="O148" i="33" s="1"/>
  <c r="U152" i="33"/>
  <c r="AH152" i="33"/>
  <c r="N155" i="33"/>
  <c r="AD163" i="33"/>
  <c r="Z145" i="33"/>
  <c r="M145" i="33" s="1"/>
  <c r="N145" i="33" s="1"/>
  <c r="U139" i="33"/>
  <c r="AH130" i="33"/>
  <c r="U130" i="33"/>
  <c r="AG135" i="33"/>
  <c r="Z113" i="33"/>
  <c r="M113" i="33" s="1"/>
  <c r="AD111" i="33"/>
  <c r="AE123" i="33"/>
  <c r="O123" i="33" s="1"/>
  <c r="AI123" i="33" s="1"/>
  <c r="Z121" i="33"/>
  <c r="M121" i="33" s="1"/>
  <c r="AD121" i="33" s="1"/>
  <c r="AG126" i="33"/>
  <c r="AG209" i="33" s="1"/>
  <c r="Z108" i="33"/>
  <c r="M108" i="33" s="1"/>
  <c r="AE108" i="33"/>
  <c r="O108" i="33" s="1"/>
  <c r="P108" i="33" s="1"/>
  <c r="U109" i="33"/>
  <c r="P88" i="33"/>
  <c r="AI88" i="33"/>
  <c r="Z88" i="33"/>
  <c r="M88" i="33" s="1"/>
  <c r="N88" i="33" s="1"/>
  <c r="P98" i="33"/>
  <c r="AI98" i="33"/>
  <c r="Z98" i="33"/>
  <c r="M98" i="33" s="1"/>
  <c r="AH71" i="33"/>
  <c r="P78" i="33"/>
  <c r="S79" i="33"/>
  <c r="AD74" i="33"/>
  <c r="Z94" i="33"/>
  <c r="M94" i="33" s="1"/>
  <c r="Z90" i="33"/>
  <c r="M90" i="33" s="1"/>
  <c r="AE90" i="33"/>
  <c r="O90" i="33" s="1"/>
  <c r="K220" i="33"/>
  <c r="AC63" i="33"/>
  <c r="K217" i="33"/>
  <c r="AE64" i="33"/>
  <c r="O64" i="33" s="1"/>
  <c r="R217" i="33"/>
  <c r="Q217" i="33" s="1"/>
  <c r="J217" i="33"/>
  <c r="L217" i="33" s="1"/>
  <c r="J218" i="33"/>
  <c r="L218" i="33" s="1"/>
  <c r="T218" i="33"/>
  <c r="AH42" i="33"/>
  <c r="S44" i="33"/>
  <c r="AE23" i="33"/>
  <c r="O23" i="33" s="1"/>
  <c r="P23" i="33" s="1"/>
  <c r="Z23" i="33"/>
  <c r="M23" i="33" s="1"/>
  <c r="Z26" i="33"/>
  <c r="M26" i="33" s="1"/>
  <c r="AE26" i="33"/>
  <c r="O26" i="33" s="1"/>
  <c r="AE52" i="33"/>
  <c r="O52" i="33" s="1"/>
  <c r="AC26" i="33"/>
  <c r="Z22" i="33"/>
  <c r="M22" i="33" s="1"/>
  <c r="N22" i="33" s="1"/>
  <c r="Z48" i="33"/>
  <c r="M48" i="33" s="1"/>
  <c r="AC50" i="33"/>
  <c r="Z44" i="33"/>
  <c r="M44" i="33" s="1"/>
  <c r="N44" i="33" s="1"/>
  <c r="O220" i="33"/>
  <c r="AC23" i="33"/>
  <c r="U15" i="33"/>
  <c r="AH15" i="33"/>
  <c r="AA17" i="33"/>
  <c r="AA205" i="33" s="1"/>
  <c r="Z15" i="33"/>
  <c r="M15" i="33" s="1"/>
  <c r="AD15" i="33" s="1"/>
  <c r="Z8" i="33"/>
  <c r="M8" i="33" s="1"/>
  <c r="AC13" i="33"/>
  <c r="P15" i="33"/>
  <c r="T217" i="33"/>
  <c r="O217" i="33"/>
  <c r="AB17" i="33"/>
  <c r="AB205" i="33" s="1"/>
  <c r="C101" i="14"/>
  <c r="K101" i="14" s="1"/>
  <c r="E22" i="29"/>
  <c r="S65" i="13"/>
  <c r="S139" i="29" s="1"/>
  <c r="D38" i="23"/>
  <c r="E142" i="29"/>
  <c r="E64" i="3"/>
  <c r="E58" i="29"/>
  <c r="S65" i="12"/>
  <c r="S19" i="29" s="1"/>
  <c r="E301" i="29"/>
  <c r="S66" i="18"/>
  <c r="S300" i="29" s="1"/>
  <c r="S72" i="16"/>
  <c r="S266" i="29" s="1"/>
  <c r="V202" i="29"/>
  <c r="V203" i="29" s="1"/>
  <c r="V204" i="29" s="1"/>
  <c r="V205" i="29" s="1"/>
  <c r="V206" i="29" s="1"/>
  <c r="V207" i="29" s="1"/>
  <c r="V208" i="29" s="1"/>
  <c r="V209" i="29" s="1"/>
  <c r="V210" i="29" s="1"/>
  <c r="V211" i="29" s="1"/>
  <c r="V212" i="29" s="1"/>
  <c r="V213" i="29" s="1"/>
  <c r="V214" i="29" s="1"/>
  <c r="V215" i="29" s="1"/>
  <c r="V216" i="29" s="1"/>
  <c r="V217" i="29" s="1"/>
  <c r="V218" i="29" s="1"/>
  <c r="V219" i="29" s="1"/>
  <c r="V220" i="29" s="1"/>
  <c r="V221" i="29" s="1"/>
  <c r="V222" i="29" s="1"/>
  <c r="V223" i="29" s="1"/>
  <c r="V224" i="29" s="1"/>
  <c r="V225" i="29" s="1"/>
  <c r="V226" i="29" s="1"/>
  <c r="V227" i="29" s="1"/>
  <c r="V228" i="29" s="1"/>
  <c r="V229" i="29" s="1"/>
  <c r="V230" i="29" s="1"/>
  <c r="V231" i="29" s="1"/>
  <c r="V232" i="29" s="1"/>
  <c r="V233" i="29" s="1"/>
  <c r="V234" i="29" s="1"/>
  <c r="V235" i="29" s="1"/>
  <c r="V236" i="29" s="1"/>
  <c r="V237" i="29" s="1"/>
  <c r="V238" i="29" s="1"/>
  <c r="V239" i="29" s="1"/>
  <c r="V240" i="29" s="1"/>
  <c r="V241" i="29" s="1"/>
  <c r="E305" i="29"/>
  <c r="E263" i="29"/>
  <c r="Z176" i="32"/>
  <c r="S71" i="13"/>
  <c r="S145" i="29" s="1"/>
  <c r="S70" i="12"/>
  <c r="S24" i="29" s="1"/>
  <c r="S69" i="2"/>
  <c r="S103" i="29" s="1"/>
  <c r="S63" i="18"/>
  <c r="S297" i="29" s="1"/>
  <c r="S64" i="12"/>
  <c r="S18" i="29" s="1"/>
  <c r="E258" i="29"/>
  <c r="AA177" i="32"/>
  <c r="R177" i="32" s="1"/>
  <c r="AC177" i="32" s="1"/>
  <c r="AA185" i="32"/>
  <c r="R185" i="32" s="1"/>
  <c r="S185" i="32" s="1"/>
  <c r="E140" i="29"/>
  <c r="H175" i="32"/>
  <c r="AE175" i="32" s="1"/>
  <c r="AF177" i="32"/>
  <c r="T177" i="32" s="1"/>
  <c r="AH177" i="32" s="1"/>
  <c r="H183" i="32"/>
  <c r="AA184" i="32"/>
  <c r="R184" i="32" s="1"/>
  <c r="AC184" i="32" s="1"/>
  <c r="L190" i="32"/>
  <c r="E261" i="29"/>
  <c r="S65" i="14"/>
  <c r="S179" i="29" s="1"/>
  <c r="AG190" i="32"/>
  <c r="AF182" i="32"/>
  <c r="T182" i="32" s="1"/>
  <c r="C100" i="18"/>
  <c r="K100" i="18" s="1"/>
  <c r="D39" i="23"/>
  <c r="C101" i="15"/>
  <c r="K101" i="15" s="1"/>
  <c r="E104" i="29"/>
  <c r="E302" i="29"/>
  <c r="D35" i="23"/>
  <c r="D19" i="23"/>
  <c r="D40" i="23"/>
  <c r="S66" i="14"/>
  <c r="S180" i="29" s="1"/>
  <c r="H173" i="32"/>
  <c r="AG187" i="32"/>
  <c r="C108" i="18"/>
  <c r="K108" i="18" s="1"/>
  <c r="AF178" i="32"/>
  <c r="T178" i="32" s="1"/>
  <c r="AH178" i="32" s="1"/>
  <c r="L184" i="32"/>
  <c r="AB192" i="32"/>
  <c r="S64" i="15"/>
  <c r="S218" i="29" s="1"/>
  <c r="E217" i="29"/>
  <c r="C106" i="15"/>
  <c r="K106" i="15" s="1"/>
  <c r="S70" i="16"/>
  <c r="S264" i="29" s="1"/>
  <c r="E262" i="29"/>
  <c r="E265" i="29"/>
  <c r="S66" i="16"/>
  <c r="S260" i="29" s="1"/>
  <c r="S65" i="16"/>
  <c r="S259" i="29" s="1"/>
  <c r="H67" i="14"/>
  <c r="S70" i="13"/>
  <c r="S144" i="29" s="1"/>
  <c r="E146" i="29"/>
  <c r="E143" i="29"/>
  <c r="E138" i="29"/>
  <c r="S63" i="13"/>
  <c r="S137" i="29" s="1"/>
  <c r="K65" i="3"/>
  <c r="J65" i="3"/>
  <c r="K62" i="3"/>
  <c r="M44" i="2"/>
  <c r="M45" i="2" s="1"/>
  <c r="E102" i="29"/>
  <c r="S71" i="2"/>
  <c r="S105" i="29" s="1"/>
  <c r="S65" i="2"/>
  <c r="S99" i="29" s="1"/>
  <c r="J49" i="3"/>
  <c r="E99" i="29"/>
  <c r="J62" i="3"/>
  <c r="S64" i="2"/>
  <c r="S98" i="29" s="1"/>
  <c r="D14" i="23"/>
  <c r="E106" i="29"/>
  <c r="E72" i="3"/>
  <c r="E101" i="29"/>
  <c r="E66" i="3"/>
  <c r="S66" i="2"/>
  <c r="S100" i="29" s="1"/>
  <c r="E97" i="29"/>
  <c r="C109" i="12"/>
  <c r="K109" i="12" s="1"/>
  <c r="E25" i="29"/>
  <c r="E26" i="29"/>
  <c r="E20" i="29"/>
  <c r="S63" i="12"/>
  <c r="S17" i="29" s="1"/>
  <c r="E304" i="29"/>
  <c r="E306" i="29"/>
  <c r="S64" i="18"/>
  <c r="S298" i="29" s="1"/>
  <c r="C107" i="18"/>
  <c r="K107" i="18" s="1"/>
  <c r="C110" i="16"/>
  <c r="K110" i="16" s="1"/>
  <c r="K91" i="15"/>
  <c r="C103" i="14"/>
  <c r="K103" i="14" s="1"/>
  <c r="S62" i="13"/>
  <c r="S136" i="29" s="1"/>
  <c r="E62" i="3"/>
  <c r="S62" i="2"/>
  <c r="S96" i="29" s="1"/>
  <c r="D36" i="23"/>
  <c r="K87" i="2"/>
  <c r="K121" i="29" s="1"/>
  <c r="K63" i="3"/>
  <c r="J48" i="3"/>
  <c r="S62" i="1"/>
  <c r="S56" i="29" s="1"/>
  <c r="E56" i="29"/>
  <c r="K66" i="3"/>
  <c r="S62" i="12"/>
  <c r="S16" i="29" s="1"/>
  <c r="K90" i="12"/>
  <c r="K93" i="14"/>
  <c r="K91" i="16"/>
  <c r="K92" i="14"/>
  <c r="K95" i="2"/>
  <c r="K88" i="18"/>
  <c r="K93" i="16"/>
  <c r="C109" i="13"/>
  <c r="K109" i="13" s="1"/>
  <c r="K87" i="18"/>
  <c r="K321" i="29" s="1"/>
  <c r="D25" i="23"/>
  <c r="B35" i="2"/>
  <c r="K71" i="3"/>
  <c r="D17" i="23"/>
  <c r="E62" i="16"/>
  <c r="E256" i="29" s="1"/>
  <c r="J69" i="3"/>
  <c r="K69" i="3"/>
  <c r="K61" i="3"/>
  <c r="J57" i="3"/>
  <c r="K95" i="29"/>
  <c r="J58" i="3"/>
  <c r="K70" i="3"/>
  <c r="J71" i="3"/>
  <c r="S62" i="18"/>
  <c r="S296" i="29" s="1"/>
  <c r="B34" i="13"/>
  <c r="K123" i="29"/>
  <c r="B34" i="16"/>
  <c r="K242" i="29"/>
  <c r="K203" i="29"/>
  <c r="B34" i="15"/>
  <c r="K60" i="3"/>
  <c r="B34" i="3" s="1"/>
  <c r="J60" i="3"/>
  <c r="K167" i="29"/>
  <c r="B34" i="14"/>
  <c r="B34" i="2"/>
  <c r="K285" i="29"/>
  <c r="J50" i="3"/>
  <c r="K42" i="29"/>
  <c r="B34" i="1"/>
  <c r="B34" i="18"/>
  <c r="B34" i="12"/>
  <c r="K2" i="29"/>
  <c r="J55" i="3"/>
  <c r="H295" i="29"/>
  <c r="D32" i="23"/>
  <c r="S61" i="2"/>
  <c r="S95" i="29" s="1"/>
  <c r="E255" i="29"/>
  <c r="J59" i="3"/>
  <c r="D29" i="23"/>
  <c r="D26" i="23"/>
  <c r="G36" i="2"/>
  <c r="A37" i="2"/>
  <c r="A74" i="13"/>
  <c r="A148" i="29" s="1"/>
  <c r="A149" i="29" s="1"/>
  <c r="A150" i="29" s="1"/>
  <c r="A151" i="29" s="1"/>
  <c r="A152" i="29" s="1"/>
  <c r="A153" i="29" s="1"/>
  <c r="A154" i="29" s="1"/>
  <c r="A155" i="29" s="1"/>
  <c r="A156" i="29" s="1"/>
  <c r="A157" i="29" s="1"/>
  <c r="A158" i="29" s="1"/>
  <c r="A159" i="29" s="1"/>
  <c r="A160" i="29" s="1"/>
  <c r="A37" i="13"/>
  <c r="G36" i="13"/>
  <c r="A74" i="2"/>
  <c r="A108" i="29" s="1"/>
  <c r="A109" i="29" s="1"/>
  <c r="A110" i="29" s="1"/>
  <c r="A111" i="29" s="1"/>
  <c r="A112" i="29" s="1"/>
  <c r="A113" i="29" s="1"/>
  <c r="A114" i="29" s="1"/>
  <c r="A115" i="29" s="1"/>
  <c r="A116" i="29" s="1"/>
  <c r="A117" i="29" s="1"/>
  <c r="A118" i="29" s="1"/>
  <c r="A119" i="29" s="1"/>
  <c r="A120" i="29" s="1"/>
  <c r="A74" i="16"/>
  <c r="A268" i="29" s="1"/>
  <c r="A269" i="29" s="1"/>
  <c r="A270" i="29" s="1"/>
  <c r="A271" i="29" s="1"/>
  <c r="A272" i="29" s="1"/>
  <c r="A273" i="29" s="1"/>
  <c r="A274" i="29" s="1"/>
  <c r="A275" i="29" s="1"/>
  <c r="A276" i="29" s="1"/>
  <c r="A277" i="29" s="1"/>
  <c r="A278" i="29" s="1"/>
  <c r="A279" i="29" s="1"/>
  <c r="A280" i="29" s="1"/>
  <c r="A37" i="16"/>
  <c r="G36" i="16"/>
  <c r="A74" i="1"/>
  <c r="A68" i="29" s="1"/>
  <c r="A69" i="29" s="1"/>
  <c r="A70" i="29" s="1"/>
  <c r="A71" i="29" s="1"/>
  <c r="A72" i="29" s="1"/>
  <c r="A73" i="29" s="1"/>
  <c r="A74" i="29" s="1"/>
  <c r="A75" i="29" s="1"/>
  <c r="A76" i="29" s="1"/>
  <c r="A77" i="29" s="1"/>
  <c r="A78" i="29" s="1"/>
  <c r="A79" i="29" s="1"/>
  <c r="A80" i="29" s="1"/>
  <c r="A37" i="1"/>
  <c r="G36" i="1"/>
  <c r="A37" i="14"/>
  <c r="A87" i="12"/>
  <c r="A41" i="29" s="1"/>
  <c r="A38" i="12"/>
  <c r="G35" i="18"/>
  <c r="A36" i="18"/>
  <c r="G35" i="15"/>
  <c r="A36" i="15"/>
  <c r="G36" i="14"/>
  <c r="G40" i="2"/>
  <c r="L63" i="18"/>
  <c r="AD157" i="33"/>
  <c r="P12" i="33"/>
  <c r="AI12" i="33"/>
  <c r="AH170" i="33"/>
  <c r="U170" i="33"/>
  <c r="AG210" i="33"/>
  <c r="K135" i="33"/>
  <c r="K210" i="33" s="1"/>
  <c r="P97" i="33"/>
  <c r="AI97" i="33"/>
  <c r="AC185" i="33"/>
  <c r="S185" i="33"/>
  <c r="P81" i="33"/>
  <c r="AI81" i="33"/>
  <c r="S155" i="33"/>
  <c r="AC155" i="33"/>
  <c r="AD172" i="33"/>
  <c r="N172" i="33"/>
  <c r="AH175" i="33"/>
  <c r="U175" i="33"/>
  <c r="S109" i="33"/>
  <c r="AC109" i="33"/>
  <c r="Z106" i="33"/>
  <c r="AE106" i="33"/>
  <c r="S72" i="33"/>
  <c r="AC72" i="33"/>
  <c r="P90" i="33"/>
  <c r="AI90" i="33"/>
  <c r="P172" i="33"/>
  <c r="AI172" i="33"/>
  <c r="U51" i="33"/>
  <c r="AH51" i="33"/>
  <c r="N11" i="33"/>
  <c r="AD11" i="33"/>
  <c r="N198" i="33"/>
  <c r="AD198" i="33"/>
  <c r="U81" i="33"/>
  <c r="AH81" i="33"/>
  <c r="U23" i="33"/>
  <c r="AH23" i="33"/>
  <c r="Z184" i="33"/>
  <c r="M184" i="33" s="1"/>
  <c r="AE184" i="33"/>
  <c r="O184" i="33" s="1"/>
  <c r="N153" i="33"/>
  <c r="AD153" i="33"/>
  <c r="AC102" i="33"/>
  <c r="S102" i="33"/>
  <c r="P11" i="33"/>
  <c r="AI11" i="33"/>
  <c r="M169" i="33"/>
  <c r="AH188" i="33"/>
  <c r="U188" i="33"/>
  <c r="AH132" i="33"/>
  <c r="U132" i="33"/>
  <c r="AG207" i="33"/>
  <c r="K66" i="33"/>
  <c r="K207" i="33" s="1"/>
  <c r="U102" i="33"/>
  <c r="AH102" i="33"/>
  <c r="AD150" i="33"/>
  <c r="N150" i="33"/>
  <c r="Z147" i="33"/>
  <c r="M147" i="33" s="1"/>
  <c r="AE147" i="33"/>
  <c r="O147" i="33" s="1"/>
  <c r="AD112" i="33"/>
  <c r="N112" i="33"/>
  <c r="S62" i="33"/>
  <c r="AC62" i="33"/>
  <c r="AF66" i="33"/>
  <c r="AF207" i="33" s="1"/>
  <c r="T57" i="33"/>
  <c r="AC171" i="33"/>
  <c r="S171" i="33"/>
  <c r="AC64" i="33"/>
  <c r="S64" i="33"/>
  <c r="AA126" i="33"/>
  <c r="AA209" i="33" s="1"/>
  <c r="R106" i="33"/>
  <c r="Z107" i="33"/>
  <c r="M107" i="33" s="1"/>
  <c r="AE107" i="33"/>
  <c r="O107" i="33" s="1"/>
  <c r="S83" i="33"/>
  <c r="AC83" i="33"/>
  <c r="AC188" i="33"/>
  <c r="S188" i="33"/>
  <c r="AI51" i="33"/>
  <c r="P51" i="33"/>
  <c r="P38" i="33"/>
  <c r="AI38" i="33"/>
  <c r="H126" i="33"/>
  <c r="H209" i="33" s="1"/>
  <c r="D209" i="33"/>
  <c r="O128" i="33"/>
  <c r="AI166" i="33"/>
  <c r="P166" i="33"/>
  <c r="N138" i="33"/>
  <c r="AD138" i="33"/>
  <c r="AH171" i="33"/>
  <c r="U171" i="33"/>
  <c r="AH94" i="33"/>
  <c r="U94" i="33"/>
  <c r="U34" i="33"/>
  <c r="AH34" i="33"/>
  <c r="AH197" i="33"/>
  <c r="U197" i="33"/>
  <c r="AC173" i="33"/>
  <c r="S173" i="33"/>
  <c r="U182" i="33"/>
  <c r="AH182" i="33"/>
  <c r="S162" i="33"/>
  <c r="AC162" i="33"/>
  <c r="AH38" i="33"/>
  <c r="U38" i="33"/>
  <c r="S133" i="33"/>
  <c r="AC133" i="33"/>
  <c r="AH25" i="33"/>
  <c r="U25" i="33"/>
  <c r="AE185" i="33"/>
  <c r="O185" i="33" s="1"/>
  <c r="Z185" i="33"/>
  <c r="M185" i="33" s="1"/>
  <c r="AI145" i="33"/>
  <c r="P145" i="33"/>
  <c r="N166" i="33"/>
  <c r="AD166" i="33"/>
  <c r="U176" i="33"/>
  <c r="AH176" i="33"/>
  <c r="AD22" i="33"/>
  <c r="S120" i="33"/>
  <c r="AC120" i="33"/>
  <c r="AE91" i="33"/>
  <c r="O91" i="33" s="1"/>
  <c r="Z91" i="33"/>
  <c r="M91" i="33" s="1"/>
  <c r="S75" i="33"/>
  <c r="AC75" i="33"/>
  <c r="S164" i="33"/>
  <c r="AC164" i="33"/>
  <c r="N43" i="33"/>
  <c r="AD43" i="33"/>
  <c r="F213" i="33"/>
  <c r="S94" i="33"/>
  <c r="AC94" i="33"/>
  <c r="AC34" i="33"/>
  <c r="S34" i="33"/>
  <c r="AI176" i="33"/>
  <c r="P176" i="33"/>
  <c r="AC82" i="33"/>
  <c r="S82" i="33"/>
  <c r="AH22" i="33"/>
  <c r="U22" i="33"/>
  <c r="AC32" i="33"/>
  <c r="S32" i="33"/>
  <c r="S129" i="33"/>
  <c r="AC129" i="33"/>
  <c r="P112" i="33"/>
  <c r="AI112" i="33"/>
  <c r="AC45" i="33"/>
  <c r="S45" i="33"/>
  <c r="U62" i="33"/>
  <c r="AH62" i="33"/>
  <c r="N176" i="33"/>
  <c r="AD176" i="33"/>
  <c r="U64" i="33"/>
  <c r="AH64" i="33"/>
  <c r="U39" i="33"/>
  <c r="AH39" i="33"/>
  <c r="AC107" i="33"/>
  <c r="S107" i="33"/>
  <c r="N170" i="33"/>
  <c r="AD170" i="33"/>
  <c r="AH83" i="33"/>
  <c r="U83" i="33"/>
  <c r="AI84" i="33"/>
  <c r="P84" i="33"/>
  <c r="AC189" i="33"/>
  <c r="S189" i="33"/>
  <c r="AD139" i="33"/>
  <c r="N139" i="33"/>
  <c r="P157" i="33"/>
  <c r="AI157" i="33"/>
  <c r="AC51" i="33"/>
  <c r="S51" i="33"/>
  <c r="M128" i="33"/>
  <c r="U100" i="33"/>
  <c r="AH100" i="33"/>
  <c r="AC27" i="33"/>
  <c r="S27" i="33"/>
  <c r="H167" i="33"/>
  <c r="H211" i="33" s="1"/>
  <c r="D211" i="33"/>
  <c r="S197" i="33"/>
  <c r="AC197" i="33"/>
  <c r="S29" i="33"/>
  <c r="AC29" i="33"/>
  <c r="AI170" i="33"/>
  <c r="P170" i="33"/>
  <c r="AC30" i="33"/>
  <c r="S30" i="33"/>
  <c r="AE173" i="33"/>
  <c r="O173" i="33" s="1"/>
  <c r="Z173" i="33"/>
  <c r="M173" i="33" s="1"/>
  <c r="P139" i="33"/>
  <c r="AI139" i="33"/>
  <c r="AC182" i="33"/>
  <c r="S182" i="33"/>
  <c r="S97" i="33"/>
  <c r="AC97" i="33"/>
  <c r="AH30" i="33"/>
  <c r="U30" i="33"/>
  <c r="J17" i="33"/>
  <c r="J205" i="33" s="1"/>
  <c r="S172" i="33"/>
  <c r="AC172" i="33"/>
  <c r="S151" i="33"/>
  <c r="AC151" i="33"/>
  <c r="AH184" i="33"/>
  <c r="U184" i="33"/>
  <c r="U123" i="33"/>
  <c r="AH123" i="33"/>
  <c r="P34" i="33"/>
  <c r="AI34" i="33"/>
  <c r="AH162" i="33"/>
  <c r="U162" i="33"/>
  <c r="S117" i="33"/>
  <c r="AC117" i="33"/>
  <c r="AB126" i="33"/>
  <c r="S60" i="33"/>
  <c r="AC60" i="33"/>
  <c r="AC25" i="33"/>
  <c r="S25" i="33"/>
  <c r="AI158" i="33"/>
  <c r="P158" i="33"/>
  <c r="AI87" i="33"/>
  <c r="P87" i="33"/>
  <c r="U41" i="33"/>
  <c r="AH41" i="33"/>
  <c r="P22" i="33"/>
  <c r="AI22" i="33"/>
  <c r="Z193" i="33"/>
  <c r="M193" i="33" s="1"/>
  <c r="AE193" i="33"/>
  <c r="O193" i="33" s="1"/>
  <c r="S144" i="33"/>
  <c r="AC144" i="33"/>
  <c r="AC88" i="33"/>
  <c r="S88" i="33"/>
  <c r="P27" i="33"/>
  <c r="AI27" i="33"/>
  <c r="Z120" i="33"/>
  <c r="M120" i="33" s="1"/>
  <c r="AE120" i="33"/>
  <c r="O120" i="33" s="1"/>
  <c r="U134" i="33"/>
  <c r="AH134" i="33"/>
  <c r="AD34" i="33"/>
  <c r="N34" i="33"/>
  <c r="AB135" i="33"/>
  <c r="AE186" i="33"/>
  <c r="O186" i="33" s="1"/>
  <c r="Z186" i="33"/>
  <c r="M186" i="33" s="1"/>
  <c r="AB199" i="33"/>
  <c r="AH154" i="33"/>
  <c r="U154" i="33"/>
  <c r="AH151" i="33"/>
  <c r="U151" i="33"/>
  <c r="AC180" i="33"/>
  <c r="S180" i="33"/>
  <c r="AC157" i="33"/>
  <c r="S157" i="33"/>
  <c r="S184" i="33"/>
  <c r="AC184" i="33"/>
  <c r="P89" i="33"/>
  <c r="AI89" i="33"/>
  <c r="AI43" i="33"/>
  <c r="P43" i="33"/>
  <c r="AC99" i="33"/>
  <c r="S99" i="33"/>
  <c r="S101" i="33"/>
  <c r="AC101" i="33"/>
  <c r="S78" i="33"/>
  <c r="AC78" i="33"/>
  <c r="AH58" i="33"/>
  <c r="U58" i="33"/>
  <c r="P14" i="33"/>
  <c r="AI14" i="33"/>
  <c r="AC146" i="33"/>
  <c r="S146" i="33"/>
  <c r="S41" i="33"/>
  <c r="AC41" i="33"/>
  <c r="AH88" i="33"/>
  <c r="U88" i="33"/>
  <c r="Z159" i="33"/>
  <c r="M159" i="33" s="1"/>
  <c r="AE159" i="33"/>
  <c r="O159" i="33" s="1"/>
  <c r="S96" i="33"/>
  <c r="AC96" i="33"/>
  <c r="S61" i="33"/>
  <c r="AC61" i="33"/>
  <c r="AC190" i="33"/>
  <c r="S190" i="33"/>
  <c r="P121" i="33"/>
  <c r="AI121" i="33"/>
  <c r="AH82" i="33"/>
  <c r="U82" i="33"/>
  <c r="AE46" i="33"/>
  <c r="O46" i="33" s="1"/>
  <c r="Z46" i="33"/>
  <c r="M46" i="33" s="1"/>
  <c r="AC198" i="33"/>
  <c r="S198" i="33"/>
  <c r="AC149" i="33"/>
  <c r="S149" i="33"/>
  <c r="AC130" i="33"/>
  <c r="S130" i="33"/>
  <c r="AD117" i="33"/>
  <c r="N117" i="33"/>
  <c r="U122" i="33"/>
  <c r="AH122" i="33"/>
  <c r="AC116" i="33"/>
  <c r="S116" i="33"/>
  <c r="N27" i="33"/>
  <c r="AD27" i="33"/>
  <c r="U160" i="33"/>
  <c r="AH160" i="33"/>
  <c r="Z49" i="33"/>
  <c r="M49" i="33" s="1"/>
  <c r="AE49" i="33"/>
  <c r="O49" i="33" s="1"/>
  <c r="U10" i="33"/>
  <c r="AH10" i="33"/>
  <c r="AI95" i="33"/>
  <c r="P95" i="33"/>
  <c r="AH78" i="33"/>
  <c r="U78" i="33"/>
  <c r="AB66" i="33"/>
  <c r="AD12" i="33"/>
  <c r="N12" i="33"/>
  <c r="AH183" i="33"/>
  <c r="U183" i="33"/>
  <c r="AD100" i="33"/>
  <c r="N100" i="33"/>
  <c r="U59" i="33"/>
  <c r="AH59" i="33"/>
  <c r="U185" i="33"/>
  <c r="AH185" i="33"/>
  <c r="U40" i="33"/>
  <c r="AH40" i="33"/>
  <c r="AI8" i="33"/>
  <c r="P8" i="33"/>
  <c r="N24" i="33"/>
  <c r="AD24" i="33"/>
  <c r="U27" i="33"/>
  <c r="AH27" i="33"/>
  <c r="AH144" i="33"/>
  <c r="U144" i="33"/>
  <c r="AE164" i="33"/>
  <c r="O164" i="33" s="1"/>
  <c r="Z164" i="33"/>
  <c r="M164" i="33" s="1"/>
  <c r="S195" i="33"/>
  <c r="AC195" i="33"/>
  <c r="N190" i="33"/>
  <c r="AD190" i="33"/>
  <c r="U79" i="33"/>
  <c r="AH79" i="33"/>
  <c r="AC46" i="33"/>
  <c r="S46" i="33"/>
  <c r="AI198" i="33"/>
  <c r="P198" i="33"/>
  <c r="N99" i="33"/>
  <c r="AD99" i="33"/>
  <c r="N77" i="33"/>
  <c r="AD77" i="33"/>
  <c r="AI149" i="33"/>
  <c r="P149" i="33"/>
  <c r="P130" i="33"/>
  <c r="AI130" i="33"/>
  <c r="U117" i="33"/>
  <c r="AH117" i="33"/>
  <c r="AH114" i="33"/>
  <c r="U114" i="33"/>
  <c r="P86" i="33"/>
  <c r="AI86" i="33"/>
  <c r="H220" i="33"/>
  <c r="AD81" i="33"/>
  <c r="N81" i="33"/>
  <c r="AF17" i="33"/>
  <c r="AF205" i="33" s="1"/>
  <c r="T7" i="33"/>
  <c r="Z178" i="33"/>
  <c r="M178" i="33" s="1"/>
  <c r="AE178" i="33"/>
  <c r="O178" i="33" s="1"/>
  <c r="P115" i="33"/>
  <c r="AI115" i="33"/>
  <c r="N48" i="33"/>
  <c r="AD48" i="33"/>
  <c r="AH84" i="33"/>
  <c r="U84" i="33"/>
  <c r="AE47" i="33"/>
  <c r="O47" i="33" s="1"/>
  <c r="Z47" i="33"/>
  <c r="M47" i="33" s="1"/>
  <c r="AG17" i="33"/>
  <c r="AC57" i="33"/>
  <c r="S57" i="33"/>
  <c r="AH8" i="33"/>
  <c r="U8" i="33"/>
  <c r="AE151" i="33"/>
  <c r="O151" i="33" s="1"/>
  <c r="Z151" i="33"/>
  <c r="M151" i="33" s="1"/>
  <c r="AH61" i="33"/>
  <c r="U61" i="33"/>
  <c r="S194" i="33"/>
  <c r="AC194" i="33"/>
  <c r="AI155" i="33"/>
  <c r="P155" i="33"/>
  <c r="U190" i="33"/>
  <c r="AH190" i="33"/>
  <c r="U131" i="33"/>
  <c r="AH131" i="33"/>
  <c r="AC77" i="33"/>
  <c r="S77" i="33"/>
  <c r="U45" i="33"/>
  <c r="AH45" i="33"/>
  <c r="P180" i="33"/>
  <c r="AI180" i="33"/>
  <c r="S128" i="33"/>
  <c r="AC128" i="33"/>
  <c r="P25" i="33"/>
  <c r="AI25" i="33"/>
  <c r="AE122" i="33"/>
  <c r="O122" i="33" s="1"/>
  <c r="Z122" i="33"/>
  <c r="M122" i="33" s="1"/>
  <c r="AC86" i="33"/>
  <c r="S86" i="33"/>
  <c r="R220" i="33"/>
  <c r="AC177" i="33"/>
  <c r="S177" i="33"/>
  <c r="Z41" i="33"/>
  <c r="M41" i="33" s="1"/>
  <c r="AE41" i="33"/>
  <c r="O41" i="33" s="1"/>
  <c r="S115" i="33"/>
  <c r="AC115" i="33"/>
  <c r="AE85" i="33"/>
  <c r="O85" i="33" s="1"/>
  <c r="Z85" i="33"/>
  <c r="M85" i="33" s="1"/>
  <c r="AD113" i="33"/>
  <c r="N113" i="33"/>
  <c r="U47" i="33"/>
  <c r="AH47" i="33"/>
  <c r="Z30" i="33"/>
  <c r="M30" i="33" s="1"/>
  <c r="AE30" i="33"/>
  <c r="O30" i="33" s="1"/>
  <c r="AB53" i="33"/>
  <c r="AC16" i="33"/>
  <c r="S16" i="33"/>
  <c r="AE131" i="33"/>
  <c r="O131" i="33" s="1"/>
  <c r="Z131" i="33"/>
  <c r="M131" i="33" s="1"/>
  <c r="AH96" i="33"/>
  <c r="U96" i="33"/>
  <c r="S92" i="33"/>
  <c r="AC92" i="33"/>
  <c r="AC119" i="33"/>
  <c r="S119" i="33"/>
  <c r="AI148" i="33"/>
  <c r="P148" i="33"/>
  <c r="AC40" i="33"/>
  <c r="S40" i="33"/>
  <c r="N174" i="33"/>
  <c r="AD174" i="33"/>
  <c r="U172" i="33"/>
  <c r="AH172" i="33"/>
  <c r="AH164" i="33"/>
  <c r="U164" i="33"/>
  <c r="Z72" i="33"/>
  <c r="M72" i="33" s="1"/>
  <c r="AE72" i="33"/>
  <c r="O72" i="33" s="1"/>
  <c r="N180" i="33"/>
  <c r="AD180" i="33"/>
  <c r="AD97" i="33"/>
  <c r="N97" i="33"/>
  <c r="AI62" i="33"/>
  <c r="P62" i="33"/>
  <c r="U146" i="33"/>
  <c r="AH146" i="33"/>
  <c r="N25" i="33"/>
  <c r="AD25" i="33"/>
  <c r="AC122" i="33"/>
  <c r="S122" i="33"/>
  <c r="Z114" i="33"/>
  <c r="M114" i="33" s="1"/>
  <c r="AE114" i="33"/>
  <c r="O114" i="33" s="1"/>
  <c r="AC12" i="33"/>
  <c r="S12" i="33"/>
  <c r="AH177" i="33"/>
  <c r="U177" i="33"/>
  <c r="AE152" i="33"/>
  <c r="O152" i="33" s="1"/>
  <c r="Z152" i="33"/>
  <c r="M152" i="33" s="1"/>
  <c r="AH129" i="33"/>
  <c r="U129" i="33"/>
  <c r="AI113" i="33"/>
  <c r="P113" i="33"/>
  <c r="AC81" i="33"/>
  <c r="S81" i="33"/>
  <c r="Z102" i="33"/>
  <c r="M102" i="33" s="1"/>
  <c r="AE102" i="33"/>
  <c r="O102" i="33" s="1"/>
  <c r="AH72" i="33"/>
  <c r="U72" i="33"/>
  <c r="T141" i="33"/>
  <c r="AF167" i="33"/>
  <c r="AF211" i="33" s="1"/>
  <c r="AC134" i="33"/>
  <c r="S134" i="33"/>
  <c r="AH12" i="33"/>
  <c r="U12" i="33"/>
  <c r="AC131" i="33"/>
  <c r="S131" i="33"/>
  <c r="Z137" i="33"/>
  <c r="AE137" i="33"/>
  <c r="AH48" i="33"/>
  <c r="U48" i="33"/>
  <c r="N8" i="33"/>
  <c r="AD8" i="33"/>
  <c r="N78" i="33"/>
  <c r="AD78" i="33"/>
  <c r="S8" i="33"/>
  <c r="AC8" i="33"/>
  <c r="AD109" i="33"/>
  <c r="N109" i="33"/>
  <c r="AH186" i="33"/>
  <c r="U186" i="33"/>
  <c r="U92" i="33"/>
  <c r="AH92" i="33"/>
  <c r="O169" i="33"/>
  <c r="U119" i="33"/>
  <c r="AH119" i="33"/>
  <c r="N148" i="33"/>
  <c r="AD148" i="33"/>
  <c r="Z196" i="33"/>
  <c r="M196" i="33" s="1"/>
  <c r="AE196" i="33"/>
  <c r="O196" i="33" s="1"/>
  <c r="AI174" i="33"/>
  <c r="P174" i="33"/>
  <c r="AE143" i="33"/>
  <c r="O143" i="33" s="1"/>
  <c r="Z143" i="33"/>
  <c r="M143" i="33" s="1"/>
  <c r="H199" i="33"/>
  <c r="H212" i="33" s="1"/>
  <c r="D212" i="33"/>
  <c r="AE161" i="33"/>
  <c r="O161" i="33" s="1"/>
  <c r="Z161" i="33"/>
  <c r="M161" i="33" s="1"/>
  <c r="AH153" i="33"/>
  <c r="U153" i="33"/>
  <c r="AI108" i="33"/>
  <c r="AD175" i="33"/>
  <c r="N175" i="33"/>
  <c r="P99" i="33"/>
  <c r="AI99" i="33"/>
  <c r="AE39" i="33"/>
  <c r="O39" i="33" s="1"/>
  <c r="Z39" i="33"/>
  <c r="M39" i="33" s="1"/>
  <c r="AC124" i="33"/>
  <c r="S124" i="33"/>
  <c r="AD44" i="33"/>
  <c r="S150" i="33"/>
  <c r="AC150" i="33"/>
  <c r="AD90" i="33"/>
  <c r="N90" i="33"/>
  <c r="AI190" i="33"/>
  <c r="P190" i="33"/>
  <c r="Z144" i="33"/>
  <c r="M144" i="33" s="1"/>
  <c r="AE144" i="33"/>
  <c r="O144" i="33" s="1"/>
  <c r="H135" i="33"/>
  <c r="H210" i="33" s="1"/>
  <c r="D210" i="33"/>
  <c r="AH97" i="33"/>
  <c r="U97" i="33"/>
  <c r="AH9" i="33"/>
  <c r="U9" i="33"/>
  <c r="AF135" i="33"/>
  <c r="AF210" i="33" s="1"/>
  <c r="AH121" i="33"/>
  <c r="U121" i="33"/>
  <c r="R218" i="33"/>
  <c r="K219" i="33"/>
  <c r="AC118" i="33"/>
  <c r="S118" i="33"/>
  <c r="S93" i="33"/>
  <c r="AC93" i="33"/>
  <c r="S163" i="33"/>
  <c r="AC163" i="33"/>
  <c r="AD115" i="33"/>
  <c r="N115" i="33"/>
  <c r="S80" i="33"/>
  <c r="AC80" i="33"/>
  <c r="U157" i="33"/>
  <c r="AH157" i="33"/>
  <c r="AE125" i="33"/>
  <c r="O125" i="33" s="1"/>
  <c r="Z125" i="33"/>
  <c r="M125" i="33" s="1"/>
  <c r="N98" i="33"/>
  <c r="AD98" i="33"/>
  <c r="AD28" i="33"/>
  <c r="N28" i="33"/>
  <c r="S123" i="33"/>
  <c r="AC123" i="33"/>
  <c r="S49" i="33"/>
  <c r="AC49" i="33"/>
  <c r="S158" i="33"/>
  <c r="AC158" i="33"/>
  <c r="Z70" i="33"/>
  <c r="AE70" i="33"/>
  <c r="S98" i="33"/>
  <c r="AC98" i="33"/>
  <c r="Z50" i="33"/>
  <c r="M50" i="33" s="1"/>
  <c r="AE50" i="33"/>
  <c r="O50" i="33" s="1"/>
  <c r="U147" i="33"/>
  <c r="AH147" i="33"/>
  <c r="Z83" i="33"/>
  <c r="M83" i="33" s="1"/>
  <c r="AE83" i="33"/>
  <c r="O83" i="33" s="1"/>
  <c r="AE59" i="33"/>
  <c r="O59" i="33" s="1"/>
  <c r="Z59" i="33"/>
  <c r="M59" i="33" s="1"/>
  <c r="D205" i="33"/>
  <c r="H17" i="33"/>
  <c r="H205" i="33" s="1"/>
  <c r="S73" i="33"/>
  <c r="AC73" i="33"/>
  <c r="J219" i="33"/>
  <c r="L219" i="33" s="1"/>
  <c r="AG167" i="33"/>
  <c r="AD84" i="33"/>
  <c r="N84" i="33"/>
  <c r="AE57" i="33"/>
  <c r="Z57" i="33"/>
  <c r="AC33" i="33"/>
  <c r="S33" i="33"/>
  <c r="R21" i="33"/>
  <c r="AA53" i="33"/>
  <c r="AA206" i="33" s="1"/>
  <c r="AD62" i="33"/>
  <c r="N62" i="33"/>
  <c r="AE10" i="33"/>
  <c r="O10" i="33" s="1"/>
  <c r="Z10" i="33"/>
  <c r="M10" i="33" s="1"/>
  <c r="AC85" i="33"/>
  <c r="S85" i="33"/>
  <c r="U37" i="33"/>
  <c r="AH37" i="33"/>
  <c r="Z40" i="33"/>
  <c r="M40" i="33" s="1"/>
  <c r="AE40" i="33"/>
  <c r="O40" i="33" s="1"/>
  <c r="AC137" i="33"/>
  <c r="S137" i="33"/>
  <c r="U14" i="33"/>
  <c r="AH14" i="33"/>
  <c r="AH140" i="33"/>
  <c r="U140" i="33"/>
  <c r="S186" i="33"/>
  <c r="AC186" i="33"/>
  <c r="S153" i="33"/>
  <c r="AC153" i="33"/>
  <c r="AI79" i="33"/>
  <c r="P79" i="33"/>
  <c r="S58" i="33"/>
  <c r="AC58" i="33"/>
  <c r="U142" i="33"/>
  <c r="AH142" i="33"/>
  <c r="H219" i="33"/>
  <c r="M220" i="33"/>
  <c r="S152" i="33"/>
  <c r="AC152" i="33"/>
  <c r="AH118" i="33"/>
  <c r="U118" i="33"/>
  <c r="U115" i="33"/>
  <c r="AH115" i="33"/>
  <c r="S47" i="33"/>
  <c r="AC47" i="33"/>
  <c r="S125" i="33"/>
  <c r="AC125" i="33"/>
  <c r="P138" i="33"/>
  <c r="AI138" i="33"/>
  <c r="U85" i="33"/>
  <c r="AH85" i="33"/>
  <c r="Z63" i="33"/>
  <c r="M63" i="33" s="1"/>
  <c r="AE63" i="33"/>
  <c r="O63" i="33" s="1"/>
  <c r="AH195" i="33"/>
  <c r="U195" i="33"/>
  <c r="Z177" i="33"/>
  <c r="M177" i="33" s="1"/>
  <c r="AE177" i="33"/>
  <c r="O177" i="33" s="1"/>
  <c r="AC76" i="33"/>
  <c r="S76" i="33"/>
  <c r="Z188" i="33"/>
  <c r="M188" i="33" s="1"/>
  <c r="AE188" i="33"/>
  <c r="O188" i="33" s="1"/>
  <c r="AH128" i="33"/>
  <c r="U128" i="33"/>
  <c r="AA135" i="33"/>
  <c r="AA210" i="33" s="1"/>
  <c r="T220" i="33"/>
  <c r="J220" i="33"/>
  <c r="L220" i="33" s="1"/>
  <c r="AA167" i="33"/>
  <c r="AA211" i="33" s="1"/>
  <c r="U113" i="33"/>
  <c r="AH113" i="33"/>
  <c r="AH93" i="33"/>
  <c r="U93" i="33"/>
  <c r="AC181" i="33"/>
  <c r="S181" i="33"/>
  <c r="AH80" i="33"/>
  <c r="U80" i="33"/>
  <c r="AF103" i="33"/>
  <c r="AF208" i="33" s="1"/>
  <c r="T70" i="33"/>
  <c r="U125" i="33"/>
  <c r="AH125" i="33"/>
  <c r="AD95" i="33"/>
  <c r="N95" i="33"/>
  <c r="AH63" i="33"/>
  <c r="U63" i="33"/>
  <c r="AE7" i="33"/>
  <c r="O7" i="33" s="1"/>
  <c r="Z7" i="33"/>
  <c r="M7" i="33" s="1"/>
  <c r="AE160" i="33"/>
  <c r="O160" i="33" s="1"/>
  <c r="Z160" i="33"/>
  <c r="M160" i="33" s="1"/>
  <c r="U49" i="33"/>
  <c r="AH49" i="33"/>
  <c r="AC183" i="33"/>
  <c r="S183" i="33"/>
  <c r="AE37" i="33"/>
  <c r="O37" i="33" s="1"/>
  <c r="Z37" i="33"/>
  <c r="M37" i="33" s="1"/>
  <c r="AH158" i="33"/>
  <c r="U158" i="33"/>
  <c r="AC28" i="33"/>
  <c r="S28" i="33"/>
  <c r="S147" i="33"/>
  <c r="AC147" i="33"/>
  <c r="AH91" i="33"/>
  <c r="U91" i="33"/>
  <c r="S141" i="33"/>
  <c r="AC141" i="33"/>
  <c r="AC159" i="33"/>
  <c r="S159" i="33"/>
  <c r="Z189" i="33"/>
  <c r="M189" i="33" s="1"/>
  <c r="AE189" i="33"/>
  <c r="O189" i="33" s="1"/>
  <c r="Z142" i="33"/>
  <c r="M142" i="33" s="1"/>
  <c r="AE142" i="33"/>
  <c r="O142" i="33" s="1"/>
  <c r="Z156" i="33"/>
  <c r="M156" i="33" s="1"/>
  <c r="AE156" i="33"/>
  <c r="O156" i="33" s="1"/>
  <c r="AH166" i="33"/>
  <c r="U166" i="33"/>
  <c r="AH106" i="33"/>
  <c r="U106" i="33"/>
  <c r="AI64" i="33"/>
  <c r="P64" i="33"/>
  <c r="S90" i="33"/>
  <c r="AC90" i="33"/>
  <c r="N51" i="33"/>
  <c r="AD51" i="33"/>
  <c r="AH36" i="33"/>
  <c r="U36" i="33"/>
  <c r="U76" i="33"/>
  <c r="AH76" i="33"/>
  <c r="AE183" i="33"/>
  <c r="O183" i="33" s="1"/>
  <c r="Z183" i="33"/>
  <c r="M183" i="33" s="1"/>
  <c r="AC70" i="33"/>
  <c r="S70" i="33"/>
  <c r="AE32" i="33"/>
  <c r="O32" i="33" s="1"/>
  <c r="Z32" i="33"/>
  <c r="M32" i="33" s="1"/>
  <c r="AE124" i="33"/>
  <c r="O124" i="33" s="1"/>
  <c r="Z124" i="33"/>
  <c r="M124" i="33" s="1"/>
  <c r="M218" i="33"/>
  <c r="H218" i="33"/>
  <c r="E221" i="33"/>
  <c r="AD165" i="33"/>
  <c r="N165" i="33"/>
  <c r="AC112" i="33"/>
  <c r="S112" i="33"/>
  <c r="N93" i="33"/>
  <c r="AD93" i="33"/>
  <c r="AB103" i="33"/>
  <c r="S22" i="33"/>
  <c r="AC22" i="33"/>
  <c r="Z181" i="33"/>
  <c r="M181" i="33" s="1"/>
  <c r="AE181" i="33"/>
  <c r="O181" i="33" s="1"/>
  <c r="U107" i="33"/>
  <c r="AH107" i="33"/>
  <c r="AA103" i="33"/>
  <c r="AA208" i="33" s="1"/>
  <c r="AC178" i="33"/>
  <c r="S178" i="33"/>
  <c r="S132" i="33"/>
  <c r="AC132" i="33"/>
  <c r="AD38" i="33"/>
  <c r="N38" i="33"/>
  <c r="AI23" i="33"/>
  <c r="S7" i="33"/>
  <c r="AC7" i="33"/>
  <c r="AC110" i="33"/>
  <c r="S110" i="33"/>
  <c r="AD86" i="33"/>
  <c r="N86" i="33"/>
  <c r="U43" i="33"/>
  <c r="AH43" i="33"/>
  <c r="AH133" i="33"/>
  <c r="U133" i="33"/>
  <c r="N116" i="33"/>
  <c r="AD116" i="33"/>
  <c r="AE35" i="33"/>
  <c r="O35" i="33" s="1"/>
  <c r="Z35" i="33"/>
  <c r="M35" i="33" s="1"/>
  <c r="U16" i="33"/>
  <c r="AH16" i="33"/>
  <c r="AB167" i="33"/>
  <c r="U50" i="33"/>
  <c r="AH50" i="33"/>
  <c r="P24" i="33"/>
  <c r="AI24" i="33"/>
  <c r="AC176" i="33"/>
  <c r="S176" i="33"/>
  <c r="U145" i="33"/>
  <c r="AH145" i="33"/>
  <c r="U111" i="33"/>
  <c r="AH111" i="33"/>
  <c r="AE21" i="33"/>
  <c r="Z21" i="33"/>
  <c r="N118" i="33"/>
  <c r="AD118" i="33"/>
  <c r="AE75" i="33"/>
  <c r="O75" i="33" s="1"/>
  <c r="Z75" i="33"/>
  <c r="M75" i="33" s="1"/>
  <c r="U33" i="33"/>
  <c r="AH33" i="33"/>
  <c r="AE134" i="33"/>
  <c r="O134" i="33" s="1"/>
  <c r="Z134" i="33"/>
  <c r="M134" i="33" s="1"/>
  <c r="AC100" i="33"/>
  <c r="S100" i="33"/>
  <c r="AI60" i="33"/>
  <c r="P60" i="33"/>
  <c r="S140" i="33"/>
  <c r="AC140" i="33"/>
  <c r="AC148" i="33"/>
  <c r="S148" i="33"/>
  <c r="Z96" i="33"/>
  <c r="M96" i="33" s="1"/>
  <c r="AE96" i="33"/>
  <c r="O96" i="33" s="1"/>
  <c r="AC193" i="33"/>
  <c r="S193" i="33"/>
  <c r="U6" i="33"/>
  <c r="AH6" i="33"/>
  <c r="AE29" i="33"/>
  <c r="O29" i="33" s="1"/>
  <c r="Z29" i="33"/>
  <c r="M29" i="33" s="1"/>
  <c r="AA199" i="33"/>
  <c r="AA212" i="33" s="1"/>
  <c r="R169" i="33"/>
  <c r="AI31" i="33"/>
  <c r="P31" i="33"/>
  <c r="Z119" i="33"/>
  <c r="M119" i="33" s="1"/>
  <c r="AE119" i="33"/>
  <c r="O119" i="33" s="1"/>
  <c r="D207" i="33"/>
  <c r="H66" i="33"/>
  <c r="H207" i="33" s="1"/>
  <c r="U11" i="33"/>
  <c r="AH11" i="33"/>
  <c r="U179" i="33"/>
  <c r="AH179" i="33"/>
  <c r="AH116" i="33"/>
  <c r="U116" i="33"/>
  <c r="N123" i="33"/>
  <c r="AD123" i="33"/>
  <c r="AC175" i="33"/>
  <c r="S175" i="33"/>
  <c r="AC179" i="33"/>
  <c r="S179" i="33"/>
  <c r="P94" i="33"/>
  <c r="AI94" i="33"/>
  <c r="P44" i="33"/>
  <c r="AI44" i="33"/>
  <c r="N79" i="33"/>
  <c r="AD79" i="33"/>
  <c r="AH90" i="33"/>
  <c r="U90" i="33"/>
  <c r="P117" i="33"/>
  <c r="AI117" i="33"/>
  <c r="U99" i="33"/>
  <c r="AH99" i="33"/>
  <c r="P9" i="33"/>
  <c r="AI9" i="33"/>
  <c r="AC139" i="33"/>
  <c r="S139" i="33"/>
  <c r="AC121" i="33"/>
  <c r="S121" i="33"/>
  <c r="AC114" i="33"/>
  <c r="S114" i="33"/>
  <c r="AE71" i="33"/>
  <c r="O71" i="33" s="1"/>
  <c r="Z71" i="33"/>
  <c r="M71" i="33" s="1"/>
  <c r="O218" i="33"/>
  <c r="S174" i="33"/>
  <c r="AC174" i="33"/>
  <c r="AI93" i="33"/>
  <c r="P93" i="33"/>
  <c r="AE194" i="33"/>
  <c r="O194" i="33" s="1"/>
  <c r="Z194" i="33"/>
  <c r="M194" i="33" s="1"/>
  <c r="Z76" i="33"/>
  <c r="M76" i="33" s="1"/>
  <c r="AE76" i="33"/>
  <c r="O76" i="33" s="1"/>
  <c r="N158" i="33"/>
  <c r="AD158" i="33"/>
  <c r="Z132" i="33"/>
  <c r="M132" i="33" s="1"/>
  <c r="AE132" i="33"/>
  <c r="O132" i="33" s="1"/>
  <c r="AH112" i="33"/>
  <c r="U112" i="33"/>
  <c r="AE45" i="33"/>
  <c r="O45" i="33" s="1"/>
  <c r="Z45" i="33"/>
  <c r="M45" i="33" s="1"/>
  <c r="U87" i="33"/>
  <c r="AH87" i="33"/>
  <c r="AH60" i="33"/>
  <c r="U60" i="33"/>
  <c r="S10" i="33"/>
  <c r="AC10" i="33"/>
  <c r="AE133" i="33"/>
  <c r="O133" i="33" s="1"/>
  <c r="Z133" i="33"/>
  <c r="M133" i="33" s="1"/>
  <c r="S38" i="33"/>
  <c r="AC38" i="33"/>
  <c r="U159" i="33"/>
  <c r="AH159" i="33"/>
  <c r="AH137" i="33"/>
  <c r="U137" i="33"/>
  <c r="AE6" i="33"/>
  <c r="Z6" i="33"/>
  <c r="AH120" i="33"/>
  <c r="U120" i="33"/>
  <c r="AC91" i="33"/>
  <c r="S91" i="33"/>
  <c r="Z73" i="33"/>
  <c r="M73" i="33" s="1"/>
  <c r="AE73" i="33"/>
  <c r="O73" i="33" s="1"/>
  <c r="AF199" i="33"/>
  <c r="AF212" i="33" s="1"/>
  <c r="T169" i="33"/>
  <c r="Z33" i="33"/>
  <c r="M33" i="33" s="1"/>
  <c r="AE33" i="33"/>
  <c r="O33" i="33" s="1"/>
  <c r="AC14" i="33"/>
  <c r="S14" i="33"/>
  <c r="AC11" i="33"/>
  <c r="S11" i="33"/>
  <c r="Z197" i="33"/>
  <c r="M197" i="33" s="1"/>
  <c r="AE197" i="33"/>
  <c r="O197" i="33" s="1"/>
  <c r="S196" i="33"/>
  <c r="AC196" i="33"/>
  <c r="P171" i="33"/>
  <c r="AI171" i="33"/>
  <c r="S143" i="33"/>
  <c r="AC143" i="33"/>
  <c r="P111" i="33"/>
  <c r="AI111" i="33"/>
  <c r="P175" i="33"/>
  <c r="AI175" i="33"/>
  <c r="AC39" i="33"/>
  <c r="S39" i="33"/>
  <c r="Z179" i="33"/>
  <c r="M179" i="33" s="1"/>
  <c r="AE179" i="33"/>
  <c r="O179" i="33" s="1"/>
  <c r="AH198" i="33"/>
  <c r="U198" i="33"/>
  <c r="U150" i="33"/>
  <c r="AH150" i="33"/>
  <c r="AI109" i="33"/>
  <c r="P109" i="33"/>
  <c r="T219" i="33"/>
  <c r="S35" i="33"/>
  <c r="AC35" i="33"/>
  <c r="AH98" i="33"/>
  <c r="U98" i="33"/>
  <c r="S111" i="33"/>
  <c r="AC111" i="33"/>
  <c r="AC59" i="33"/>
  <c r="S59" i="33"/>
  <c r="U75" i="33"/>
  <c r="AH75" i="33"/>
  <c r="Z140" i="33"/>
  <c r="M140" i="33" s="1"/>
  <c r="AE140" i="33"/>
  <c r="O140" i="33" s="1"/>
  <c r="T21" i="33"/>
  <c r="AF53" i="33"/>
  <c r="AF206" i="33" s="1"/>
  <c r="Z187" i="33"/>
  <c r="M187" i="33" s="1"/>
  <c r="AE187" i="33"/>
  <c r="O187" i="33" s="1"/>
  <c r="AE195" i="33"/>
  <c r="O195" i="33" s="1"/>
  <c r="Z195" i="33"/>
  <c r="M195" i="33" s="1"/>
  <c r="AC142" i="33"/>
  <c r="S142" i="33"/>
  <c r="E213" i="33"/>
  <c r="N14" i="33"/>
  <c r="AD14" i="33"/>
  <c r="S161" i="33"/>
  <c r="AC161" i="33"/>
  <c r="AD87" i="33"/>
  <c r="N87" i="33"/>
  <c r="AE92" i="33"/>
  <c r="O92" i="33" s="1"/>
  <c r="Z92" i="33"/>
  <c r="M92" i="33" s="1"/>
  <c r="AH173" i="33"/>
  <c r="U173" i="33"/>
  <c r="U110" i="33"/>
  <c r="AH110" i="33"/>
  <c r="AC89" i="33"/>
  <c r="S89" i="33"/>
  <c r="AE36" i="33"/>
  <c r="O36" i="33" s="1"/>
  <c r="Z36" i="33"/>
  <c r="M36" i="33" s="1"/>
  <c r="AI165" i="33"/>
  <c r="P165" i="33"/>
  <c r="AG103" i="33"/>
  <c r="S156" i="33"/>
  <c r="AC156" i="33"/>
  <c r="AH138" i="33"/>
  <c r="U138" i="33"/>
  <c r="D208" i="33"/>
  <c r="H103" i="33"/>
  <c r="H208" i="33" s="1"/>
  <c r="Z162" i="33"/>
  <c r="M162" i="33" s="1"/>
  <c r="AE162" i="33"/>
  <c r="O162" i="33" s="1"/>
  <c r="R219" i="33"/>
  <c r="Q219" i="33" s="1"/>
  <c r="O219" i="33"/>
  <c r="M217" i="33"/>
  <c r="U196" i="33"/>
  <c r="AH196" i="33"/>
  <c r="U149" i="33"/>
  <c r="AH149" i="33"/>
  <c r="AE80" i="33"/>
  <c r="O80" i="33" s="1"/>
  <c r="Z80" i="33"/>
  <c r="M80" i="33" s="1"/>
  <c r="U65" i="33"/>
  <c r="AH65" i="33"/>
  <c r="AD9" i="33"/>
  <c r="N9" i="33"/>
  <c r="AC84" i="33"/>
  <c r="S84" i="33"/>
  <c r="AG53" i="33"/>
  <c r="AE110" i="33"/>
  <c r="O110" i="33" s="1"/>
  <c r="Z110" i="33"/>
  <c r="M110" i="33" s="1"/>
  <c r="S9" i="33"/>
  <c r="AC9" i="33"/>
  <c r="AI116" i="33"/>
  <c r="P116" i="33"/>
  <c r="U35" i="33"/>
  <c r="AH35" i="33"/>
  <c r="AE16" i="33"/>
  <c r="O16" i="33" s="1"/>
  <c r="Z16" i="33"/>
  <c r="M16" i="33" s="1"/>
  <c r="AH24" i="33"/>
  <c r="U24" i="33"/>
  <c r="AC145" i="33"/>
  <c r="S145" i="33"/>
  <c r="AE141" i="33"/>
  <c r="O141" i="33" s="1"/>
  <c r="Z141" i="33"/>
  <c r="M141" i="33" s="1"/>
  <c r="U95" i="33"/>
  <c r="AH95" i="33"/>
  <c r="AD31" i="33"/>
  <c r="N31" i="33"/>
  <c r="S31" i="33"/>
  <c r="AC31" i="33"/>
  <c r="AH194" i="33"/>
  <c r="U194" i="33"/>
  <c r="S108" i="33"/>
  <c r="AC108" i="33"/>
  <c r="AH52" i="33"/>
  <c r="U52" i="33"/>
  <c r="N42" i="33"/>
  <c r="AD42" i="33"/>
  <c r="AC24" i="33"/>
  <c r="S24" i="33"/>
  <c r="AH178" i="33"/>
  <c r="U178" i="33"/>
  <c r="S187" i="33"/>
  <c r="AC187" i="33"/>
  <c r="AH74" i="33"/>
  <c r="U74" i="33"/>
  <c r="AE82" i="33"/>
  <c r="O82" i="33" s="1"/>
  <c r="Z82" i="33"/>
  <c r="M82" i="33" s="1"/>
  <c r="S138" i="33"/>
  <c r="AC138" i="33"/>
  <c r="N64" i="33"/>
  <c r="AD64" i="33"/>
  <c r="AC36" i="33"/>
  <c r="S36" i="33"/>
  <c r="U165" i="33"/>
  <c r="AH165" i="33"/>
  <c r="AE58" i="33"/>
  <c r="O58" i="33" s="1"/>
  <c r="Z58" i="33"/>
  <c r="M58" i="33" s="1"/>
  <c r="AH77" i="33"/>
  <c r="U77" i="33"/>
  <c r="N149" i="33"/>
  <c r="AD149" i="33"/>
  <c r="P118" i="33"/>
  <c r="AI118" i="33"/>
  <c r="AI52" i="33"/>
  <c r="P52" i="33"/>
  <c r="AH32" i="33"/>
  <c r="U32" i="33"/>
  <c r="AH124" i="33"/>
  <c r="U124" i="33"/>
  <c r="P28" i="33"/>
  <c r="AI28" i="33"/>
  <c r="H217" i="33"/>
  <c r="F221" i="33"/>
  <c r="K218" i="33"/>
  <c r="U161" i="33"/>
  <c r="AH161" i="33"/>
  <c r="AH101" i="33"/>
  <c r="U101" i="33"/>
  <c r="N13" i="33"/>
  <c r="AD13" i="33"/>
  <c r="AH181" i="33"/>
  <c r="U181" i="33"/>
  <c r="AH148" i="33"/>
  <c r="U148" i="33"/>
  <c r="AD101" i="33"/>
  <c r="N101" i="33"/>
  <c r="S65" i="33"/>
  <c r="AC65" i="33"/>
  <c r="G221" i="33"/>
  <c r="AG199" i="33"/>
  <c r="AD130" i="33"/>
  <c r="N130" i="33"/>
  <c r="U155" i="33"/>
  <c r="AH155" i="33"/>
  <c r="M219" i="33"/>
  <c r="Z146" i="33"/>
  <c r="M146" i="33" s="1"/>
  <c r="AE146" i="33"/>
  <c r="O146" i="33" s="1"/>
  <c r="AA66" i="33"/>
  <c r="AA207" i="33" s="1"/>
  <c r="AE154" i="33"/>
  <c r="O154" i="33" s="1"/>
  <c r="Z154" i="33"/>
  <c r="M154" i="33" s="1"/>
  <c r="AH193" i="33"/>
  <c r="U193" i="33"/>
  <c r="S48" i="33"/>
  <c r="AC48" i="33"/>
  <c r="AH187" i="33"/>
  <c r="U187" i="33"/>
  <c r="AF126" i="33"/>
  <c r="AF209" i="33" s="1"/>
  <c r="S95" i="33"/>
  <c r="AC95" i="33"/>
  <c r="AH29" i="33"/>
  <c r="U29" i="33"/>
  <c r="G213" i="33"/>
  <c r="AE61" i="33"/>
  <c r="O61" i="33" s="1"/>
  <c r="Z61" i="33"/>
  <c r="M61" i="33" s="1"/>
  <c r="AH31" i="33"/>
  <c r="U31" i="33"/>
  <c r="S154" i="33"/>
  <c r="AC154" i="33"/>
  <c r="U108" i="33"/>
  <c r="AH108" i="33"/>
  <c r="S52" i="33"/>
  <c r="AC52" i="33"/>
  <c r="P42" i="33"/>
  <c r="AI42" i="33"/>
  <c r="K92" i="12"/>
  <c r="K94" i="12"/>
  <c r="C108" i="12"/>
  <c r="K108" i="12" s="1"/>
  <c r="C110" i="2"/>
  <c r="K110" i="2" s="1"/>
  <c r="K93" i="2"/>
  <c r="C110" i="13"/>
  <c r="K110" i="13" s="1"/>
  <c r="C100" i="2"/>
  <c r="K100" i="2" s="1"/>
  <c r="K91" i="13"/>
  <c r="C109" i="18"/>
  <c r="K109" i="18" s="1"/>
  <c r="D120" i="29"/>
  <c r="K91" i="14"/>
  <c r="C107" i="16"/>
  <c r="K107" i="16" s="1"/>
  <c r="C102" i="18"/>
  <c r="K102" i="18" s="1"/>
  <c r="C106" i="12"/>
  <c r="K106" i="12" s="1"/>
  <c r="B35" i="13"/>
  <c r="C102" i="2"/>
  <c r="K102" i="2" s="1"/>
  <c r="L216" i="29"/>
  <c r="L217" i="29"/>
  <c r="L63" i="14"/>
  <c r="AA170" i="32"/>
  <c r="R170" i="32" s="1"/>
  <c r="AB187" i="32"/>
  <c r="AB176" i="32"/>
  <c r="AB186" i="32"/>
  <c r="L169" i="32"/>
  <c r="H172" i="32"/>
  <c r="Z172" i="32" s="1"/>
  <c r="M172" i="32" s="1"/>
  <c r="AG176" i="32"/>
  <c r="AG185" i="32"/>
  <c r="AG186" i="32"/>
  <c r="Z197" i="32"/>
  <c r="M197" i="32" s="1"/>
  <c r="AD197" i="32" s="1"/>
  <c r="AG169" i="32"/>
  <c r="AG175" i="32"/>
  <c r="AB189" i="32"/>
  <c r="L197" i="32"/>
  <c r="L177" i="32"/>
  <c r="T187" i="32"/>
  <c r="AH187" i="32" s="1"/>
  <c r="AA188" i="32"/>
  <c r="R188" i="32" s="1"/>
  <c r="H196" i="32"/>
  <c r="Z196" i="32" s="1"/>
  <c r="M196" i="32" s="1"/>
  <c r="AF198" i="32"/>
  <c r="T198" i="32" s="1"/>
  <c r="AH198" i="32" s="1"/>
  <c r="E199" i="32"/>
  <c r="E212" i="32" s="1"/>
  <c r="AF183" i="32"/>
  <c r="AF193" i="32"/>
  <c r="AB59" i="32"/>
  <c r="AG174" i="32"/>
  <c r="Z177" i="32"/>
  <c r="M177" i="32" s="1"/>
  <c r="AG183" i="32"/>
  <c r="AA187" i="32"/>
  <c r="R187" i="32" s="1"/>
  <c r="AC187" i="32" s="1"/>
  <c r="AG59" i="32"/>
  <c r="H185" i="32"/>
  <c r="Z185" i="32" s="1"/>
  <c r="M185" i="32" s="1"/>
  <c r="AG194" i="32"/>
  <c r="AE195" i="32"/>
  <c r="AA198" i="32"/>
  <c r="S187" i="32"/>
  <c r="AE197" i="32"/>
  <c r="O197" i="32" s="1"/>
  <c r="P197" i="32" s="1"/>
  <c r="AB169" i="32"/>
  <c r="M176" i="32"/>
  <c r="N176" i="32" s="1"/>
  <c r="AF176" i="32"/>
  <c r="T176" i="32" s="1"/>
  <c r="AH176" i="32" s="1"/>
  <c r="AG177" i="32"/>
  <c r="AG180" i="32"/>
  <c r="AB181" i="32"/>
  <c r="AG184" i="32"/>
  <c r="M186" i="32"/>
  <c r="N186" i="32" s="1"/>
  <c r="L187" i="32"/>
  <c r="AA196" i="32"/>
  <c r="R196" i="32" s="1"/>
  <c r="AC196" i="32" s="1"/>
  <c r="AB197" i="32"/>
  <c r="AB198" i="32"/>
  <c r="AA178" i="32"/>
  <c r="R178" i="32" s="1"/>
  <c r="AB182" i="32"/>
  <c r="AE194" i="32"/>
  <c r="O194" i="32" s="1"/>
  <c r="AI194" i="32" s="1"/>
  <c r="AA169" i="32"/>
  <c r="AB177" i="32"/>
  <c r="AB171" i="32"/>
  <c r="AF172" i="32"/>
  <c r="AB179" i="32"/>
  <c r="L188" i="32"/>
  <c r="AF189" i="32"/>
  <c r="T189" i="32" s="1"/>
  <c r="AF190" i="32"/>
  <c r="T190" i="32" s="1"/>
  <c r="AG197" i="32"/>
  <c r="AG198" i="32"/>
  <c r="AG170" i="32"/>
  <c r="AA180" i="32"/>
  <c r="R180" i="32" s="1"/>
  <c r="AG181" i="32"/>
  <c r="Z187" i="32"/>
  <c r="M187" i="32" s="1"/>
  <c r="N187" i="32" s="1"/>
  <c r="AF188" i="32"/>
  <c r="T188" i="32" s="1"/>
  <c r="AG189" i="32"/>
  <c r="AG195" i="32"/>
  <c r="AG182" i="32"/>
  <c r="H184" i="32"/>
  <c r="Z184" i="32" s="1"/>
  <c r="M184" i="32" s="1"/>
  <c r="N184" i="32" s="1"/>
  <c r="AG188" i="32"/>
  <c r="AE176" i="32"/>
  <c r="O176" i="32" s="1"/>
  <c r="AI176" i="32" s="1"/>
  <c r="AB178" i="32"/>
  <c r="AA183" i="32"/>
  <c r="R183" i="32" s="1"/>
  <c r="AC183" i="32" s="1"/>
  <c r="AE186" i="32"/>
  <c r="O186" i="32" s="1"/>
  <c r="AI186" i="32" s="1"/>
  <c r="AA189" i="32"/>
  <c r="R189" i="32" s="1"/>
  <c r="Z195" i="32"/>
  <c r="M195" i="32" s="1"/>
  <c r="AA194" i="32"/>
  <c r="R194" i="32" s="1"/>
  <c r="AC194" i="32" s="1"/>
  <c r="AG196" i="32"/>
  <c r="AF169" i="32"/>
  <c r="AB174" i="32"/>
  <c r="AB175" i="32"/>
  <c r="AA176" i="32"/>
  <c r="R176" i="32" s="1"/>
  <c r="AC176" i="32" s="1"/>
  <c r="AB185" i="32"/>
  <c r="AA186" i="32"/>
  <c r="R186" i="32" s="1"/>
  <c r="AC186" i="32" s="1"/>
  <c r="R198" i="32"/>
  <c r="S198" i="32" s="1"/>
  <c r="U176" i="32"/>
  <c r="AD187" i="32"/>
  <c r="AA195" i="32"/>
  <c r="R195" i="32" s="1"/>
  <c r="AF195" i="32"/>
  <c r="T195" i="32" s="1"/>
  <c r="AA173" i="32"/>
  <c r="R173" i="32" s="1"/>
  <c r="AF173" i="32"/>
  <c r="T173" i="32" s="1"/>
  <c r="AA174" i="32"/>
  <c r="R174" i="32" s="1"/>
  <c r="AF174" i="32"/>
  <c r="T174" i="32" s="1"/>
  <c r="AA175" i="32"/>
  <c r="R175" i="32" s="1"/>
  <c r="AF175" i="32"/>
  <c r="T175" i="32" s="1"/>
  <c r="AF171" i="32"/>
  <c r="AB172" i="32"/>
  <c r="Z173" i="32"/>
  <c r="M173" i="32" s="1"/>
  <c r="R179" i="32"/>
  <c r="H179" i="32"/>
  <c r="AD186" i="32"/>
  <c r="H170" i="32"/>
  <c r="AA171" i="32"/>
  <c r="R171" i="32" s="1"/>
  <c r="AE173" i="32"/>
  <c r="O173" i="32" s="1"/>
  <c r="L176" i="32"/>
  <c r="AD177" i="32"/>
  <c r="N177" i="32"/>
  <c r="H178" i="32"/>
  <c r="L191" i="32"/>
  <c r="H191" i="32"/>
  <c r="L194" i="32"/>
  <c r="AB196" i="32"/>
  <c r="L196" i="32"/>
  <c r="L171" i="32"/>
  <c r="H171" i="32"/>
  <c r="AE174" i="32"/>
  <c r="O174" i="32" s="1"/>
  <c r="AF58" i="32"/>
  <c r="T58" i="32" s="1"/>
  <c r="AF180" i="32"/>
  <c r="T180" i="32" s="1"/>
  <c r="AB180" i="32"/>
  <c r="AF191" i="32"/>
  <c r="T191" i="32" s="1"/>
  <c r="T169" i="32"/>
  <c r="R169" i="32"/>
  <c r="H169" i="32"/>
  <c r="AE172" i="32"/>
  <c r="O172" i="32" s="1"/>
  <c r="U178" i="32"/>
  <c r="AB188" i="32"/>
  <c r="AA191" i="32"/>
  <c r="R191" i="32" s="1"/>
  <c r="AG58" i="32"/>
  <c r="AG172" i="32"/>
  <c r="O175" i="32"/>
  <c r="U177" i="32"/>
  <c r="AF179" i="32"/>
  <c r="T179" i="32" s="1"/>
  <c r="L182" i="32"/>
  <c r="AB183" i="32"/>
  <c r="L183" i="32"/>
  <c r="P186" i="32"/>
  <c r="AF186" i="32"/>
  <c r="T186" i="32" s="1"/>
  <c r="L189" i="32"/>
  <c r="AG192" i="32"/>
  <c r="AA193" i="32"/>
  <c r="R193" i="32" s="1"/>
  <c r="AB195" i="32"/>
  <c r="N197" i="32"/>
  <c r="F199" i="32"/>
  <c r="F212" i="32" s="1"/>
  <c r="AF170" i="32"/>
  <c r="T170" i="32" s="1"/>
  <c r="AB170" i="32"/>
  <c r="AG171" i="32"/>
  <c r="L174" i="32"/>
  <c r="L180" i="32"/>
  <c r="AA182" i="32"/>
  <c r="R182" i="32" s="1"/>
  <c r="AD184" i="32"/>
  <c r="AF185" i="32"/>
  <c r="T185" i="32" s="1"/>
  <c r="H190" i="32"/>
  <c r="AB193" i="32"/>
  <c r="L193" i="32"/>
  <c r="AG193" i="32"/>
  <c r="Z194" i="32"/>
  <c r="M194" i="32" s="1"/>
  <c r="AF194" i="32"/>
  <c r="T194" i="32" s="1"/>
  <c r="G199" i="32"/>
  <c r="G212" i="32" s="1"/>
  <c r="P177" i="32"/>
  <c r="AG179" i="32"/>
  <c r="L181" i="32"/>
  <c r="H181" i="32"/>
  <c r="AI187" i="32"/>
  <c r="L172" i="32"/>
  <c r="T172" i="32"/>
  <c r="AB173" i="32"/>
  <c r="L173" i="32"/>
  <c r="L179" i="32"/>
  <c r="AF181" i="32"/>
  <c r="T181" i="32" s="1"/>
  <c r="Z183" i="32"/>
  <c r="M183" i="32" s="1"/>
  <c r="AF184" i="32"/>
  <c r="T184" i="32" s="1"/>
  <c r="H189" i="32"/>
  <c r="AA190" i="32"/>
  <c r="R190" i="32" s="1"/>
  <c r="AG191" i="32"/>
  <c r="AB194" i="32"/>
  <c r="AF196" i="32"/>
  <c r="T196" i="32" s="1"/>
  <c r="AF197" i="32"/>
  <c r="T197" i="32" s="1"/>
  <c r="AA197" i="32"/>
  <c r="R197" i="32" s="1"/>
  <c r="L170" i="32"/>
  <c r="AA172" i="32"/>
  <c r="R172" i="32" s="1"/>
  <c r="AD174" i="32"/>
  <c r="Z175" i="32"/>
  <c r="M175" i="32" s="1"/>
  <c r="L178" i="32"/>
  <c r="H180" i="32"/>
  <c r="AA181" i="32"/>
  <c r="R181" i="32" s="1"/>
  <c r="H182" i="32"/>
  <c r="AE183" i="32"/>
  <c r="O183" i="32" s="1"/>
  <c r="AB184" i="32"/>
  <c r="L186" i="32"/>
  <c r="H188" i="32"/>
  <c r="AB190" i="32"/>
  <c r="L192" i="32"/>
  <c r="H192" i="32"/>
  <c r="AA192" i="32"/>
  <c r="R192" i="32" s="1"/>
  <c r="AF192" i="32"/>
  <c r="T192" i="32" s="1"/>
  <c r="H193" i="32"/>
  <c r="O195" i="32"/>
  <c r="D199" i="32"/>
  <c r="D212" i="32" s="1"/>
  <c r="AB64" i="32"/>
  <c r="AG60" i="32"/>
  <c r="L175" i="32"/>
  <c r="T183" i="32"/>
  <c r="L185" i="32"/>
  <c r="T193" i="32"/>
  <c r="L195" i="32"/>
  <c r="H59" i="32"/>
  <c r="AE59" i="32" s="1"/>
  <c r="O59" i="32" s="1"/>
  <c r="AI59" i="32" s="1"/>
  <c r="AA59" i="32"/>
  <c r="R59" i="32" s="1"/>
  <c r="AF59" i="32"/>
  <c r="T59" i="32" s="1"/>
  <c r="AH59" i="32" s="1"/>
  <c r="H198" i="32"/>
  <c r="AB62" i="32"/>
  <c r="AF62" i="32"/>
  <c r="AB61" i="32"/>
  <c r="AG62" i="32"/>
  <c r="H58" i="32"/>
  <c r="AE58" i="32" s="1"/>
  <c r="O58" i="32" s="1"/>
  <c r="AB58" i="32"/>
  <c r="L59" i="32"/>
  <c r="L61" i="32"/>
  <c r="L62" i="32"/>
  <c r="AA61" i="32"/>
  <c r="R61" i="32" s="1"/>
  <c r="AB60" i="32"/>
  <c r="U58" i="32"/>
  <c r="AH58" i="32"/>
  <c r="AF60" i="32"/>
  <c r="T60" i="32" s="1"/>
  <c r="AA60" i="32"/>
  <c r="R60" i="32" s="1"/>
  <c r="AA62" i="32"/>
  <c r="R62" i="32" s="1"/>
  <c r="L58" i="32"/>
  <c r="AA58" i="32"/>
  <c r="R58" i="32" s="1"/>
  <c r="AG61" i="32"/>
  <c r="H60" i="32"/>
  <c r="AF61" i="32"/>
  <c r="T61" i="32" s="1"/>
  <c r="H24" i="32"/>
  <c r="H89" i="32"/>
  <c r="Z89" i="32" s="1"/>
  <c r="M89" i="32" s="1"/>
  <c r="T62" i="32"/>
  <c r="AB149" i="32"/>
  <c r="AB142" i="32"/>
  <c r="H62" i="32"/>
  <c r="AB140" i="32"/>
  <c r="AG143" i="32"/>
  <c r="AG64" i="32"/>
  <c r="H61" i="32"/>
  <c r="AA26" i="32"/>
  <c r="R26" i="32" s="1"/>
  <c r="S26" i="32" s="1"/>
  <c r="H139" i="32"/>
  <c r="Z139" i="32" s="1"/>
  <c r="M139" i="32" s="1"/>
  <c r="AD139" i="32" s="1"/>
  <c r="AA64" i="32"/>
  <c r="R64" i="32" s="1"/>
  <c r="AF64" i="32"/>
  <c r="T64" i="32" s="1"/>
  <c r="L64" i="32"/>
  <c r="AG23" i="32"/>
  <c r="H45" i="32"/>
  <c r="Z45" i="32" s="1"/>
  <c r="M45" i="32" s="1"/>
  <c r="H70" i="32"/>
  <c r="AE70" i="32" s="1"/>
  <c r="O70" i="32" s="1"/>
  <c r="H117" i="32"/>
  <c r="Z117" i="32" s="1"/>
  <c r="M117" i="32" s="1"/>
  <c r="L151" i="32"/>
  <c r="AG144" i="32"/>
  <c r="AF146" i="32"/>
  <c r="T146" i="32" s="1"/>
  <c r="AH146" i="32" s="1"/>
  <c r="AB141" i="32"/>
  <c r="H64" i="32"/>
  <c r="L147" i="32"/>
  <c r="AG139" i="32"/>
  <c r="AB147" i="32"/>
  <c r="AB151" i="32"/>
  <c r="AA146" i="32"/>
  <c r="R146" i="32" s="1"/>
  <c r="AF149" i="32"/>
  <c r="T149" i="32" s="1"/>
  <c r="AH149" i="32" s="1"/>
  <c r="AG141" i="32"/>
  <c r="AG142" i="32"/>
  <c r="L141" i="32"/>
  <c r="L142" i="32"/>
  <c r="AG140" i="32"/>
  <c r="AF142" i="32"/>
  <c r="T142" i="32" s="1"/>
  <c r="AG151" i="32"/>
  <c r="AA147" i="32"/>
  <c r="R147" i="32" s="1"/>
  <c r="AA142" i="32"/>
  <c r="R142" i="32" s="1"/>
  <c r="L149" i="32"/>
  <c r="AB150" i="32"/>
  <c r="AB146" i="32"/>
  <c r="AF141" i="32"/>
  <c r="T141" i="32" s="1"/>
  <c r="AA141" i="32"/>
  <c r="R141" i="32" s="1"/>
  <c r="AF140" i="32"/>
  <c r="T140" i="32" s="1"/>
  <c r="AA140" i="32"/>
  <c r="R140" i="32" s="1"/>
  <c r="L140" i="32"/>
  <c r="AF147" i="32"/>
  <c r="T147" i="32" s="1"/>
  <c r="AG146" i="32"/>
  <c r="H142" i="32"/>
  <c r="L150" i="32"/>
  <c r="AB139" i="32"/>
  <c r="H143" i="32"/>
  <c r="AE143" i="32" s="1"/>
  <c r="O143" i="32" s="1"/>
  <c r="AB145" i="32"/>
  <c r="L146" i="32"/>
  <c r="H141" i="32"/>
  <c r="AB144" i="32"/>
  <c r="AG145" i="32"/>
  <c r="AG147" i="32"/>
  <c r="H140" i="32"/>
  <c r="AF148" i="32"/>
  <c r="T148" i="32" s="1"/>
  <c r="AH148" i="32" s="1"/>
  <c r="AF150" i="32"/>
  <c r="T150" i="32" s="1"/>
  <c r="AA139" i="32"/>
  <c r="R139" i="32" s="1"/>
  <c r="S139" i="32" s="1"/>
  <c r="L143" i="32"/>
  <c r="AA143" i="32"/>
  <c r="R143" i="32" s="1"/>
  <c r="AF143" i="32"/>
  <c r="T143" i="32" s="1"/>
  <c r="AF145" i="32"/>
  <c r="T145" i="32" s="1"/>
  <c r="AA145" i="32"/>
  <c r="R145" i="32" s="1"/>
  <c r="AF144" i="32"/>
  <c r="T144" i="32" s="1"/>
  <c r="AA144" i="32"/>
  <c r="R144" i="32" s="1"/>
  <c r="AA148" i="32"/>
  <c r="R148" i="32" s="1"/>
  <c r="AF139" i="32"/>
  <c r="T139" i="32" s="1"/>
  <c r="AA149" i="32"/>
  <c r="R149" i="32" s="1"/>
  <c r="L145" i="32"/>
  <c r="L144" i="32"/>
  <c r="H133" i="32"/>
  <c r="AE133" i="32" s="1"/>
  <c r="O133" i="32" s="1"/>
  <c r="H150" i="32"/>
  <c r="AE150" i="32" s="1"/>
  <c r="O150" i="32" s="1"/>
  <c r="L139" i="32"/>
  <c r="AG150" i="32"/>
  <c r="AB143" i="32"/>
  <c r="H147" i="32"/>
  <c r="H146" i="32"/>
  <c r="AA150" i="32"/>
  <c r="R150" i="32" s="1"/>
  <c r="AB148" i="32"/>
  <c r="H145" i="32"/>
  <c r="AG148" i="32"/>
  <c r="AG149" i="32"/>
  <c r="H144" i="32"/>
  <c r="H149" i="32"/>
  <c r="L148" i="32"/>
  <c r="H107" i="32"/>
  <c r="Z107" i="32" s="1"/>
  <c r="M107" i="32" s="1"/>
  <c r="H148" i="32"/>
  <c r="H22" i="32"/>
  <c r="AE22" i="32" s="1"/>
  <c r="O22" i="32" s="1"/>
  <c r="H106" i="32"/>
  <c r="AE106" i="32" s="1"/>
  <c r="O106" i="32" s="1"/>
  <c r="AF151" i="32"/>
  <c r="T151" i="32" s="1"/>
  <c r="AA151" i="32"/>
  <c r="R151" i="32" s="1"/>
  <c r="AG90" i="32"/>
  <c r="H95" i="32"/>
  <c r="AE95" i="32" s="1"/>
  <c r="O95" i="32" s="1"/>
  <c r="H100" i="32"/>
  <c r="Z100" i="32" s="1"/>
  <c r="M100" i="32" s="1"/>
  <c r="L164" i="32"/>
  <c r="L110" i="32"/>
  <c r="AG110" i="32"/>
  <c r="H151" i="32"/>
  <c r="AF108" i="32"/>
  <c r="T108" i="32" s="1"/>
  <c r="U108" i="32" s="1"/>
  <c r="AF138" i="32"/>
  <c r="T138" i="32" s="1"/>
  <c r="H23" i="32"/>
  <c r="AE23" i="32" s="1"/>
  <c r="O23" i="32" s="1"/>
  <c r="L109" i="32"/>
  <c r="AB109" i="32"/>
  <c r="H46" i="32"/>
  <c r="AE46" i="32" s="1"/>
  <c r="O46" i="32" s="1"/>
  <c r="AI46" i="32" s="1"/>
  <c r="H81" i="32"/>
  <c r="AE81" i="32" s="1"/>
  <c r="O81" i="32" s="1"/>
  <c r="AA88" i="32"/>
  <c r="R88" i="32" s="1"/>
  <c r="AC88" i="32" s="1"/>
  <c r="AF93" i="32"/>
  <c r="T93" i="32" s="1"/>
  <c r="H118" i="32"/>
  <c r="AE118" i="32" s="1"/>
  <c r="O118" i="32" s="1"/>
  <c r="AG164" i="32"/>
  <c r="AA108" i="32"/>
  <c r="R108" i="32" s="1"/>
  <c r="AC108" i="32" s="1"/>
  <c r="AG108" i="32"/>
  <c r="AG109" i="32"/>
  <c r="AG125" i="32"/>
  <c r="AB108" i="32"/>
  <c r="AB110" i="32"/>
  <c r="AF109" i="32"/>
  <c r="T109" i="32" s="1"/>
  <c r="AA109" i="32"/>
  <c r="R109" i="32" s="1"/>
  <c r="AF110" i="32"/>
  <c r="T110" i="32" s="1"/>
  <c r="AA110" i="32"/>
  <c r="R110" i="32" s="1"/>
  <c r="L133" i="32"/>
  <c r="L108" i="32"/>
  <c r="AA97" i="32"/>
  <c r="R97" i="32" s="1"/>
  <c r="L153" i="32"/>
  <c r="AG79" i="32"/>
  <c r="AB94" i="32"/>
  <c r="AG163" i="32"/>
  <c r="H33" i="32"/>
  <c r="AE33" i="32" s="1"/>
  <c r="O33" i="32" s="1"/>
  <c r="AF45" i="32"/>
  <c r="T45" i="32" s="1"/>
  <c r="AG46" i="32"/>
  <c r="H48" i="32"/>
  <c r="Z48" i="32" s="1"/>
  <c r="M48" i="32" s="1"/>
  <c r="H78" i="32"/>
  <c r="Z78" i="32" s="1"/>
  <c r="M78" i="32" s="1"/>
  <c r="N78" i="32" s="1"/>
  <c r="AB121" i="32"/>
  <c r="AF134" i="32"/>
  <c r="T134" i="32" s="1"/>
  <c r="H110" i="32"/>
  <c r="AG21" i="32"/>
  <c r="AG33" i="32"/>
  <c r="AB45" i="32"/>
  <c r="AG88" i="32"/>
  <c r="AG152" i="32"/>
  <c r="H109" i="32"/>
  <c r="AA107" i="32"/>
  <c r="R107" i="32" s="1"/>
  <c r="AC107" i="32" s="1"/>
  <c r="H108" i="32"/>
  <c r="AG24" i="32"/>
  <c r="F66" i="32"/>
  <c r="F207" i="32" s="1"/>
  <c r="AG117" i="32"/>
  <c r="AA137" i="32"/>
  <c r="R137" i="32" s="1"/>
  <c r="AG138" i="32"/>
  <c r="L72" i="32"/>
  <c r="H91" i="32"/>
  <c r="Z91" i="32" s="1"/>
  <c r="M91" i="32" s="1"/>
  <c r="H80" i="32"/>
  <c r="Z80" i="32" s="1"/>
  <c r="M80" i="32" s="1"/>
  <c r="AF34" i="32"/>
  <c r="T34" i="32" s="1"/>
  <c r="AH34" i="32" s="1"/>
  <c r="L23" i="32"/>
  <c r="AF38" i="32"/>
  <c r="T38" i="32" s="1"/>
  <c r="AG39" i="32"/>
  <c r="AG44" i="32"/>
  <c r="AF35" i="32"/>
  <c r="T35" i="32" s="1"/>
  <c r="H34" i="32"/>
  <c r="Z34" i="32" s="1"/>
  <c r="M34" i="32" s="1"/>
  <c r="AF49" i="32"/>
  <c r="T49" i="32" s="1"/>
  <c r="AG91" i="32"/>
  <c r="H156" i="32"/>
  <c r="AE156" i="32" s="1"/>
  <c r="O156" i="32" s="1"/>
  <c r="AG34" i="32"/>
  <c r="H36" i="32"/>
  <c r="AE36" i="32" s="1"/>
  <c r="O36" i="32" s="1"/>
  <c r="AI36" i="32" s="1"/>
  <c r="L42" i="32"/>
  <c r="AF77" i="32"/>
  <c r="T77" i="32" s="1"/>
  <c r="H90" i="32"/>
  <c r="AE90" i="32" s="1"/>
  <c r="O90" i="32" s="1"/>
  <c r="AA34" i="32"/>
  <c r="R34" i="32" s="1"/>
  <c r="S34" i="32" s="1"/>
  <c r="AA83" i="32"/>
  <c r="R83" i="32" s="1"/>
  <c r="AG107" i="32"/>
  <c r="AG116" i="32"/>
  <c r="AB15" i="32"/>
  <c r="AA41" i="32"/>
  <c r="R41" i="32" s="1"/>
  <c r="AF89" i="32"/>
  <c r="T89" i="32" s="1"/>
  <c r="AH89" i="32" s="1"/>
  <c r="AB90" i="32"/>
  <c r="AF31" i="32"/>
  <c r="T31" i="32" s="1"/>
  <c r="U31" i="32" s="1"/>
  <c r="AG82" i="32"/>
  <c r="L93" i="32"/>
  <c r="AB8" i="32"/>
  <c r="AG30" i="32"/>
  <c r="AF32" i="32"/>
  <c r="T32" i="32" s="1"/>
  <c r="AH32" i="32" s="1"/>
  <c r="AG40" i="32"/>
  <c r="L71" i="32"/>
  <c r="AB74" i="32"/>
  <c r="F103" i="32"/>
  <c r="F208" i="32" s="1"/>
  <c r="AB81" i="32"/>
  <c r="AB93" i="32"/>
  <c r="AA153" i="32"/>
  <c r="R153" i="32" s="1"/>
  <c r="AB158" i="32"/>
  <c r="AB7" i="32"/>
  <c r="H37" i="32"/>
  <c r="Z37" i="32" s="1"/>
  <c r="M37" i="32" s="1"/>
  <c r="AF57" i="32"/>
  <c r="T57" i="32" s="1"/>
  <c r="AA125" i="32"/>
  <c r="R125" i="32" s="1"/>
  <c r="L128" i="32"/>
  <c r="L137" i="32"/>
  <c r="AB138" i="32"/>
  <c r="H152" i="32"/>
  <c r="Z152" i="32" s="1"/>
  <c r="M152" i="32" s="1"/>
  <c r="AF154" i="32"/>
  <c r="T154" i="32" s="1"/>
  <c r="AB39" i="32"/>
  <c r="AG70" i="32"/>
  <c r="H79" i="32"/>
  <c r="AE79" i="32" s="1"/>
  <c r="O79" i="32" s="1"/>
  <c r="AG128" i="32"/>
  <c r="AB132" i="32"/>
  <c r="AF133" i="32"/>
  <c r="T133" i="32" s="1"/>
  <c r="U133" i="32" s="1"/>
  <c r="AB27" i="32"/>
  <c r="AA39" i="32"/>
  <c r="R39" i="32" s="1"/>
  <c r="AG48" i="32"/>
  <c r="AA73" i="32"/>
  <c r="R73" i="32" s="1"/>
  <c r="AF83" i="32"/>
  <c r="T83" i="32" s="1"/>
  <c r="AH83" i="32" s="1"/>
  <c r="AB92" i="32"/>
  <c r="L92" i="32"/>
  <c r="AA93" i="32"/>
  <c r="R93" i="32" s="1"/>
  <c r="AA134" i="32"/>
  <c r="R134" i="32" s="1"/>
  <c r="AC134" i="32" s="1"/>
  <c r="H160" i="32"/>
  <c r="AE160" i="32" s="1"/>
  <c r="O160" i="32" s="1"/>
  <c r="P160" i="32" s="1"/>
  <c r="AA8" i="32"/>
  <c r="R8" i="32" s="1"/>
  <c r="AC8" i="32" s="1"/>
  <c r="AF9" i="32"/>
  <c r="T9" i="32" s="1"/>
  <c r="AH9" i="32" s="1"/>
  <c r="AA24" i="32"/>
  <c r="R24" i="32" s="1"/>
  <c r="AG42" i="32"/>
  <c r="L74" i="32"/>
  <c r="AA94" i="32"/>
  <c r="R94" i="32" s="1"/>
  <c r="L95" i="32"/>
  <c r="L134" i="32"/>
  <c r="AG160" i="32"/>
  <c r="AA166" i="32"/>
  <c r="R166" i="32" s="1"/>
  <c r="S166" i="32" s="1"/>
  <c r="AG156" i="32"/>
  <c r="AB101" i="32"/>
  <c r="AG101" i="32"/>
  <c r="F53" i="32"/>
  <c r="F206" i="32" s="1"/>
  <c r="AG29" i="32"/>
  <c r="AF29" i="32"/>
  <c r="T29" i="32" s="1"/>
  <c r="AG41" i="32"/>
  <c r="H47" i="32"/>
  <c r="Z47" i="32" s="1"/>
  <c r="M47" i="32" s="1"/>
  <c r="AA49" i="32"/>
  <c r="R49" i="32" s="1"/>
  <c r="AF73" i="32"/>
  <c r="T73" i="32" s="1"/>
  <c r="AG74" i="32"/>
  <c r="L78" i="32"/>
  <c r="AB91" i="32"/>
  <c r="L91" i="32"/>
  <c r="AA112" i="32"/>
  <c r="R112" i="32" s="1"/>
  <c r="AF130" i="32"/>
  <c r="T130" i="32" s="1"/>
  <c r="AF24" i="32"/>
  <c r="T24" i="32" s="1"/>
  <c r="AF27" i="32"/>
  <c r="T27" i="32" s="1"/>
  <c r="L39" i="32"/>
  <c r="AB44" i="32"/>
  <c r="H71" i="32"/>
  <c r="AE71" i="32" s="1"/>
  <c r="O71" i="32" s="1"/>
  <c r="AB71" i="32"/>
  <c r="L36" i="32"/>
  <c r="L40" i="32"/>
  <c r="AF46" i="32"/>
  <c r="T46" i="32" s="1"/>
  <c r="AH46" i="32" s="1"/>
  <c r="AB76" i="32"/>
  <c r="AG76" i="32"/>
  <c r="AB128" i="32"/>
  <c r="AA128" i="32"/>
  <c r="R128" i="32" s="1"/>
  <c r="L160" i="32"/>
  <c r="AG100" i="32"/>
  <c r="AB100" i="32"/>
  <c r="L28" i="32"/>
  <c r="H38" i="32"/>
  <c r="Z38" i="32" s="1"/>
  <c r="M38" i="32" s="1"/>
  <c r="AA38" i="32"/>
  <c r="R38" i="32" s="1"/>
  <c r="L41" i="32"/>
  <c r="AB73" i="32"/>
  <c r="AG8" i="32"/>
  <c r="AF16" i="32"/>
  <c r="T16" i="32" s="1"/>
  <c r="AA29" i="32"/>
  <c r="R29" i="32" s="1"/>
  <c r="AG81" i="32"/>
  <c r="AF125" i="32"/>
  <c r="T125" i="32" s="1"/>
  <c r="AG161" i="32"/>
  <c r="AB161" i="32"/>
  <c r="L7" i="32"/>
  <c r="AB14" i="32"/>
  <c r="AA27" i="32"/>
  <c r="R27" i="32" s="1"/>
  <c r="AA51" i="32"/>
  <c r="R51" i="32" s="1"/>
  <c r="AA71" i="32"/>
  <c r="R71" i="32" s="1"/>
  <c r="AB75" i="32"/>
  <c r="AF75" i="32"/>
  <c r="T75" i="32" s="1"/>
  <c r="AB78" i="32"/>
  <c r="AG92" i="32"/>
  <c r="AA92" i="32"/>
  <c r="R92" i="32" s="1"/>
  <c r="H102" i="32"/>
  <c r="Z102" i="32" s="1"/>
  <c r="M102" i="32" s="1"/>
  <c r="AG102" i="32"/>
  <c r="AF129" i="32"/>
  <c r="T129" i="32" s="1"/>
  <c r="H134" i="32"/>
  <c r="AE134" i="32" s="1"/>
  <c r="O134" i="32" s="1"/>
  <c r="L156" i="32"/>
  <c r="AB157" i="32"/>
  <c r="H162" i="32"/>
  <c r="AE162" i="32" s="1"/>
  <c r="O162" i="32" s="1"/>
  <c r="AB162" i="32"/>
  <c r="AB10" i="32"/>
  <c r="AB13" i="32"/>
  <c r="AB25" i="32"/>
  <c r="AG35" i="32"/>
  <c r="AG49" i="32"/>
  <c r="AG72" i="32"/>
  <c r="L81" i="32"/>
  <c r="AB87" i="32"/>
  <c r="AG93" i="32"/>
  <c r="AG113" i="32"/>
  <c r="AB123" i="32"/>
  <c r="AG129" i="32"/>
  <c r="AB137" i="32"/>
  <c r="AF15" i="32"/>
  <c r="T15" i="32" s="1"/>
  <c r="AG16" i="32"/>
  <c r="AB35" i="32"/>
  <c r="AB49" i="32"/>
  <c r="AG50" i="32"/>
  <c r="AG71" i="32"/>
  <c r="AG78" i="32"/>
  <c r="AF82" i="32"/>
  <c r="T82" i="32" s="1"/>
  <c r="U82" i="32" s="1"/>
  <c r="L94" i="32"/>
  <c r="AB95" i="32"/>
  <c r="AG134" i="32"/>
  <c r="AA138" i="32"/>
  <c r="R138" i="32" s="1"/>
  <c r="AG10" i="32"/>
  <c r="AG15" i="32"/>
  <c r="AG25" i="32"/>
  <c r="AG36" i="32"/>
  <c r="L70" i="32"/>
  <c r="AG83" i="32"/>
  <c r="AF107" i="32"/>
  <c r="T107" i="32" s="1"/>
  <c r="AH107" i="32" s="1"/>
  <c r="AB111" i="32"/>
  <c r="L118" i="32"/>
  <c r="AG123" i="32"/>
  <c r="AG137" i="32"/>
  <c r="AA152" i="32"/>
  <c r="R152" i="32" s="1"/>
  <c r="AB153" i="32"/>
  <c r="AG154" i="32"/>
  <c r="AB165" i="32"/>
  <c r="AG9" i="32"/>
  <c r="AG22" i="32"/>
  <c r="AG38" i="32"/>
  <c r="AB42" i="32"/>
  <c r="AB43" i="32"/>
  <c r="AB52" i="32"/>
  <c r="AB63" i="32"/>
  <c r="AG80" i="32"/>
  <c r="AG94" i="32"/>
  <c r="AG106" i="32"/>
  <c r="AB107" i="32"/>
  <c r="L152" i="32"/>
  <c r="AG153" i="32"/>
  <c r="AB164" i="32"/>
  <c r="L8" i="32"/>
  <c r="H9" i="32"/>
  <c r="Z9" i="32" s="1"/>
  <c r="M9" i="32" s="1"/>
  <c r="AA28" i="32"/>
  <c r="R28" i="32" s="1"/>
  <c r="AG45" i="32"/>
  <c r="AB51" i="32"/>
  <c r="G66" i="32"/>
  <c r="G207" i="32" s="1"/>
  <c r="AA75" i="32"/>
  <c r="R75" i="32" s="1"/>
  <c r="AF92" i="32"/>
  <c r="T92" i="32" s="1"/>
  <c r="U92" i="32" s="1"/>
  <c r="AF102" i="32"/>
  <c r="T102" i="32" s="1"/>
  <c r="U102" i="32" s="1"/>
  <c r="AB116" i="32"/>
  <c r="AG118" i="32"/>
  <c r="L122" i="32"/>
  <c r="AB125" i="32"/>
  <c r="AA7" i="32"/>
  <c r="R7" i="32" s="1"/>
  <c r="AF7" i="32"/>
  <c r="T7" i="32" s="1"/>
  <c r="AH7" i="32" s="1"/>
  <c r="AB6" i="32"/>
  <c r="AG7" i="32"/>
  <c r="H8" i="32"/>
  <c r="AF12" i="32"/>
  <c r="T12" i="32" s="1"/>
  <c r="AF8" i="32"/>
  <c r="T8" i="32" s="1"/>
  <c r="AA9" i="32"/>
  <c r="R9" i="32" s="1"/>
  <c r="AB12" i="32"/>
  <c r="AA11" i="32"/>
  <c r="R11" i="32" s="1"/>
  <c r="AB16" i="32"/>
  <c r="L14" i="32"/>
  <c r="H14" i="32"/>
  <c r="AA25" i="32"/>
  <c r="R25" i="32" s="1"/>
  <c r="AF25" i="32"/>
  <c r="T25" i="32" s="1"/>
  <c r="AA33" i="32"/>
  <c r="R33" i="32" s="1"/>
  <c r="AF33" i="32"/>
  <c r="T33" i="32" s="1"/>
  <c r="E53" i="32"/>
  <c r="E206" i="32" s="1"/>
  <c r="G126" i="32"/>
  <c r="G209" i="32" s="1"/>
  <c r="AB113" i="32"/>
  <c r="AA113" i="32"/>
  <c r="R113" i="32" s="1"/>
  <c r="AF14" i="32"/>
  <c r="T14" i="32" s="1"/>
  <c r="L86" i="32"/>
  <c r="H86" i="32"/>
  <c r="AA90" i="32"/>
  <c r="R90" i="32" s="1"/>
  <c r="AF90" i="32"/>
  <c r="T90" i="32" s="1"/>
  <c r="AA91" i="32"/>
  <c r="R91" i="32" s="1"/>
  <c r="AF91" i="32"/>
  <c r="T91" i="32" s="1"/>
  <c r="AB106" i="32"/>
  <c r="L106" i="32"/>
  <c r="F17" i="32"/>
  <c r="F205" i="32" s="1"/>
  <c r="AA12" i="32"/>
  <c r="R12" i="32" s="1"/>
  <c r="AA23" i="32"/>
  <c r="R23" i="32" s="1"/>
  <c r="AF23" i="32"/>
  <c r="T23" i="32" s="1"/>
  <c r="L32" i="32"/>
  <c r="H32" i="32"/>
  <c r="AG32" i="32"/>
  <c r="AG86" i="32"/>
  <c r="AB86" i="32"/>
  <c r="AF30" i="32"/>
  <c r="T30" i="32" s="1"/>
  <c r="AA30" i="32"/>
  <c r="R30" i="32" s="1"/>
  <c r="H73" i="32"/>
  <c r="L73" i="32"/>
  <c r="AF76" i="32"/>
  <c r="T76" i="32" s="1"/>
  <c r="AA76" i="32"/>
  <c r="R76" i="32" s="1"/>
  <c r="AG85" i="32"/>
  <c r="AB85" i="32"/>
  <c r="AF85" i="32"/>
  <c r="T85" i="32" s="1"/>
  <c r="AA85" i="32"/>
  <c r="R85" i="32" s="1"/>
  <c r="AG89" i="32"/>
  <c r="L89" i="32"/>
  <c r="AG114" i="32"/>
  <c r="AB114" i="32"/>
  <c r="H114" i="32"/>
  <c r="E17" i="32"/>
  <c r="E205" i="32" s="1"/>
  <c r="AA15" i="32"/>
  <c r="R15" i="32" s="1"/>
  <c r="AB84" i="32"/>
  <c r="AF86" i="32"/>
  <c r="T86" i="32" s="1"/>
  <c r="AA86" i="32"/>
  <c r="R86" i="32" s="1"/>
  <c r="G53" i="32"/>
  <c r="G206" i="32" s="1"/>
  <c r="AB21" i="32"/>
  <c r="L29" i="32"/>
  <c r="H29" i="32"/>
  <c r="AB33" i="32"/>
  <c r="L33" i="32"/>
  <c r="AA87" i="32"/>
  <c r="R87" i="32" s="1"/>
  <c r="AF87" i="32"/>
  <c r="T87" i="32" s="1"/>
  <c r="AF96" i="32"/>
  <c r="T96" i="32" s="1"/>
  <c r="AA96" i="32"/>
  <c r="R96" i="32" s="1"/>
  <c r="AF6" i="32"/>
  <c r="AA6" i="32"/>
  <c r="R6" i="32" s="1"/>
  <c r="AA10" i="32"/>
  <c r="R10" i="32" s="1"/>
  <c r="AF10" i="32"/>
  <c r="T10" i="32" s="1"/>
  <c r="AF21" i="32"/>
  <c r="T21" i="32" s="1"/>
  <c r="AA21" i="32"/>
  <c r="AG43" i="32"/>
  <c r="L43" i="32"/>
  <c r="AA43" i="32"/>
  <c r="R43" i="32" s="1"/>
  <c r="AA47" i="32"/>
  <c r="R47" i="32" s="1"/>
  <c r="AF47" i="32"/>
  <c r="T47" i="32" s="1"/>
  <c r="L65" i="32"/>
  <c r="H65" i="32"/>
  <c r="AF118" i="32"/>
  <c r="T118" i="32" s="1"/>
  <c r="AA118" i="32"/>
  <c r="R118" i="32" s="1"/>
  <c r="AF122" i="32"/>
  <c r="T122" i="32" s="1"/>
  <c r="AA122" i="32"/>
  <c r="R122" i="32" s="1"/>
  <c r="H125" i="32"/>
  <c r="L125" i="32"/>
  <c r="D17" i="32"/>
  <c r="H6" i="32"/>
  <c r="L6" i="32"/>
  <c r="AB47" i="32"/>
  <c r="L47" i="32"/>
  <c r="AF48" i="32"/>
  <c r="T48" i="32" s="1"/>
  <c r="AA48" i="32"/>
  <c r="R48" i="32" s="1"/>
  <c r="L87" i="32"/>
  <c r="H87" i="32"/>
  <c r="L49" i="32"/>
  <c r="H49" i="32"/>
  <c r="AB96" i="32"/>
  <c r="AG96" i="32"/>
  <c r="AF163" i="32"/>
  <c r="T163" i="32" s="1"/>
  <c r="AA163" i="32"/>
  <c r="R163" i="32" s="1"/>
  <c r="AA80" i="32"/>
  <c r="R80" i="32" s="1"/>
  <c r="AC220" i="32"/>
  <c r="D220" i="32"/>
  <c r="Z219" i="32"/>
  <c r="AG218" i="32"/>
  <c r="AD217" i="32"/>
  <c r="E217" i="32"/>
  <c r="AB220" i="32"/>
  <c r="AI219" i="32"/>
  <c r="AF218" i="32"/>
  <c r="G218" i="32"/>
  <c r="AC217" i="32"/>
  <c r="D217" i="32"/>
  <c r="AI220" i="32"/>
  <c r="AF219" i="32"/>
  <c r="G219" i="32"/>
  <c r="AC218" i="32"/>
  <c r="D218" i="32"/>
  <c r="Z217" i="32"/>
  <c r="AE220" i="32"/>
  <c r="AC219" i="32"/>
  <c r="AA218" i="32"/>
  <c r="G217" i="32"/>
  <c r="AD220" i="32"/>
  <c r="AB219" i="32"/>
  <c r="Z218" i="32"/>
  <c r="F218" i="32"/>
  <c r="F217" i="32"/>
  <c r="E220" i="32"/>
  <c r="AI218" i="32"/>
  <c r="AG217" i="32"/>
  <c r="AD218" i="32"/>
  <c r="AI217" i="32"/>
  <c r="AH220" i="32"/>
  <c r="AB218" i="32"/>
  <c r="AH217" i="32"/>
  <c r="AG220" i="32"/>
  <c r="G220" i="32"/>
  <c r="AF217" i="32"/>
  <c r="AA220" i="32"/>
  <c r="AH219" i="32"/>
  <c r="AB217" i="32"/>
  <c r="AF220" i="32"/>
  <c r="AA219" i="32"/>
  <c r="Z220" i="32"/>
  <c r="E219" i="32"/>
  <c r="AE217" i="32"/>
  <c r="F220" i="32"/>
  <c r="E218" i="32"/>
  <c r="AE219" i="32"/>
  <c r="AE218" i="32"/>
  <c r="AG219" i="32"/>
  <c r="AD219" i="32"/>
  <c r="F219" i="32"/>
  <c r="AH218" i="32"/>
  <c r="D219" i="32"/>
  <c r="AA217" i="32"/>
  <c r="B17" i="32"/>
  <c r="B205" i="32" s="1"/>
  <c r="L9" i="32"/>
  <c r="H16" i="32"/>
  <c r="AB30" i="32"/>
  <c r="AG31" i="32"/>
  <c r="L57" i="32"/>
  <c r="D66" i="32"/>
  <c r="H57" i="32"/>
  <c r="L63" i="32"/>
  <c r="H63" i="32"/>
  <c r="H75" i="32"/>
  <c r="L75" i="32"/>
  <c r="AB79" i="32"/>
  <c r="L79" i="32"/>
  <c r="AF80" i="32"/>
  <c r="T80" i="32" s="1"/>
  <c r="H84" i="32"/>
  <c r="L84" i="32"/>
  <c r="L85" i="32"/>
  <c r="H85" i="32"/>
  <c r="AF95" i="32"/>
  <c r="T95" i="32" s="1"/>
  <c r="AA95" i="32"/>
  <c r="R95" i="32" s="1"/>
  <c r="AF100" i="32"/>
  <c r="T100" i="32" s="1"/>
  <c r="AA100" i="32"/>
  <c r="R100" i="32" s="1"/>
  <c r="AF106" i="32"/>
  <c r="AA106" i="32"/>
  <c r="H159" i="32"/>
  <c r="L159" i="32"/>
  <c r="AG159" i="32"/>
  <c r="G17" i="32"/>
  <c r="G205" i="32" s="1"/>
  <c r="H13" i="32"/>
  <c r="L13" i="32"/>
  <c r="AF13" i="32"/>
  <c r="T13" i="32" s="1"/>
  <c r="AA14" i="32"/>
  <c r="R14" i="32" s="1"/>
  <c r="AB28" i="32"/>
  <c r="AA32" i="32"/>
  <c r="R32" i="32" s="1"/>
  <c r="L44" i="32"/>
  <c r="H44" i="32"/>
  <c r="AA82" i="32"/>
  <c r="R82" i="32" s="1"/>
  <c r="AF88" i="32"/>
  <c r="T88" i="32" s="1"/>
  <c r="AB89" i="32"/>
  <c r="AG99" i="32"/>
  <c r="L99" i="32"/>
  <c r="AF99" i="32"/>
  <c r="T99" i="32" s="1"/>
  <c r="AB99" i="32"/>
  <c r="AA99" i="32"/>
  <c r="R99" i="32" s="1"/>
  <c r="AG122" i="32"/>
  <c r="H122" i="32"/>
  <c r="L98" i="32"/>
  <c r="H98" i="32"/>
  <c r="H119" i="32"/>
  <c r="L119" i="32"/>
  <c r="AA101" i="32"/>
  <c r="R101" i="32" s="1"/>
  <c r="AF101" i="32"/>
  <c r="T101" i="32" s="1"/>
  <c r="AB9" i="32"/>
  <c r="L16" i="32"/>
  <c r="AB32" i="32"/>
  <c r="H39" i="32"/>
  <c r="AF43" i="32"/>
  <c r="T43" i="32" s="1"/>
  <c r="AA65" i="32"/>
  <c r="R65" i="32" s="1"/>
  <c r="AF65" i="32"/>
  <c r="T65" i="32" s="1"/>
  <c r="L101" i="32"/>
  <c r="H101" i="32"/>
  <c r="H41" i="32"/>
  <c r="L10" i="32"/>
  <c r="H10" i="32"/>
  <c r="AF11" i="32"/>
  <c r="T11" i="32" s="1"/>
  <c r="AA13" i="32"/>
  <c r="R13" i="32" s="1"/>
  <c r="AA16" i="32"/>
  <c r="R16" i="32" s="1"/>
  <c r="AF26" i="32"/>
  <c r="T26" i="32" s="1"/>
  <c r="L45" i="32"/>
  <c r="AF52" i="32"/>
  <c r="T52" i="32" s="1"/>
  <c r="AA63" i="32"/>
  <c r="R63" i="32" s="1"/>
  <c r="AF63" i="32"/>
  <c r="H74" i="32"/>
  <c r="AA78" i="32"/>
  <c r="R78" i="32" s="1"/>
  <c r="AF78" i="32"/>
  <c r="T78" i="32" s="1"/>
  <c r="AF84" i="32"/>
  <c r="T84" i="32" s="1"/>
  <c r="AA84" i="32"/>
  <c r="R84" i="32" s="1"/>
  <c r="AA124" i="32"/>
  <c r="R124" i="32" s="1"/>
  <c r="AF124" i="32"/>
  <c r="T124" i="32" s="1"/>
  <c r="AA22" i="32"/>
  <c r="R22" i="32" s="1"/>
  <c r="AF22" i="32"/>
  <c r="T22" i="32" s="1"/>
  <c r="AG6" i="32"/>
  <c r="H7" i="32"/>
  <c r="AB11" i="32"/>
  <c r="L11" i="32"/>
  <c r="L21" i="32"/>
  <c r="H21" i="32"/>
  <c r="D53" i="32"/>
  <c r="AB24" i="32"/>
  <c r="L25" i="32"/>
  <c r="H25" i="32"/>
  <c r="AB26" i="32"/>
  <c r="L26" i="32"/>
  <c r="H27" i="32"/>
  <c r="L27" i="32"/>
  <c r="AB34" i="32"/>
  <c r="AG37" i="32"/>
  <c r="AG47" i="32"/>
  <c r="AA57" i="32"/>
  <c r="AG65" i="32"/>
  <c r="H83" i="32"/>
  <c r="L83" i="32"/>
  <c r="L112" i="32"/>
  <c r="AB112" i="32"/>
  <c r="AA123" i="32"/>
  <c r="R123" i="32" s="1"/>
  <c r="AF123" i="32"/>
  <c r="T123" i="32" s="1"/>
  <c r="H28" i="32"/>
  <c r="G103" i="32"/>
  <c r="G208" i="32" s="1"/>
  <c r="AG11" i="32"/>
  <c r="H12" i="32"/>
  <c r="L12" i="32"/>
  <c r="L15" i="32"/>
  <c r="H15" i="32"/>
  <c r="AG26" i="32"/>
  <c r="AB31" i="32"/>
  <c r="AB36" i="32"/>
  <c r="AF44" i="32"/>
  <c r="T44" i="32" s="1"/>
  <c r="AA44" i="32"/>
  <c r="R44" i="32" s="1"/>
  <c r="AB50" i="32"/>
  <c r="L50" i="32"/>
  <c r="H52" i="32"/>
  <c r="L52" i="32"/>
  <c r="AA52" i="32"/>
  <c r="R52" i="32" s="1"/>
  <c r="AF70" i="32"/>
  <c r="AA70" i="32"/>
  <c r="AA79" i="32"/>
  <c r="R79" i="32" s="1"/>
  <c r="AF79" i="32"/>
  <c r="T79" i="32" s="1"/>
  <c r="AB22" i="32"/>
  <c r="Z24" i="32"/>
  <c r="M24" i="32" s="1"/>
  <c r="AF28" i="32"/>
  <c r="T28" i="32" s="1"/>
  <c r="L30" i="32"/>
  <c r="H30" i="32"/>
  <c r="L31" i="32"/>
  <c r="AF42" i="32"/>
  <c r="T42" i="32" s="1"/>
  <c r="AA42" i="32"/>
  <c r="R42" i="32" s="1"/>
  <c r="AA46" i="32"/>
  <c r="R46" i="32" s="1"/>
  <c r="AF51" i="32"/>
  <c r="T51" i="32" s="1"/>
  <c r="AB77" i="32"/>
  <c r="AB80" i="32"/>
  <c r="AA89" i="32"/>
  <c r="R89" i="32" s="1"/>
  <c r="AF114" i="32"/>
  <c r="T114" i="32" s="1"/>
  <c r="AA115" i="32"/>
  <c r="R115" i="32" s="1"/>
  <c r="AA116" i="32"/>
  <c r="R116" i="32" s="1"/>
  <c r="AF116" i="32"/>
  <c r="T116" i="32" s="1"/>
  <c r="AF119" i="32"/>
  <c r="T119" i="32" s="1"/>
  <c r="AA119" i="32"/>
  <c r="R119" i="32" s="1"/>
  <c r="AB23" i="32"/>
  <c r="AE24" i="32"/>
  <c r="O24" i="32" s="1"/>
  <c r="AA31" i="32"/>
  <c r="R31" i="32" s="1"/>
  <c r="L35" i="32"/>
  <c r="H35" i="32"/>
  <c r="AA35" i="32"/>
  <c r="R35" i="32" s="1"/>
  <c r="AB46" i="32"/>
  <c r="H51" i="32"/>
  <c r="L51" i="32"/>
  <c r="AG77" i="32"/>
  <c r="AB83" i="32"/>
  <c r="L113" i="32"/>
  <c r="L120" i="32"/>
  <c r="H120" i="32"/>
  <c r="D135" i="32"/>
  <c r="H128" i="32"/>
  <c r="AA131" i="32"/>
  <c r="R131" i="32" s="1"/>
  <c r="AF131" i="32"/>
  <c r="T131" i="32" s="1"/>
  <c r="H155" i="32"/>
  <c r="L155" i="32"/>
  <c r="AA155" i="32"/>
  <c r="R155" i="32" s="1"/>
  <c r="AB155" i="32"/>
  <c r="AG12" i="32"/>
  <c r="AG13" i="32"/>
  <c r="AG27" i="32"/>
  <c r="H31" i="32"/>
  <c r="E66" i="32"/>
  <c r="E207" i="32" s="1"/>
  <c r="AG57" i="32"/>
  <c r="AB57" i="32"/>
  <c r="AA77" i="32"/>
  <c r="R77" i="32" s="1"/>
  <c r="AB97" i="32"/>
  <c r="L97" i="32"/>
  <c r="AB115" i="32"/>
  <c r="AF115" i="32"/>
  <c r="T115" i="32" s="1"/>
  <c r="AG115" i="32"/>
  <c r="AG121" i="32"/>
  <c r="AF121" i="32"/>
  <c r="T121" i="32" s="1"/>
  <c r="AG14" i="32"/>
  <c r="L22" i="32"/>
  <c r="AG28" i="32"/>
  <c r="AB29" i="32"/>
  <c r="AA36" i="32"/>
  <c r="R36" i="32" s="1"/>
  <c r="AF36" i="32"/>
  <c r="T36" i="32" s="1"/>
  <c r="AA37" i="32"/>
  <c r="R37" i="32" s="1"/>
  <c r="AF37" i="32"/>
  <c r="T37" i="32" s="1"/>
  <c r="AB41" i="32"/>
  <c r="AA81" i="32"/>
  <c r="R81" i="32" s="1"/>
  <c r="AF81" i="32"/>
  <c r="T81" i="32" s="1"/>
  <c r="L88" i="32"/>
  <c r="H88" i="32"/>
  <c r="H111" i="32"/>
  <c r="L111" i="32"/>
  <c r="AG124" i="32"/>
  <c r="H124" i="32"/>
  <c r="L130" i="32"/>
  <c r="H130" i="32"/>
  <c r="L115" i="32"/>
  <c r="H115" i="32"/>
  <c r="H121" i="32"/>
  <c r="L121" i="32"/>
  <c r="L24" i="32"/>
  <c r="L34" i="32"/>
  <c r="AF41" i="32"/>
  <c r="T41" i="32" s="1"/>
  <c r="H42" i="32"/>
  <c r="AB48" i="32"/>
  <c r="AF50" i="32"/>
  <c r="T50" i="32" s="1"/>
  <c r="AA50" i="32"/>
  <c r="R50" i="32" s="1"/>
  <c r="AF74" i="32"/>
  <c r="T74" i="32" s="1"/>
  <c r="AG75" i="32"/>
  <c r="L76" i="32"/>
  <c r="H76" i="32"/>
  <c r="L77" i="32"/>
  <c r="AB82" i="32"/>
  <c r="AG97" i="32"/>
  <c r="AB98" i="32"/>
  <c r="AF120" i="32"/>
  <c r="T120" i="32" s="1"/>
  <c r="AA120" i="32"/>
  <c r="R120" i="32" s="1"/>
  <c r="AG130" i="32"/>
  <c r="AB130" i="32"/>
  <c r="AA130" i="32"/>
  <c r="R130" i="32" s="1"/>
  <c r="G167" i="32"/>
  <c r="G211" i="32" s="1"/>
  <c r="AB37" i="32"/>
  <c r="AA45" i="32"/>
  <c r="R45" i="32" s="1"/>
  <c r="AG51" i="32"/>
  <c r="AG63" i="32"/>
  <c r="AB65" i="32"/>
  <c r="AB70" i="32"/>
  <c r="AF72" i="32"/>
  <c r="T72" i="32" s="1"/>
  <c r="AA72" i="32"/>
  <c r="R72" i="32" s="1"/>
  <c r="L82" i="32"/>
  <c r="AG84" i="32"/>
  <c r="H93" i="32"/>
  <c r="AF97" i="32"/>
  <c r="T97" i="32" s="1"/>
  <c r="E126" i="32"/>
  <c r="E209" i="32" s="1"/>
  <c r="AA114" i="32"/>
  <c r="R114" i="32" s="1"/>
  <c r="AB119" i="32"/>
  <c r="AB120" i="32"/>
  <c r="AG120" i="32"/>
  <c r="H123" i="32"/>
  <c r="L123" i="32"/>
  <c r="AB38" i="32"/>
  <c r="AF40" i="32"/>
  <c r="T40" i="32" s="1"/>
  <c r="AA40" i="32"/>
  <c r="R40" i="32" s="1"/>
  <c r="L46" i="32"/>
  <c r="AG52" i="32"/>
  <c r="AF71" i="32"/>
  <c r="T71" i="32" s="1"/>
  <c r="AB72" i="32"/>
  <c r="AA74" i="32"/>
  <c r="R74" i="32" s="1"/>
  <c r="H94" i="32"/>
  <c r="AA102" i="32"/>
  <c r="R102" i="32" s="1"/>
  <c r="AG111" i="32"/>
  <c r="AG112" i="32"/>
  <c r="L116" i="32"/>
  <c r="H116" i="32"/>
  <c r="AA117" i="32"/>
  <c r="R117" i="32" s="1"/>
  <c r="AF117" i="32"/>
  <c r="T117" i="32" s="1"/>
  <c r="L138" i="32"/>
  <c r="H138" i="32"/>
  <c r="AF152" i="32"/>
  <c r="T152" i="32" s="1"/>
  <c r="H11" i="32"/>
  <c r="H26" i="32"/>
  <c r="L37" i="32"/>
  <c r="AF39" i="32"/>
  <c r="T39" i="32" s="1"/>
  <c r="AB40" i="32"/>
  <c r="H43" i="32"/>
  <c r="AG73" i="32"/>
  <c r="H77" i="32"/>
  <c r="AG87" i="32"/>
  <c r="AB88" i="32"/>
  <c r="AF94" i="32"/>
  <c r="T94" i="32" s="1"/>
  <c r="AG95" i="32"/>
  <c r="L96" i="32"/>
  <c r="H96" i="32"/>
  <c r="D167" i="32"/>
  <c r="AB102" i="32"/>
  <c r="L102" i="32"/>
  <c r="AF113" i="32"/>
  <c r="T113" i="32" s="1"/>
  <c r="AF161" i="32"/>
  <c r="T161" i="32" s="1"/>
  <c r="AA161" i="32"/>
  <c r="R161" i="32" s="1"/>
  <c r="L38" i="32"/>
  <c r="L48" i="32"/>
  <c r="L80" i="32"/>
  <c r="L90" i="32"/>
  <c r="AF98" i="32"/>
  <c r="T98" i="32" s="1"/>
  <c r="H112" i="32"/>
  <c r="AB117" i="32"/>
  <c r="L117" i="32"/>
  <c r="AB163" i="32"/>
  <c r="L163" i="32"/>
  <c r="D103" i="32"/>
  <c r="AF111" i="32"/>
  <c r="T111" i="32" s="1"/>
  <c r="AF112" i="32"/>
  <c r="T112" i="32" s="1"/>
  <c r="AA121" i="32"/>
  <c r="R121" i="32" s="1"/>
  <c r="AB124" i="32"/>
  <c r="L124" i="32"/>
  <c r="E135" i="32"/>
  <c r="E210" i="32" s="1"/>
  <c r="AF128" i="32"/>
  <c r="T128" i="32" s="1"/>
  <c r="AA132" i="32"/>
  <c r="R132" i="32" s="1"/>
  <c r="AF132" i="32"/>
  <c r="T132" i="32" s="1"/>
  <c r="H166" i="32"/>
  <c r="AF166" i="32"/>
  <c r="T166" i="32" s="1"/>
  <c r="L166" i="32"/>
  <c r="AG166" i="32"/>
  <c r="AB166" i="32"/>
  <c r="E103" i="32"/>
  <c r="E208" i="32" s="1"/>
  <c r="H97" i="32"/>
  <c r="AA98" i="32"/>
  <c r="R98" i="32" s="1"/>
  <c r="L100" i="32"/>
  <c r="L107" i="32"/>
  <c r="AA111" i="32"/>
  <c r="R111" i="32" s="1"/>
  <c r="H113" i="32"/>
  <c r="L114" i="32"/>
  <c r="AB118" i="32"/>
  <c r="AB122" i="32"/>
  <c r="F135" i="32"/>
  <c r="F210" i="32" s="1"/>
  <c r="AA129" i="32"/>
  <c r="L131" i="32"/>
  <c r="H131" i="32"/>
  <c r="AA158" i="32"/>
  <c r="AF162" i="32"/>
  <c r="T162" i="32" s="1"/>
  <c r="H40" i="32"/>
  <c r="H50" i="32"/>
  <c r="H72" i="32"/>
  <c r="H82" i="32"/>
  <c r="H92" i="32"/>
  <c r="AG98" i="32"/>
  <c r="H99" i="32"/>
  <c r="AG119" i="32"/>
  <c r="D126" i="32"/>
  <c r="G135" i="32"/>
  <c r="G210" i="32" s="1"/>
  <c r="L129" i="32"/>
  <c r="AB129" i="32"/>
  <c r="AG131" i="32"/>
  <c r="AB131" i="32"/>
  <c r="AF137" i="32"/>
  <c r="AF156" i="32"/>
  <c r="T156" i="32" s="1"/>
  <c r="AA156" i="32"/>
  <c r="R156" i="32" s="1"/>
  <c r="AF158" i="32"/>
  <c r="T158" i="32" s="1"/>
  <c r="AB159" i="32"/>
  <c r="L165" i="32"/>
  <c r="H165" i="32"/>
  <c r="AF165" i="32"/>
  <c r="T165" i="32" s="1"/>
  <c r="AA165" i="32"/>
  <c r="R165" i="32" s="1"/>
  <c r="L132" i="32"/>
  <c r="H154" i="32"/>
  <c r="L154" i="32"/>
  <c r="H129" i="32"/>
  <c r="AG132" i="32"/>
  <c r="L161" i="32"/>
  <c r="H161" i="32"/>
  <c r="L162" i="32"/>
  <c r="F126" i="32"/>
  <c r="F209" i="32" s="1"/>
  <c r="AA133" i="32"/>
  <c r="R133" i="32" s="1"/>
  <c r="AB152" i="32"/>
  <c r="AA154" i="32"/>
  <c r="R154" i="32" s="1"/>
  <c r="AF155" i="32"/>
  <c r="T155" i="32" s="1"/>
  <c r="AA159" i="32"/>
  <c r="R159" i="32" s="1"/>
  <c r="AF159" i="32"/>
  <c r="T159" i="32" s="1"/>
  <c r="AG162" i="32"/>
  <c r="L158" i="32"/>
  <c r="AF164" i="32"/>
  <c r="T164" i="32" s="1"/>
  <c r="AA164" i="32"/>
  <c r="R164" i="32" s="1"/>
  <c r="AB134" i="32"/>
  <c r="E167" i="32"/>
  <c r="E211" i="32" s="1"/>
  <c r="H137" i="32"/>
  <c r="AG155" i="32"/>
  <c r="AF157" i="32"/>
  <c r="T157" i="32" s="1"/>
  <c r="AA157" i="32"/>
  <c r="R157" i="32" s="1"/>
  <c r="H132" i="32"/>
  <c r="AB133" i="32"/>
  <c r="F167" i="32"/>
  <c r="F211" i="32" s="1"/>
  <c r="AB154" i="32"/>
  <c r="L157" i="32"/>
  <c r="H157" i="32"/>
  <c r="AA160" i="32"/>
  <c r="R160" i="32" s="1"/>
  <c r="AG133" i="32"/>
  <c r="AG157" i="32"/>
  <c r="H158" i="32"/>
  <c r="AF160" i="32"/>
  <c r="T160" i="32" s="1"/>
  <c r="AF153" i="32"/>
  <c r="T153" i="32" s="1"/>
  <c r="AB156" i="32"/>
  <c r="AB160" i="32"/>
  <c r="AG165" i="32"/>
  <c r="AG158" i="32"/>
  <c r="AA162" i="32"/>
  <c r="R162" i="32" s="1"/>
  <c r="H164" i="32"/>
  <c r="H153" i="32"/>
  <c r="H163" i="32"/>
  <c r="C83" i="3"/>
  <c r="K83" i="3" s="1"/>
  <c r="C77" i="29"/>
  <c r="C96" i="1"/>
  <c r="C96" i="3" s="1"/>
  <c r="K96" i="3" s="1"/>
  <c r="K83" i="1"/>
  <c r="K77" i="29" s="1"/>
  <c r="C108" i="1"/>
  <c r="C108" i="3" s="1"/>
  <c r="K108" i="3" s="1"/>
  <c r="V282" i="29"/>
  <c r="V283" i="29" s="1"/>
  <c r="V284" i="29" s="1"/>
  <c r="V285" i="29" s="1"/>
  <c r="V286" i="29" s="1"/>
  <c r="V287" i="29" s="1"/>
  <c r="V288" i="29" s="1"/>
  <c r="V289" i="29" s="1"/>
  <c r="V290" i="29" s="1"/>
  <c r="V291" i="29" s="1"/>
  <c r="V292" i="29" s="1"/>
  <c r="V293" i="29" s="1"/>
  <c r="V294" i="29" s="1"/>
  <c r="V295" i="29" s="1"/>
  <c r="V296" i="29" s="1"/>
  <c r="V297" i="29" s="1"/>
  <c r="V298" i="29" s="1"/>
  <c r="V299" i="29" s="1"/>
  <c r="V300" i="29" s="1"/>
  <c r="V301" i="29" s="1"/>
  <c r="V302" i="29" s="1"/>
  <c r="V303" i="29" s="1"/>
  <c r="V304" i="29" s="1"/>
  <c r="V305" i="29" s="1"/>
  <c r="V306" i="29" s="1"/>
  <c r="V307" i="29" s="1"/>
  <c r="V308" i="29" s="1"/>
  <c r="V309" i="29" s="1"/>
  <c r="V310" i="29" s="1"/>
  <c r="V311" i="29" s="1"/>
  <c r="V312" i="29" s="1"/>
  <c r="V313" i="29" s="1"/>
  <c r="V314" i="29" s="1"/>
  <c r="V315" i="29" s="1"/>
  <c r="V316" i="29" s="1"/>
  <c r="V317" i="29" s="1"/>
  <c r="V318" i="29" s="1"/>
  <c r="V319" i="29" s="1"/>
  <c r="V320" i="29" s="1"/>
  <c r="V321" i="29" s="1"/>
  <c r="C108" i="16"/>
  <c r="K108" i="16" s="1"/>
  <c r="G41" i="15"/>
  <c r="B35" i="15"/>
  <c r="K92" i="2"/>
  <c r="C107" i="1"/>
  <c r="K107" i="1" s="1"/>
  <c r="K97" i="12"/>
  <c r="C101" i="16"/>
  <c r="K101" i="16" s="1"/>
  <c r="C105" i="15"/>
  <c r="K105" i="15" s="1"/>
  <c r="K97" i="15"/>
  <c r="C103" i="15"/>
  <c r="K103" i="15" s="1"/>
  <c r="C102" i="15"/>
  <c r="K102" i="15" s="1"/>
  <c r="K87" i="15"/>
  <c r="K241" i="29" s="1"/>
  <c r="C100" i="15"/>
  <c r="K100" i="15" s="1"/>
  <c r="K87" i="14"/>
  <c r="K201" i="29" s="1"/>
  <c r="C100" i="14"/>
  <c r="K100" i="14" s="1"/>
  <c r="K95" i="13"/>
  <c r="K89" i="13"/>
  <c r="J72" i="3"/>
  <c r="C109" i="2"/>
  <c r="K109" i="2" s="1"/>
  <c r="K82" i="3"/>
  <c r="C103" i="2"/>
  <c r="K103" i="2" s="1"/>
  <c r="K90" i="2"/>
  <c r="G41" i="1"/>
  <c r="C93" i="3"/>
  <c r="K93" i="3" s="1"/>
  <c r="K93" i="1"/>
  <c r="B35" i="12"/>
  <c r="G41" i="12"/>
  <c r="K27" i="29"/>
  <c r="C112" i="12"/>
  <c r="K112" i="12" s="1"/>
  <c r="C103" i="18"/>
  <c r="K103" i="18" s="1"/>
  <c r="K97" i="18"/>
  <c r="C320" i="29"/>
  <c r="K112" i="2"/>
  <c r="E73" i="12"/>
  <c r="K99" i="2"/>
  <c r="C111" i="15"/>
  <c r="K111" i="15" s="1"/>
  <c r="E147" i="29"/>
  <c r="H106" i="29"/>
  <c r="B36" i="2"/>
  <c r="C111" i="16"/>
  <c r="K111" i="16" s="1"/>
  <c r="E66" i="29"/>
  <c r="C108" i="15"/>
  <c r="K108" i="15" s="1"/>
  <c r="E73" i="18"/>
  <c r="K88" i="12"/>
  <c r="C108" i="14"/>
  <c r="K108" i="14" s="1"/>
  <c r="K95" i="14"/>
  <c r="C101" i="2"/>
  <c r="K88" i="13"/>
  <c r="C101" i="13"/>
  <c r="K101" i="13" s="1"/>
  <c r="C281" i="29"/>
  <c r="C100" i="16"/>
  <c r="K100" i="16" s="1"/>
  <c r="K87" i="16"/>
  <c r="K87" i="13"/>
  <c r="C100" i="13"/>
  <c r="K100" i="13" s="1"/>
  <c r="C161" i="29"/>
  <c r="C105" i="16"/>
  <c r="K105" i="16" s="1"/>
  <c r="K92" i="16"/>
  <c r="K85" i="13"/>
  <c r="K159" i="29" s="1"/>
  <c r="C98" i="13"/>
  <c r="C159" i="29"/>
  <c r="K90" i="13"/>
  <c r="C103" i="13"/>
  <c r="K103" i="13" s="1"/>
  <c r="K94" i="14"/>
  <c r="C107" i="14"/>
  <c r="K107" i="14" s="1"/>
  <c r="S72" i="1"/>
  <c r="S66" i="29" s="1"/>
  <c r="B36" i="18"/>
  <c r="C104" i="2"/>
  <c r="K91" i="2"/>
  <c r="K87" i="12"/>
  <c r="C100" i="12"/>
  <c r="K100" i="12" s="1"/>
  <c r="K94" i="15"/>
  <c r="C107" i="15"/>
  <c r="K107" i="15" s="1"/>
  <c r="B36" i="16"/>
  <c r="K98" i="18"/>
  <c r="C111" i="18"/>
  <c r="K111" i="18" s="1"/>
  <c r="C111" i="2"/>
  <c r="K111" i="2" s="1"/>
  <c r="K98" i="2"/>
  <c r="K96" i="16"/>
  <c r="C109" i="16"/>
  <c r="K109" i="16" s="1"/>
  <c r="K96" i="15"/>
  <c r="C109" i="15"/>
  <c r="K109" i="15" s="1"/>
  <c r="C99" i="15"/>
  <c r="K86" i="15"/>
  <c r="K240" i="29" s="1"/>
  <c r="C240" i="29"/>
  <c r="D84" i="3"/>
  <c r="D118" i="29"/>
  <c r="J105" i="29"/>
  <c r="G41" i="2"/>
  <c r="J185" i="29"/>
  <c r="G41" i="14"/>
  <c r="C103" i="16"/>
  <c r="K103" i="16" s="1"/>
  <c r="B35" i="18"/>
  <c r="C106" i="3"/>
  <c r="K106" i="3" s="1"/>
  <c r="C107" i="2"/>
  <c r="K107" i="2" s="1"/>
  <c r="C94" i="3"/>
  <c r="K94" i="3" s="1"/>
  <c r="K94" i="2"/>
  <c r="C111" i="12"/>
  <c r="K111" i="12" s="1"/>
  <c r="E73" i="1"/>
  <c r="E73" i="3" s="1"/>
  <c r="C239" i="29"/>
  <c r="C102" i="12"/>
  <c r="K102" i="12" s="1"/>
  <c r="K89" i="12"/>
  <c r="K99" i="16"/>
  <c r="K93" i="18"/>
  <c r="K88" i="2"/>
  <c r="K91" i="12"/>
  <c r="C104" i="12"/>
  <c r="K104" i="12" s="1"/>
  <c r="K92" i="13"/>
  <c r="C105" i="13"/>
  <c r="K105" i="13" s="1"/>
  <c r="C106" i="13"/>
  <c r="K106" i="13" s="1"/>
  <c r="K93" i="13"/>
  <c r="B35" i="16"/>
  <c r="C107" i="13"/>
  <c r="K107" i="13" s="1"/>
  <c r="C105" i="18"/>
  <c r="K105" i="18" s="1"/>
  <c r="K85" i="12"/>
  <c r="K39" i="29" s="1"/>
  <c r="K89" i="16"/>
  <c r="C99" i="18"/>
  <c r="G41" i="16"/>
  <c r="K99" i="13"/>
  <c r="G41" i="13"/>
  <c r="C95" i="3"/>
  <c r="K95" i="3" s="1"/>
  <c r="G41" i="18"/>
  <c r="S73" i="2"/>
  <c r="S107" i="29" s="1"/>
  <c r="E107" i="29"/>
  <c r="H72" i="3"/>
  <c r="D31" i="29"/>
  <c r="D72" i="29"/>
  <c r="D77" i="3"/>
  <c r="D71" i="29"/>
  <c r="D112" i="29"/>
  <c r="D191" i="29"/>
  <c r="D231" i="29"/>
  <c r="D271" i="29"/>
  <c r="D270" i="29"/>
  <c r="L256" i="29"/>
  <c r="L63" i="16"/>
  <c r="L136" i="29"/>
  <c r="L63" i="13"/>
  <c r="L95" i="29"/>
  <c r="L62" i="2"/>
  <c r="G3" i="23"/>
  <c r="L64" i="1"/>
  <c r="L57" i="29"/>
  <c r="L56" i="29"/>
  <c r="L16" i="29"/>
  <c r="L63" i="12"/>
  <c r="L297" i="29"/>
  <c r="L64" i="18"/>
  <c r="AD88" i="33" l="1"/>
  <c r="K126" i="33"/>
  <c r="K209" i="33" s="1"/>
  <c r="AD182" i="33"/>
  <c r="AD191" i="33"/>
  <c r="AI191" i="33"/>
  <c r="P191" i="33"/>
  <c r="AD145" i="33"/>
  <c r="P123" i="33"/>
  <c r="N217" i="33"/>
  <c r="N121" i="33"/>
  <c r="D221" i="33"/>
  <c r="AD108" i="33"/>
  <c r="N108" i="33"/>
  <c r="U220" i="33"/>
  <c r="S217" i="33"/>
  <c r="AA213" i="33"/>
  <c r="P220" i="33"/>
  <c r="U217" i="33"/>
  <c r="N220" i="33"/>
  <c r="S218" i="33"/>
  <c r="N94" i="33"/>
  <c r="AD94" i="33"/>
  <c r="U218" i="33"/>
  <c r="P217" i="33"/>
  <c r="N218" i="33"/>
  <c r="AI26" i="33"/>
  <c r="P26" i="33"/>
  <c r="N26" i="33"/>
  <c r="AD26" i="33"/>
  <c r="AD23" i="33"/>
  <c r="N23" i="33"/>
  <c r="N15" i="33"/>
  <c r="L17" i="33"/>
  <c r="L205" i="33" s="1"/>
  <c r="I205" i="33" s="1"/>
  <c r="S220" i="33"/>
  <c r="AC17" i="33"/>
  <c r="F213" i="32"/>
  <c r="AD176" i="32"/>
  <c r="AC185" i="32"/>
  <c r="G213" i="32"/>
  <c r="S177" i="32"/>
  <c r="E213" i="32"/>
  <c r="AE196" i="32"/>
  <c r="O196" i="32" s="1"/>
  <c r="AI196" i="32" s="1"/>
  <c r="K108" i="1"/>
  <c r="AE184" i="32"/>
  <c r="O184" i="32" s="1"/>
  <c r="S184" i="32"/>
  <c r="C96" i="14"/>
  <c r="K83" i="14"/>
  <c r="K197" i="29" s="1"/>
  <c r="C197" i="29"/>
  <c r="C185" i="29"/>
  <c r="K71" i="14"/>
  <c r="H68" i="14"/>
  <c r="E68" i="14"/>
  <c r="H181" i="29"/>
  <c r="C72" i="3"/>
  <c r="K72" i="3" s="1"/>
  <c r="C24" i="23"/>
  <c r="D24" i="23" s="1"/>
  <c r="K72" i="1"/>
  <c r="C66" i="29"/>
  <c r="L64" i="15"/>
  <c r="L65" i="15" s="1"/>
  <c r="S62" i="16"/>
  <c r="S256" i="29" s="1"/>
  <c r="G41" i="3"/>
  <c r="H35" i="3" s="1"/>
  <c r="E62" i="15"/>
  <c r="H215" i="29"/>
  <c r="G37" i="13"/>
  <c r="A38" i="13"/>
  <c r="A87" i="13"/>
  <c r="A161" i="29" s="1"/>
  <c r="A87" i="14"/>
  <c r="A201" i="29" s="1"/>
  <c r="G37" i="14"/>
  <c r="A38" i="14"/>
  <c r="A87" i="2"/>
  <c r="A121" i="29" s="1"/>
  <c r="G37" i="2"/>
  <c r="A38" i="2"/>
  <c r="A38" i="1"/>
  <c r="A87" i="1"/>
  <c r="A81" i="29" s="1"/>
  <c r="G37" i="1"/>
  <c r="A74" i="15"/>
  <c r="A228" i="29" s="1"/>
  <c r="A229" i="29" s="1"/>
  <c r="A230" i="29" s="1"/>
  <c r="A231" i="29" s="1"/>
  <c r="A232" i="29" s="1"/>
  <c r="A233" i="29" s="1"/>
  <c r="A234" i="29" s="1"/>
  <c r="A235" i="29" s="1"/>
  <c r="A236" i="29" s="1"/>
  <c r="A237" i="29" s="1"/>
  <c r="A238" i="29" s="1"/>
  <c r="A239" i="29" s="1"/>
  <c r="A240" i="29" s="1"/>
  <c r="G36" i="15"/>
  <c r="A37" i="15"/>
  <c r="A38" i="16"/>
  <c r="A87" i="16"/>
  <c r="A281" i="29" s="1"/>
  <c r="G37" i="16"/>
  <c r="G36" i="18"/>
  <c r="A74" i="18"/>
  <c r="A308" i="29" s="1"/>
  <c r="A309" i="29" s="1"/>
  <c r="A310" i="29" s="1"/>
  <c r="A311" i="29" s="1"/>
  <c r="A312" i="29" s="1"/>
  <c r="A313" i="29" s="1"/>
  <c r="A314" i="29" s="1"/>
  <c r="A315" i="29" s="1"/>
  <c r="A316" i="29" s="1"/>
  <c r="A317" i="29" s="1"/>
  <c r="A318" i="29" s="1"/>
  <c r="A319" i="29" s="1"/>
  <c r="A320" i="29" s="1"/>
  <c r="A37" i="18"/>
  <c r="G38" i="12"/>
  <c r="A100" i="12"/>
  <c r="L65" i="18"/>
  <c r="R17" i="33"/>
  <c r="AC205" i="33"/>
  <c r="N219" i="33"/>
  <c r="AD76" i="33"/>
  <c r="N76" i="33"/>
  <c r="AD160" i="33"/>
  <c r="N160" i="33"/>
  <c r="AC66" i="33"/>
  <c r="AB210" i="33"/>
  <c r="J135" i="33"/>
  <c r="AD16" i="33"/>
  <c r="N16" i="33"/>
  <c r="P160" i="33"/>
  <c r="AI160" i="33"/>
  <c r="N40" i="33"/>
  <c r="AD40" i="33"/>
  <c r="AI146" i="33"/>
  <c r="P146" i="33"/>
  <c r="AD80" i="33"/>
  <c r="N80" i="33"/>
  <c r="AD162" i="33"/>
  <c r="N162" i="33"/>
  <c r="AD92" i="33"/>
  <c r="N92" i="33"/>
  <c r="AI197" i="33"/>
  <c r="P197" i="33"/>
  <c r="N71" i="33"/>
  <c r="AD71" i="33"/>
  <c r="P96" i="33"/>
  <c r="AI96" i="33"/>
  <c r="N134" i="33"/>
  <c r="AD134" i="33"/>
  <c r="J167" i="33"/>
  <c r="AB211" i="33"/>
  <c r="Q218" i="33"/>
  <c r="N183" i="33"/>
  <c r="AD183" i="33"/>
  <c r="AG211" i="33"/>
  <c r="K167" i="33"/>
  <c r="K211" i="33" s="1"/>
  <c r="P83" i="33"/>
  <c r="AI83" i="33"/>
  <c r="AD125" i="33"/>
  <c r="N125" i="33"/>
  <c r="AI39" i="33"/>
  <c r="P39" i="33"/>
  <c r="P161" i="33"/>
  <c r="AI161" i="33"/>
  <c r="AD196" i="33"/>
  <c r="N196" i="33"/>
  <c r="U141" i="33"/>
  <c r="AH141" i="33"/>
  <c r="AH167" i="33" s="1"/>
  <c r="AB207" i="33"/>
  <c r="J66" i="33"/>
  <c r="AD186" i="33"/>
  <c r="N186" i="33"/>
  <c r="N110" i="33"/>
  <c r="AD110" i="33"/>
  <c r="AD195" i="33"/>
  <c r="N195" i="33"/>
  <c r="AD197" i="33"/>
  <c r="N197" i="33"/>
  <c r="P73" i="33"/>
  <c r="AI73" i="33"/>
  <c r="AI76" i="33"/>
  <c r="P76" i="33"/>
  <c r="AI71" i="33"/>
  <c r="P71" i="33"/>
  <c r="AI134" i="33"/>
  <c r="P134" i="33"/>
  <c r="AI183" i="33"/>
  <c r="P183" i="33"/>
  <c r="AI125" i="33"/>
  <c r="P125" i="33"/>
  <c r="AE167" i="33"/>
  <c r="AE211" i="33" s="1"/>
  <c r="O137" i="33"/>
  <c r="AD152" i="33"/>
  <c r="N152" i="33"/>
  <c r="AD131" i="33"/>
  <c r="N131" i="33"/>
  <c r="AI186" i="33"/>
  <c r="P186" i="33"/>
  <c r="AB209" i="33"/>
  <c r="J126" i="33"/>
  <c r="AI107" i="33"/>
  <c r="P107" i="33"/>
  <c r="AI110" i="33"/>
  <c r="P110" i="33"/>
  <c r="AC169" i="33"/>
  <c r="AC199" i="33" s="1"/>
  <c r="S169" i="33"/>
  <c r="AB208" i="33"/>
  <c r="J103" i="33"/>
  <c r="P92" i="33"/>
  <c r="AI92" i="33"/>
  <c r="AD83" i="33"/>
  <c r="N83" i="33"/>
  <c r="N73" i="33"/>
  <c r="AD73" i="33"/>
  <c r="AI177" i="33"/>
  <c r="P177" i="33"/>
  <c r="P152" i="33"/>
  <c r="AI152" i="33"/>
  <c r="Q220" i="33"/>
  <c r="AD82" i="33"/>
  <c r="N82" i="33"/>
  <c r="AI36" i="33"/>
  <c r="P36" i="33"/>
  <c r="AD194" i="33"/>
  <c r="N194" i="33"/>
  <c r="AH126" i="33"/>
  <c r="N177" i="33"/>
  <c r="AD177" i="33"/>
  <c r="AG205" i="33"/>
  <c r="K17" i="33"/>
  <c r="K205" i="33" s="1"/>
  <c r="P45" i="33"/>
  <c r="AI45" i="33"/>
  <c r="AD29" i="33"/>
  <c r="N29" i="33"/>
  <c r="N124" i="33"/>
  <c r="AD124" i="33"/>
  <c r="N7" i="33"/>
  <c r="AD7" i="33"/>
  <c r="AI50" i="33"/>
  <c r="P50" i="33"/>
  <c r="N85" i="33"/>
  <c r="AD85" i="33"/>
  <c r="N133" i="33"/>
  <c r="AD133" i="33"/>
  <c r="P29" i="33"/>
  <c r="AI29" i="33"/>
  <c r="AI75" i="33"/>
  <c r="P75" i="33"/>
  <c r="P124" i="33"/>
  <c r="AI124" i="33"/>
  <c r="AI7" i="33"/>
  <c r="P7" i="33"/>
  <c r="AD50" i="33"/>
  <c r="N50" i="33"/>
  <c r="AD143" i="33"/>
  <c r="N143" i="33"/>
  <c r="AI169" i="33"/>
  <c r="P169" i="33"/>
  <c r="AI85" i="33"/>
  <c r="P85" i="33"/>
  <c r="N122" i="33"/>
  <c r="AD122" i="33"/>
  <c r="P47" i="33"/>
  <c r="AI47" i="33"/>
  <c r="AF213" i="33"/>
  <c r="AD46" i="33"/>
  <c r="N46" i="33"/>
  <c r="P193" i="33"/>
  <c r="AI193" i="33"/>
  <c r="Z135" i="33"/>
  <c r="Z210" i="33" s="1"/>
  <c r="N91" i="33"/>
  <c r="AD91" i="33"/>
  <c r="AE135" i="33"/>
  <c r="AE210" i="33" s="1"/>
  <c r="AI147" i="33"/>
  <c r="P147" i="33"/>
  <c r="Z126" i="33"/>
  <c r="Z209" i="33" s="1"/>
  <c r="M106" i="33"/>
  <c r="AD96" i="33"/>
  <c r="N96" i="33"/>
  <c r="AC167" i="33"/>
  <c r="AH70" i="33"/>
  <c r="AH103" i="33" s="1"/>
  <c r="U70" i="33"/>
  <c r="AI72" i="33"/>
  <c r="P72" i="33"/>
  <c r="K53" i="33"/>
  <c r="K206" i="33" s="1"/>
  <c r="AG206" i="33"/>
  <c r="N189" i="33"/>
  <c r="AD189" i="33"/>
  <c r="AI102" i="33"/>
  <c r="P102" i="33"/>
  <c r="P16" i="33"/>
  <c r="AI16" i="33"/>
  <c r="AH21" i="33"/>
  <c r="AH53" i="33" s="1"/>
  <c r="U21" i="33"/>
  <c r="AI179" i="33"/>
  <c r="P179" i="33"/>
  <c r="AI33" i="33"/>
  <c r="P33" i="33"/>
  <c r="AI133" i="33"/>
  <c r="P133" i="33"/>
  <c r="N32" i="33"/>
  <c r="AD32" i="33"/>
  <c r="AI156" i="33"/>
  <c r="P156" i="33"/>
  <c r="N37" i="33"/>
  <c r="AD37" i="33"/>
  <c r="AI63" i="33"/>
  <c r="P63" i="33"/>
  <c r="Z66" i="33"/>
  <c r="Z207" i="33" s="1"/>
  <c r="M57" i="33"/>
  <c r="P143" i="33"/>
  <c r="AI143" i="33"/>
  <c r="AE199" i="33"/>
  <c r="AE212" i="33" s="1"/>
  <c r="P122" i="33"/>
  <c r="AI122" i="33"/>
  <c r="P46" i="33"/>
  <c r="AI46" i="33"/>
  <c r="AD193" i="33"/>
  <c r="N193" i="33"/>
  <c r="N173" i="33"/>
  <c r="AD173" i="33"/>
  <c r="P91" i="33"/>
  <c r="AI91" i="33"/>
  <c r="P128" i="33"/>
  <c r="AI128" i="33"/>
  <c r="AD147" i="33"/>
  <c r="N147" i="33"/>
  <c r="P184" i="33"/>
  <c r="AI184" i="33"/>
  <c r="AI195" i="33"/>
  <c r="P195" i="33"/>
  <c r="AI189" i="33"/>
  <c r="P189" i="33"/>
  <c r="P40" i="33"/>
  <c r="AI40" i="33"/>
  <c r="AD107" i="33"/>
  <c r="N107" i="33"/>
  <c r="N61" i="33"/>
  <c r="AD61" i="33"/>
  <c r="S21" i="33"/>
  <c r="AC21" i="33"/>
  <c r="AC53" i="33" s="1"/>
  <c r="N72" i="33"/>
  <c r="AD72" i="33"/>
  <c r="P61" i="33"/>
  <c r="AI61" i="33"/>
  <c r="AI82" i="33"/>
  <c r="P82" i="33"/>
  <c r="P194" i="33"/>
  <c r="AI194" i="33"/>
  <c r="O106" i="33"/>
  <c r="AE126" i="33"/>
  <c r="AE209" i="33" s="1"/>
  <c r="AD154" i="33"/>
  <c r="N154" i="33"/>
  <c r="AG212" i="33"/>
  <c r="K199" i="33"/>
  <c r="K212" i="33" s="1"/>
  <c r="AD141" i="33"/>
  <c r="N141" i="33"/>
  <c r="P219" i="33"/>
  <c r="P140" i="33"/>
  <c r="AI140" i="33"/>
  <c r="N179" i="33"/>
  <c r="AD179" i="33"/>
  <c r="N33" i="33"/>
  <c r="AD33" i="33"/>
  <c r="Z17" i="33"/>
  <c r="Z205" i="33" s="1"/>
  <c r="M6" i="33"/>
  <c r="AI132" i="33"/>
  <c r="P132" i="33"/>
  <c r="AI32" i="33"/>
  <c r="P32" i="33"/>
  <c r="AD156" i="33"/>
  <c r="N156" i="33"/>
  <c r="P37" i="33"/>
  <c r="AI37" i="33"/>
  <c r="AH135" i="33"/>
  <c r="AD63" i="33"/>
  <c r="N63" i="33"/>
  <c r="AE66" i="33"/>
  <c r="AE207" i="33" s="1"/>
  <c r="O57" i="33"/>
  <c r="D213" i="33"/>
  <c r="AI144" i="33"/>
  <c r="P144" i="33"/>
  <c r="AB206" i="33"/>
  <c r="J53" i="33"/>
  <c r="N151" i="33"/>
  <c r="AD151" i="33"/>
  <c r="AI49" i="33"/>
  <c r="P49" i="33"/>
  <c r="AI159" i="33"/>
  <c r="P159" i="33"/>
  <c r="P120" i="33"/>
  <c r="AI120" i="33"/>
  <c r="P173" i="33"/>
  <c r="AI173" i="33"/>
  <c r="AD185" i="33"/>
  <c r="N185" i="33"/>
  <c r="N169" i="33"/>
  <c r="AD169" i="33"/>
  <c r="AD184" i="33"/>
  <c r="N184" i="33"/>
  <c r="P80" i="33"/>
  <c r="AI80" i="33"/>
  <c r="AD36" i="33"/>
  <c r="N36" i="33"/>
  <c r="Z167" i="33"/>
  <c r="Z211" i="33" s="1"/>
  <c r="M137" i="33"/>
  <c r="P131" i="33"/>
  <c r="AI131" i="33"/>
  <c r="AI187" i="33"/>
  <c r="P187" i="33"/>
  <c r="AD45" i="33"/>
  <c r="N45" i="33"/>
  <c r="AD35" i="33"/>
  <c r="N35" i="33"/>
  <c r="AC106" i="33"/>
  <c r="AC126" i="33" s="1"/>
  <c r="S106" i="33"/>
  <c r="AI58" i="33"/>
  <c r="P58" i="33"/>
  <c r="N187" i="33"/>
  <c r="AD187" i="33"/>
  <c r="N75" i="33"/>
  <c r="AD75" i="33"/>
  <c r="U7" i="33"/>
  <c r="AH7" i="33"/>
  <c r="AH17" i="33" s="1"/>
  <c r="P154" i="33"/>
  <c r="AI154" i="33"/>
  <c r="AI141" i="33"/>
  <c r="P141" i="33"/>
  <c r="S219" i="33"/>
  <c r="AD140" i="33"/>
  <c r="N140" i="33"/>
  <c r="U169" i="33"/>
  <c r="AH169" i="33"/>
  <c r="AH199" i="33" s="1"/>
  <c r="AE17" i="33"/>
  <c r="AE205" i="33" s="1"/>
  <c r="O6" i="33"/>
  <c r="N132" i="33"/>
  <c r="AD132" i="33"/>
  <c r="AI119" i="33"/>
  <c r="P119" i="33"/>
  <c r="M21" i="33"/>
  <c r="Z53" i="33"/>
  <c r="Z206" i="33" s="1"/>
  <c r="AI181" i="33"/>
  <c r="P181" i="33"/>
  <c r="AI142" i="33"/>
  <c r="P142" i="33"/>
  <c r="P188" i="33"/>
  <c r="AI188" i="33"/>
  <c r="AD10" i="33"/>
  <c r="N10" i="33"/>
  <c r="N59" i="33"/>
  <c r="AD59" i="33"/>
  <c r="AE103" i="33"/>
  <c r="AE208" i="33" s="1"/>
  <c r="O70" i="33"/>
  <c r="AD144" i="33"/>
  <c r="N144" i="33"/>
  <c r="AI114" i="33"/>
  <c r="P114" i="33"/>
  <c r="AI30" i="33"/>
  <c r="P30" i="33"/>
  <c r="P41" i="33"/>
  <c r="AI41" i="33"/>
  <c r="P151" i="33"/>
  <c r="AI151" i="33"/>
  <c r="AD164" i="33"/>
  <c r="N164" i="33"/>
  <c r="AD49" i="33"/>
  <c r="N49" i="33"/>
  <c r="AD159" i="33"/>
  <c r="N159" i="33"/>
  <c r="AD120" i="33"/>
  <c r="N120" i="33"/>
  <c r="AI185" i="33"/>
  <c r="P185" i="33"/>
  <c r="Z199" i="33"/>
  <c r="Z212" i="33" s="1"/>
  <c r="AD146" i="33"/>
  <c r="N146" i="33"/>
  <c r="AI178" i="33"/>
  <c r="P178" i="33"/>
  <c r="AD58" i="33"/>
  <c r="N58" i="33"/>
  <c r="N178" i="33"/>
  <c r="AD178" i="33"/>
  <c r="P35" i="33"/>
  <c r="AI35" i="33"/>
  <c r="N102" i="33"/>
  <c r="AD102" i="33"/>
  <c r="AD47" i="33"/>
  <c r="N47" i="33"/>
  <c r="N128" i="33"/>
  <c r="AD128" i="33"/>
  <c r="AI162" i="33"/>
  <c r="P162" i="33"/>
  <c r="AG208" i="33"/>
  <c r="K103" i="33"/>
  <c r="K208" i="33" s="1"/>
  <c r="U219" i="33"/>
  <c r="P218" i="33"/>
  <c r="AD119" i="33"/>
  <c r="N119" i="33"/>
  <c r="AE53" i="33"/>
  <c r="AE206" i="33" s="1"/>
  <c r="O21" i="33"/>
  <c r="N181" i="33"/>
  <c r="AD181" i="33"/>
  <c r="AC103" i="33"/>
  <c r="AD142" i="33"/>
  <c r="N142" i="33"/>
  <c r="AD188" i="33"/>
  <c r="N188" i="33"/>
  <c r="AI10" i="33"/>
  <c r="P10" i="33"/>
  <c r="P59" i="33"/>
  <c r="AI59" i="33"/>
  <c r="Z103" i="33"/>
  <c r="Z208" i="33" s="1"/>
  <c r="M70" i="33"/>
  <c r="N39" i="33"/>
  <c r="AD39" i="33"/>
  <c r="AD161" i="33"/>
  <c r="N161" i="33"/>
  <c r="P196" i="33"/>
  <c r="AI196" i="33"/>
  <c r="N114" i="33"/>
  <c r="AD114" i="33"/>
  <c r="AD30" i="33"/>
  <c r="N30" i="33"/>
  <c r="AD41" i="33"/>
  <c r="N41" i="33"/>
  <c r="AC135" i="33"/>
  <c r="AI164" i="33"/>
  <c r="P164" i="33"/>
  <c r="AB212" i="33"/>
  <c r="J199" i="33"/>
  <c r="U57" i="33"/>
  <c r="AH57" i="33"/>
  <c r="AH66" i="33" s="1"/>
  <c r="L177" i="29"/>
  <c r="L64" i="14"/>
  <c r="P59" i="32"/>
  <c r="P176" i="32"/>
  <c r="AE185" i="32"/>
  <c r="O185" i="32" s="1"/>
  <c r="P185" i="32" s="1"/>
  <c r="U198" i="32"/>
  <c r="Z160" i="32"/>
  <c r="M160" i="32" s="1"/>
  <c r="N160" i="32" s="1"/>
  <c r="AC198" i="32"/>
  <c r="S194" i="32"/>
  <c r="S176" i="32"/>
  <c r="U187" i="32"/>
  <c r="AH188" i="32"/>
  <c r="U188" i="32"/>
  <c r="S196" i="32"/>
  <c r="AI197" i="32"/>
  <c r="AF199" i="32"/>
  <c r="AF212" i="32" s="1"/>
  <c r="AG199" i="32"/>
  <c r="S183" i="32"/>
  <c r="P194" i="32"/>
  <c r="AB199" i="32"/>
  <c r="S186" i="32"/>
  <c r="U192" i="32"/>
  <c r="AH192" i="32"/>
  <c r="AD196" i="32"/>
  <c r="N196" i="32"/>
  <c r="U181" i="32"/>
  <c r="AH181" i="32"/>
  <c r="AH179" i="32"/>
  <c r="U179" i="32"/>
  <c r="S181" i="32"/>
  <c r="AC181" i="32"/>
  <c r="S59" i="32"/>
  <c r="AC59" i="32"/>
  <c r="U170" i="32"/>
  <c r="AH170" i="32"/>
  <c r="S191" i="32"/>
  <c r="AC191" i="32"/>
  <c r="N172" i="32"/>
  <c r="AD172" i="32"/>
  <c r="N183" i="32"/>
  <c r="AD183" i="32"/>
  <c r="AD175" i="32"/>
  <c r="N175" i="32"/>
  <c r="AE198" i="32"/>
  <c r="O198" i="32" s="1"/>
  <c r="Z198" i="32"/>
  <c r="M198" i="32" s="1"/>
  <c r="S188" i="32"/>
  <c r="AC188" i="32"/>
  <c r="AH197" i="32"/>
  <c r="U197" i="32"/>
  <c r="Z191" i="32"/>
  <c r="M191" i="32" s="1"/>
  <c r="AE191" i="32"/>
  <c r="O191" i="32" s="1"/>
  <c r="U183" i="32"/>
  <c r="AH183" i="32"/>
  <c r="Z192" i="32"/>
  <c r="M192" i="32" s="1"/>
  <c r="AE192" i="32"/>
  <c r="O192" i="32" s="1"/>
  <c r="AH196" i="32"/>
  <c r="U196" i="32"/>
  <c r="P196" i="32"/>
  <c r="N173" i="32"/>
  <c r="AD173" i="32"/>
  <c r="AE190" i="32"/>
  <c r="O190" i="32" s="1"/>
  <c r="Z190" i="32"/>
  <c r="M190" i="32" s="1"/>
  <c r="U193" i="32"/>
  <c r="AH193" i="32"/>
  <c r="U180" i="32"/>
  <c r="AH180" i="32"/>
  <c r="U184" i="32"/>
  <c r="AH184" i="32"/>
  <c r="S192" i="32"/>
  <c r="AC192" i="32"/>
  <c r="S190" i="32"/>
  <c r="AC190" i="32"/>
  <c r="AH186" i="32"/>
  <c r="U186" i="32"/>
  <c r="P175" i="32"/>
  <c r="AI175" i="32"/>
  <c r="AI174" i="32"/>
  <c r="P174" i="32"/>
  <c r="U191" i="32"/>
  <c r="AH191" i="32"/>
  <c r="AD195" i="32"/>
  <c r="N195" i="32"/>
  <c r="U173" i="32"/>
  <c r="AH173" i="32"/>
  <c r="AI183" i="32"/>
  <c r="P183" i="32"/>
  <c r="U190" i="32"/>
  <c r="AH190" i="32"/>
  <c r="AI172" i="32"/>
  <c r="P172" i="32"/>
  <c r="Z171" i="32"/>
  <c r="M171" i="32" s="1"/>
  <c r="AE171" i="32"/>
  <c r="O171" i="32" s="1"/>
  <c r="AC175" i="32"/>
  <c r="S175" i="32"/>
  <c r="AD185" i="32"/>
  <c r="N185" i="32"/>
  <c r="Z182" i="32"/>
  <c r="M182" i="32" s="1"/>
  <c r="AE182" i="32"/>
  <c r="O182" i="32" s="1"/>
  <c r="S172" i="32"/>
  <c r="AC172" i="32"/>
  <c r="AI184" i="32"/>
  <c r="P184" i="32"/>
  <c r="AH185" i="32"/>
  <c r="U185" i="32"/>
  <c r="S171" i="32"/>
  <c r="AC171" i="32"/>
  <c r="AE179" i="32"/>
  <c r="O179" i="32" s="1"/>
  <c r="Z179" i="32"/>
  <c r="M179" i="32" s="1"/>
  <c r="U174" i="32"/>
  <c r="AH174" i="32"/>
  <c r="U175" i="32"/>
  <c r="AH175" i="32"/>
  <c r="Z181" i="32"/>
  <c r="M181" i="32" s="1"/>
  <c r="AE181" i="32"/>
  <c r="O181" i="32" s="1"/>
  <c r="U194" i="32"/>
  <c r="AH194" i="32"/>
  <c r="AE169" i="32"/>
  <c r="Z169" i="32"/>
  <c r="T171" i="32"/>
  <c r="S179" i="32"/>
  <c r="AC179" i="32"/>
  <c r="AC174" i="32"/>
  <c r="S174" i="32"/>
  <c r="H199" i="32"/>
  <c r="H212" i="32" s="1"/>
  <c r="AE189" i="32"/>
  <c r="O189" i="32" s="1"/>
  <c r="Z189" i="32"/>
  <c r="M189" i="32" s="1"/>
  <c r="U172" i="32"/>
  <c r="AH172" i="32"/>
  <c r="N194" i="32"/>
  <c r="AD194" i="32"/>
  <c r="S182" i="32"/>
  <c r="AC182" i="32"/>
  <c r="S169" i="32"/>
  <c r="AC169" i="32"/>
  <c r="AE170" i="32"/>
  <c r="O170" i="32" s="1"/>
  <c r="Z170" i="32"/>
  <c r="M170" i="32" s="1"/>
  <c r="AI173" i="32"/>
  <c r="P173" i="32"/>
  <c r="P195" i="32"/>
  <c r="AI195" i="32"/>
  <c r="AE180" i="32"/>
  <c r="O180" i="32" s="1"/>
  <c r="Z180" i="32"/>
  <c r="M180" i="32" s="1"/>
  <c r="S189" i="32"/>
  <c r="AC189" i="32"/>
  <c r="U182" i="32"/>
  <c r="AH182" i="32"/>
  <c r="AH169" i="32"/>
  <c r="U169" i="32"/>
  <c r="AE178" i="32"/>
  <c r="O178" i="32" s="1"/>
  <c r="Z178" i="32"/>
  <c r="M178" i="32" s="1"/>
  <c r="S170" i="32"/>
  <c r="AC170" i="32"/>
  <c r="S173" i="32"/>
  <c r="AC173" i="32"/>
  <c r="AE188" i="32"/>
  <c r="O188" i="32" s="1"/>
  <c r="Z188" i="32"/>
  <c r="M188" i="32" s="1"/>
  <c r="AC197" i="32"/>
  <c r="S197" i="32"/>
  <c r="AC195" i="32"/>
  <c r="S195" i="32"/>
  <c r="AA199" i="32"/>
  <c r="AA212" i="32" s="1"/>
  <c r="Z59" i="32"/>
  <c r="M59" i="32" s="1"/>
  <c r="N59" i="32" s="1"/>
  <c r="Z193" i="32"/>
  <c r="M193" i="32" s="1"/>
  <c r="AE193" i="32"/>
  <c r="O193" i="32" s="1"/>
  <c r="S180" i="32"/>
  <c r="AC180" i="32"/>
  <c r="AH189" i="32"/>
  <c r="U189" i="32"/>
  <c r="S193" i="32"/>
  <c r="AC193" i="32"/>
  <c r="S178" i="32"/>
  <c r="AC178" i="32"/>
  <c r="U195" i="32"/>
  <c r="AH195" i="32"/>
  <c r="U59" i="32"/>
  <c r="Z58" i="32"/>
  <c r="M58" i="32" s="1"/>
  <c r="N58" i="32" s="1"/>
  <c r="S60" i="32"/>
  <c r="AC60" i="32"/>
  <c r="U60" i="32"/>
  <c r="AH60" i="32"/>
  <c r="AE89" i="32"/>
  <c r="O89" i="32" s="1"/>
  <c r="S58" i="32"/>
  <c r="AC58" i="32"/>
  <c r="AE139" i="32"/>
  <c r="O139" i="32" s="1"/>
  <c r="P139" i="32" s="1"/>
  <c r="AE60" i="32"/>
  <c r="O60" i="32" s="1"/>
  <c r="Z60" i="32"/>
  <c r="M60" i="32" s="1"/>
  <c r="U148" i="32"/>
  <c r="P58" i="32"/>
  <c r="AI58" i="32"/>
  <c r="AE62" i="32"/>
  <c r="O62" i="32" s="1"/>
  <c r="Z62" i="32"/>
  <c r="M62" i="32" s="1"/>
  <c r="S62" i="32"/>
  <c r="AC62" i="32"/>
  <c r="S61" i="32"/>
  <c r="AC61" i="32"/>
  <c r="Z61" i="32"/>
  <c r="M61" i="32" s="1"/>
  <c r="AE61" i="32"/>
  <c r="O61" i="32" s="1"/>
  <c r="U62" i="32"/>
  <c r="AH62" i="32"/>
  <c r="AH61" i="32"/>
  <c r="U61" i="32"/>
  <c r="AE100" i="32"/>
  <c r="O100" i="32" s="1"/>
  <c r="AI100" i="32" s="1"/>
  <c r="S64" i="32"/>
  <c r="AC64" i="32"/>
  <c r="Z70" i="32"/>
  <c r="M70" i="32" s="1"/>
  <c r="P36" i="32"/>
  <c r="AE64" i="32"/>
  <c r="O64" i="32" s="1"/>
  <c r="Z64" i="32"/>
  <c r="M64" i="32" s="1"/>
  <c r="AE117" i="32"/>
  <c r="O117" i="32" s="1"/>
  <c r="AI117" i="32" s="1"/>
  <c r="Z143" i="32"/>
  <c r="M143" i="32" s="1"/>
  <c r="AD143" i="32" s="1"/>
  <c r="AE45" i="32"/>
  <c r="O45" i="32" s="1"/>
  <c r="AI45" i="32" s="1"/>
  <c r="U64" i="32"/>
  <c r="AH64" i="32"/>
  <c r="AI143" i="32"/>
  <c r="P143" i="32"/>
  <c r="N139" i="32"/>
  <c r="S140" i="32"/>
  <c r="AC140" i="32"/>
  <c r="AC139" i="32"/>
  <c r="S142" i="32"/>
  <c r="AC142" i="32"/>
  <c r="Z133" i="32"/>
  <c r="M133" i="32" s="1"/>
  <c r="N133" i="32" s="1"/>
  <c r="AE142" i="32"/>
  <c r="O142" i="32" s="1"/>
  <c r="Z142" i="32"/>
  <c r="M142" i="32" s="1"/>
  <c r="S141" i="32"/>
  <c r="AC141" i="32"/>
  <c r="AI160" i="32"/>
  <c r="Z106" i="32"/>
  <c r="M106" i="32" s="1"/>
  <c r="AD106" i="32" s="1"/>
  <c r="U146" i="32"/>
  <c r="U142" i="32"/>
  <c r="AH142" i="32"/>
  <c r="AH141" i="32"/>
  <c r="U141" i="32"/>
  <c r="U140" i="32"/>
  <c r="AH140" i="32"/>
  <c r="S134" i="32"/>
  <c r="AE9" i="32"/>
  <c r="O9" i="32" s="1"/>
  <c r="P9" i="32" s="1"/>
  <c r="Z141" i="32"/>
  <c r="M141" i="32" s="1"/>
  <c r="AE141" i="32"/>
  <c r="O141" i="32" s="1"/>
  <c r="AE140" i="32"/>
  <c r="O140" i="32" s="1"/>
  <c r="Z140" i="32"/>
  <c r="M140" i="32" s="1"/>
  <c r="S148" i="32"/>
  <c r="AC148" i="32"/>
  <c r="AC144" i="32"/>
  <c r="S144" i="32"/>
  <c r="Z23" i="32"/>
  <c r="M23" i="32" s="1"/>
  <c r="N23" i="32" s="1"/>
  <c r="S147" i="32"/>
  <c r="AC147" i="32"/>
  <c r="S145" i="32"/>
  <c r="AC145" i="32"/>
  <c r="S146" i="32"/>
  <c r="AC146" i="32"/>
  <c r="U144" i="32"/>
  <c r="AH144" i="32"/>
  <c r="Z150" i="32"/>
  <c r="M150" i="32" s="1"/>
  <c r="N150" i="32" s="1"/>
  <c r="AE147" i="32"/>
  <c r="O147" i="32" s="1"/>
  <c r="Z147" i="32"/>
  <c r="M147" i="32" s="1"/>
  <c r="U145" i="32"/>
  <c r="AH145" i="32"/>
  <c r="U143" i="32"/>
  <c r="AH143" i="32"/>
  <c r="AC143" i="32"/>
  <c r="S143" i="32"/>
  <c r="AE144" i="32"/>
  <c r="O144" i="32" s="1"/>
  <c r="Z144" i="32"/>
  <c r="M144" i="32" s="1"/>
  <c r="U149" i="32"/>
  <c r="U147" i="32"/>
  <c r="AH147" i="32"/>
  <c r="AE107" i="32"/>
  <c r="O107" i="32" s="1"/>
  <c r="P107" i="32" s="1"/>
  <c r="AE146" i="32"/>
  <c r="O146" i="32" s="1"/>
  <c r="Z146" i="32"/>
  <c r="M146" i="32" s="1"/>
  <c r="AE145" i="32"/>
  <c r="O145" i="32" s="1"/>
  <c r="Z145" i="32"/>
  <c r="M145" i="32" s="1"/>
  <c r="U139" i="32"/>
  <c r="AH139" i="32"/>
  <c r="AE38" i="32"/>
  <c r="O38" i="32" s="1"/>
  <c r="P38" i="32" s="1"/>
  <c r="S149" i="32"/>
  <c r="AC149" i="32"/>
  <c r="Z22" i="32"/>
  <c r="M22" i="32" s="1"/>
  <c r="N22" i="32" s="1"/>
  <c r="AE149" i="32"/>
  <c r="O149" i="32" s="1"/>
  <c r="Z149" i="32"/>
  <c r="M149" i="32" s="1"/>
  <c r="U150" i="32"/>
  <c r="AH150" i="32"/>
  <c r="AC150" i="32"/>
  <c r="S150" i="32"/>
  <c r="AI150" i="32"/>
  <c r="P150" i="32"/>
  <c r="Z148" i="32"/>
  <c r="M148" i="32" s="1"/>
  <c r="AE148" i="32"/>
  <c r="O148" i="32" s="1"/>
  <c r="Z46" i="32"/>
  <c r="M46" i="32" s="1"/>
  <c r="N46" i="32" s="1"/>
  <c r="AE48" i="32"/>
  <c r="O48" i="32" s="1"/>
  <c r="AI48" i="32" s="1"/>
  <c r="AC26" i="32"/>
  <c r="Z95" i="32"/>
  <c r="M95" i="32" s="1"/>
  <c r="N95" i="32" s="1"/>
  <c r="S108" i="32"/>
  <c r="U151" i="32"/>
  <c r="AH151" i="32"/>
  <c r="U34" i="32"/>
  <c r="AH108" i="32"/>
  <c r="S151" i="32"/>
  <c r="AC151" i="32"/>
  <c r="AE151" i="32"/>
  <c r="O151" i="32" s="1"/>
  <c r="Z151" i="32"/>
  <c r="M151" i="32" s="1"/>
  <c r="AE37" i="32"/>
  <c r="O37" i="32" s="1"/>
  <c r="P37" i="32" s="1"/>
  <c r="U32" i="32"/>
  <c r="AE80" i="32"/>
  <c r="O80" i="32" s="1"/>
  <c r="P80" i="32" s="1"/>
  <c r="U9" i="32"/>
  <c r="Z156" i="32"/>
  <c r="M156" i="32" s="1"/>
  <c r="N156" i="32" s="1"/>
  <c r="AE152" i="32"/>
  <c r="O152" i="32" s="1"/>
  <c r="P152" i="32" s="1"/>
  <c r="Z81" i="32"/>
  <c r="M81" i="32" s="1"/>
  <c r="AD81" i="32" s="1"/>
  <c r="Z118" i="32"/>
  <c r="M118" i="32" s="1"/>
  <c r="AD118" i="32" s="1"/>
  <c r="Z134" i="32"/>
  <c r="M134" i="32" s="1"/>
  <c r="N134" i="32" s="1"/>
  <c r="S110" i="32"/>
  <c r="AC110" i="32"/>
  <c r="U110" i="32"/>
  <c r="AH110" i="32"/>
  <c r="AH109" i="32"/>
  <c r="U109" i="32"/>
  <c r="AE110" i="32"/>
  <c r="O110" i="32" s="1"/>
  <c r="Z110" i="32"/>
  <c r="M110" i="32" s="1"/>
  <c r="S109" i="32"/>
  <c r="AC109" i="32"/>
  <c r="AE34" i="32"/>
  <c r="O34" i="32" s="1"/>
  <c r="AI34" i="32" s="1"/>
  <c r="AE91" i="32"/>
  <c r="O91" i="32" s="1"/>
  <c r="P91" i="32" s="1"/>
  <c r="AE109" i="32"/>
  <c r="O109" i="32" s="1"/>
  <c r="Z109" i="32"/>
  <c r="M109" i="32" s="1"/>
  <c r="AC166" i="32"/>
  <c r="AE102" i="32"/>
  <c r="O102" i="32" s="1"/>
  <c r="P102" i="32" s="1"/>
  <c r="S107" i="32"/>
  <c r="AH133" i="32"/>
  <c r="Z33" i="32"/>
  <c r="M33" i="32" s="1"/>
  <c r="AD33" i="32" s="1"/>
  <c r="AE78" i="32"/>
  <c r="O78" i="32" s="1"/>
  <c r="P78" i="32" s="1"/>
  <c r="AB66" i="32"/>
  <c r="AB207" i="32" s="1"/>
  <c r="AF66" i="32"/>
  <c r="AF207" i="32" s="1"/>
  <c r="AE108" i="32"/>
  <c r="O108" i="32" s="1"/>
  <c r="Z108" i="32"/>
  <c r="M108" i="32" s="1"/>
  <c r="S88" i="32"/>
  <c r="U89" i="32"/>
  <c r="AH92" i="32"/>
  <c r="AH31" i="32"/>
  <c r="P46" i="32"/>
  <c r="AC34" i="32"/>
  <c r="AC39" i="32"/>
  <c r="S39" i="32"/>
  <c r="Z90" i="32"/>
  <c r="M90" i="32" s="1"/>
  <c r="AD90" i="32" s="1"/>
  <c r="AH82" i="32"/>
  <c r="T63" i="32"/>
  <c r="U63" i="32" s="1"/>
  <c r="AG53" i="32"/>
  <c r="K53" i="32" s="1"/>
  <c r="K206" i="32" s="1"/>
  <c r="Z79" i="32"/>
  <c r="M79" i="32" s="1"/>
  <c r="N79" i="32" s="1"/>
  <c r="S8" i="32"/>
  <c r="Z36" i="32"/>
  <c r="M36" i="32" s="1"/>
  <c r="N36" i="32" s="1"/>
  <c r="N47" i="32"/>
  <c r="AD47" i="32"/>
  <c r="U24" i="32"/>
  <c r="AH24" i="32"/>
  <c r="AA135" i="32"/>
  <c r="AA210" i="32" s="1"/>
  <c r="AD78" i="32"/>
  <c r="AC38" i="32"/>
  <c r="S38" i="32"/>
  <c r="K220" i="32"/>
  <c r="E221" i="32"/>
  <c r="U83" i="32"/>
  <c r="AG167" i="32"/>
  <c r="K167" i="32" s="1"/>
  <c r="K211" i="32" s="1"/>
  <c r="Z162" i="32"/>
  <c r="M162" i="32" s="1"/>
  <c r="AD162" i="32" s="1"/>
  <c r="AE47" i="32"/>
  <c r="O47" i="32" s="1"/>
  <c r="AI47" i="32" s="1"/>
  <c r="U46" i="32"/>
  <c r="AB167" i="32"/>
  <c r="AB211" i="32" s="1"/>
  <c r="R129" i="32"/>
  <c r="S129" i="32" s="1"/>
  <c r="T220" i="32"/>
  <c r="M220" i="32"/>
  <c r="O220" i="32"/>
  <c r="AH102" i="32"/>
  <c r="U107" i="32"/>
  <c r="Z71" i="32"/>
  <c r="M71" i="32" s="1"/>
  <c r="AD71" i="32" s="1"/>
  <c r="AG103" i="32"/>
  <c r="K103" i="32" s="1"/>
  <c r="K208" i="32" s="1"/>
  <c r="AG135" i="32"/>
  <c r="AG210" i="32" s="1"/>
  <c r="AB135" i="32"/>
  <c r="AB210" i="32" s="1"/>
  <c r="AC24" i="32"/>
  <c r="S24" i="32"/>
  <c r="AA167" i="32"/>
  <c r="AA211" i="32" s="1"/>
  <c r="AG126" i="32"/>
  <c r="AG209" i="32" s="1"/>
  <c r="U38" i="32"/>
  <c r="AH38" i="32"/>
  <c r="R220" i="32"/>
  <c r="Q220" i="32" s="1"/>
  <c r="AE8" i="32"/>
  <c r="O8" i="32" s="1"/>
  <c r="AI8" i="32" s="1"/>
  <c r="Z8" i="32"/>
  <c r="M8" i="32" s="1"/>
  <c r="U7" i="32"/>
  <c r="AF17" i="32"/>
  <c r="AF205" i="32" s="1"/>
  <c r="S98" i="32"/>
  <c r="AC98" i="32"/>
  <c r="U116" i="32"/>
  <c r="AH116" i="32"/>
  <c r="AH42" i="32"/>
  <c r="U42" i="32"/>
  <c r="S52" i="32"/>
  <c r="AC52" i="32"/>
  <c r="AH123" i="32"/>
  <c r="U123" i="32"/>
  <c r="S84" i="32"/>
  <c r="AC84" i="32"/>
  <c r="U99" i="32"/>
  <c r="AH99" i="32"/>
  <c r="S74" i="32"/>
  <c r="AC74" i="32"/>
  <c r="U114" i="32"/>
  <c r="AH114" i="32"/>
  <c r="S130" i="32"/>
  <c r="AC130" i="32"/>
  <c r="AD9" i="32"/>
  <c r="N9" i="32"/>
  <c r="P24" i="32"/>
  <c r="AI24" i="32"/>
  <c r="S165" i="32"/>
  <c r="AC165" i="32"/>
  <c r="AH161" i="32"/>
  <c r="U161" i="32"/>
  <c r="U86" i="32"/>
  <c r="AH86" i="32"/>
  <c r="S85" i="32"/>
  <c r="AC85" i="32"/>
  <c r="S113" i="32"/>
  <c r="AC113" i="32"/>
  <c r="AH165" i="32"/>
  <c r="U165" i="32"/>
  <c r="AD152" i="32"/>
  <c r="N152" i="32"/>
  <c r="AC120" i="32"/>
  <c r="S120" i="32"/>
  <c r="AH94" i="32"/>
  <c r="U94" i="32"/>
  <c r="N117" i="32"/>
  <c r="AD117" i="32"/>
  <c r="S77" i="32"/>
  <c r="AC77" i="32"/>
  <c r="S116" i="32"/>
  <c r="AC116" i="32"/>
  <c r="AC123" i="32"/>
  <c r="S123" i="32"/>
  <c r="AH84" i="32"/>
  <c r="U84" i="32"/>
  <c r="AI89" i="32"/>
  <c r="P89" i="32"/>
  <c r="U41" i="32"/>
  <c r="AH41" i="32"/>
  <c r="S63" i="32"/>
  <c r="AC63" i="32"/>
  <c r="S121" i="32"/>
  <c r="AC121" i="32"/>
  <c r="AD107" i="32"/>
  <c r="N107" i="32"/>
  <c r="AH28" i="32"/>
  <c r="U28" i="32"/>
  <c r="AH52" i="32"/>
  <c r="U52" i="32"/>
  <c r="U112" i="32"/>
  <c r="AH112" i="32"/>
  <c r="S45" i="32"/>
  <c r="AC45" i="32"/>
  <c r="U131" i="32"/>
  <c r="AH131" i="32"/>
  <c r="AH111" i="32"/>
  <c r="U111" i="32"/>
  <c r="AH74" i="32"/>
  <c r="U74" i="32"/>
  <c r="U121" i="32"/>
  <c r="AH121" i="32"/>
  <c r="S131" i="32"/>
  <c r="AC131" i="32"/>
  <c r="U119" i="32"/>
  <c r="AH119" i="32"/>
  <c r="S42" i="32"/>
  <c r="AC42" i="32"/>
  <c r="AC118" i="32"/>
  <c r="S118" i="32"/>
  <c r="H167" i="32"/>
  <c r="H211" i="32" s="1"/>
  <c r="D211" i="32"/>
  <c r="AD24" i="32"/>
  <c r="N24" i="32"/>
  <c r="AD38" i="32"/>
  <c r="N38" i="32"/>
  <c r="Z98" i="32"/>
  <c r="M98" i="32" s="1"/>
  <c r="AE98" i="32"/>
  <c r="O98" i="32" s="1"/>
  <c r="S13" i="32"/>
  <c r="AC13" i="32"/>
  <c r="AC101" i="32"/>
  <c r="S101" i="32"/>
  <c r="Z158" i="32"/>
  <c r="M158" i="32" s="1"/>
  <c r="AE158" i="32"/>
  <c r="O158" i="32" s="1"/>
  <c r="Z157" i="32"/>
  <c r="M157" i="32" s="1"/>
  <c r="AE157" i="32"/>
  <c r="O157" i="32" s="1"/>
  <c r="R158" i="32"/>
  <c r="S99" i="32"/>
  <c r="AC99" i="32"/>
  <c r="N102" i="32"/>
  <c r="AD102" i="32"/>
  <c r="AC138" i="32"/>
  <c r="S138" i="32"/>
  <c r="S93" i="32"/>
  <c r="AC93" i="32"/>
  <c r="Z115" i="32"/>
  <c r="M115" i="32" s="1"/>
  <c r="AE115" i="32"/>
  <c r="O115" i="32" s="1"/>
  <c r="AE124" i="32"/>
  <c r="O124" i="32" s="1"/>
  <c r="Z124" i="32"/>
  <c r="M124" i="32" s="1"/>
  <c r="AC82" i="32"/>
  <c r="S82" i="32"/>
  <c r="S36" i="32"/>
  <c r="AC36" i="32"/>
  <c r="AD91" i="32"/>
  <c r="N91" i="32"/>
  <c r="Z155" i="32"/>
  <c r="M155" i="32" s="1"/>
  <c r="AE155" i="32"/>
  <c r="O155" i="32" s="1"/>
  <c r="S46" i="32"/>
  <c r="AC46" i="32"/>
  <c r="AC79" i="32"/>
  <c r="S79" i="32"/>
  <c r="Z15" i="32"/>
  <c r="M15" i="32" s="1"/>
  <c r="AE15" i="32"/>
  <c r="O15" i="32" s="1"/>
  <c r="AC9" i="32"/>
  <c r="S9" i="32"/>
  <c r="U16" i="32"/>
  <c r="AH16" i="32"/>
  <c r="AH22" i="32"/>
  <c r="U22" i="32"/>
  <c r="AC65" i="32"/>
  <c r="S65" i="32"/>
  <c r="AI33" i="32"/>
  <c r="P33" i="32"/>
  <c r="Z44" i="32"/>
  <c r="M44" i="32" s="1"/>
  <c r="AE44" i="32"/>
  <c r="O44" i="32" s="1"/>
  <c r="AE13" i="32"/>
  <c r="O13" i="32" s="1"/>
  <c r="Z13" i="32"/>
  <c r="M13" i="32" s="1"/>
  <c r="U80" i="32"/>
  <c r="AH80" i="32"/>
  <c r="F221" i="32"/>
  <c r="H218" i="32"/>
  <c r="J220" i="32"/>
  <c r="U87" i="32"/>
  <c r="AH87" i="32"/>
  <c r="Z6" i="32"/>
  <c r="AE6" i="32"/>
  <c r="AH122" i="32"/>
  <c r="U122" i="32"/>
  <c r="AA17" i="32"/>
  <c r="AA205" i="32" s="1"/>
  <c r="AE29" i="32"/>
  <c r="O29" i="32" s="1"/>
  <c r="Z29" i="32"/>
  <c r="M29" i="32" s="1"/>
  <c r="AC11" i="32"/>
  <c r="S11" i="32"/>
  <c r="AC25" i="32"/>
  <c r="S25" i="32"/>
  <c r="Z137" i="32"/>
  <c r="AE137" i="32"/>
  <c r="U100" i="32"/>
  <c r="AH100" i="32"/>
  <c r="U39" i="32"/>
  <c r="AH39" i="32"/>
  <c r="AH154" i="32"/>
  <c r="U154" i="32"/>
  <c r="AE166" i="32"/>
  <c r="O166" i="32" s="1"/>
  <c r="Z166" i="32"/>
  <c r="M166" i="32" s="1"/>
  <c r="AE39" i="32"/>
  <c r="O39" i="32" s="1"/>
  <c r="Z39" i="32"/>
  <c r="M39" i="32" s="1"/>
  <c r="AE153" i="32"/>
  <c r="O153" i="32" s="1"/>
  <c r="Z153" i="32"/>
  <c r="M153" i="32" s="1"/>
  <c r="Z161" i="32"/>
  <c r="M161" i="32" s="1"/>
  <c r="AE161" i="32"/>
  <c r="O161" i="32" s="1"/>
  <c r="AE82" i="32"/>
  <c r="O82" i="32" s="1"/>
  <c r="Z82" i="32"/>
  <c r="M82" i="32" s="1"/>
  <c r="S112" i="32"/>
  <c r="AC112" i="32"/>
  <c r="Z116" i="32"/>
  <c r="M116" i="32" s="1"/>
  <c r="AE116" i="32"/>
  <c r="O116" i="32" s="1"/>
  <c r="AE28" i="32"/>
  <c r="O28" i="32" s="1"/>
  <c r="Z28" i="32"/>
  <c r="M28" i="32" s="1"/>
  <c r="Z21" i="32"/>
  <c r="AE21" i="32"/>
  <c r="AH78" i="32"/>
  <c r="U78" i="32"/>
  <c r="S50" i="32"/>
  <c r="AC50" i="32"/>
  <c r="AH98" i="32"/>
  <c r="U98" i="32"/>
  <c r="R106" i="32"/>
  <c r="AA126" i="32"/>
  <c r="AA209" i="32" s="1"/>
  <c r="AA53" i="32"/>
  <c r="AA206" i="32" s="1"/>
  <c r="U96" i="32"/>
  <c r="AH96" i="32"/>
  <c r="AE73" i="32"/>
  <c r="O73" i="32" s="1"/>
  <c r="Z73" i="32"/>
  <c r="M73" i="32" s="1"/>
  <c r="AB126" i="32"/>
  <c r="AC86" i="32"/>
  <c r="S86" i="32"/>
  <c r="S14" i="32"/>
  <c r="AC14" i="32"/>
  <c r="AE165" i="32"/>
  <c r="O165" i="32" s="1"/>
  <c r="Z165" i="32"/>
  <c r="M165" i="32" s="1"/>
  <c r="AC156" i="32"/>
  <c r="S156" i="32"/>
  <c r="D209" i="32"/>
  <c r="H126" i="32"/>
  <c r="H209" i="32" s="1"/>
  <c r="AE72" i="32"/>
  <c r="Z72" i="32"/>
  <c r="M72" i="32" s="1"/>
  <c r="AE97" i="32"/>
  <c r="O97" i="32" s="1"/>
  <c r="Z97" i="32"/>
  <c r="M97" i="32" s="1"/>
  <c r="P106" i="32"/>
  <c r="AI106" i="32"/>
  <c r="AE94" i="32"/>
  <c r="O94" i="32" s="1"/>
  <c r="Z94" i="32"/>
  <c r="M94" i="32" s="1"/>
  <c r="S114" i="32"/>
  <c r="AC114" i="32"/>
  <c r="AE111" i="32"/>
  <c r="O111" i="32" s="1"/>
  <c r="Z111" i="32"/>
  <c r="M111" i="32" s="1"/>
  <c r="P71" i="32"/>
  <c r="AI71" i="32"/>
  <c r="AG66" i="32"/>
  <c r="S128" i="32"/>
  <c r="AC128" i="32"/>
  <c r="AC89" i="32"/>
  <c r="S89" i="32"/>
  <c r="S28" i="32"/>
  <c r="AC28" i="32"/>
  <c r="AH25" i="32"/>
  <c r="U25" i="32"/>
  <c r="R21" i="32"/>
  <c r="Z7" i="32"/>
  <c r="M7" i="32" s="1"/>
  <c r="AE7" i="32"/>
  <c r="O7" i="32" s="1"/>
  <c r="S78" i="32"/>
  <c r="AC78" i="32"/>
  <c r="U45" i="32"/>
  <c r="AH45" i="32"/>
  <c r="Z101" i="32"/>
  <c r="M101" i="32" s="1"/>
  <c r="AE101" i="32"/>
  <c r="O101" i="32" s="1"/>
  <c r="AC32" i="32"/>
  <c r="S32" i="32"/>
  <c r="AF126" i="32"/>
  <c r="AF209" i="32" s="1"/>
  <c r="T106" i="32"/>
  <c r="Z57" i="32"/>
  <c r="AE57" i="32"/>
  <c r="M219" i="32"/>
  <c r="O217" i="32"/>
  <c r="G221" i="32"/>
  <c r="H217" i="32"/>
  <c r="H220" i="32"/>
  <c r="AC48" i="32"/>
  <c r="S48" i="32"/>
  <c r="AC125" i="32"/>
  <c r="S125" i="32"/>
  <c r="U47" i="32"/>
  <c r="AH47" i="32"/>
  <c r="AF53" i="32"/>
  <c r="AF206" i="32" s="1"/>
  <c r="AB53" i="32"/>
  <c r="AC10" i="32"/>
  <c r="S10" i="32"/>
  <c r="S73" i="32"/>
  <c r="AC73" i="32"/>
  <c r="U23" i="32"/>
  <c r="AH23" i="32"/>
  <c r="U14" i="32"/>
  <c r="AH14" i="32"/>
  <c r="AC81" i="32"/>
  <c r="S81" i="32"/>
  <c r="U115" i="32"/>
  <c r="AH115" i="32"/>
  <c r="U71" i="32"/>
  <c r="AH71" i="32"/>
  <c r="AA103" i="32"/>
  <c r="AA208" i="32" s="1"/>
  <c r="R70" i="32"/>
  <c r="H219" i="32"/>
  <c r="AE163" i="32"/>
  <c r="O163" i="32" s="1"/>
  <c r="Z163" i="32"/>
  <c r="M163" i="32" s="1"/>
  <c r="AI23" i="32"/>
  <c r="P23" i="32"/>
  <c r="J218" i="32"/>
  <c r="L218" i="32" s="1"/>
  <c r="Z86" i="32"/>
  <c r="M86" i="32" s="1"/>
  <c r="AE86" i="32"/>
  <c r="O86" i="32" s="1"/>
  <c r="AE113" i="32"/>
  <c r="O113" i="32" s="1"/>
  <c r="Z113" i="32"/>
  <c r="M113" i="32" s="1"/>
  <c r="D208" i="32"/>
  <c r="H103" i="32"/>
  <c r="H208" i="32" s="1"/>
  <c r="S94" i="32"/>
  <c r="AC94" i="32"/>
  <c r="U21" i="32"/>
  <c r="AH21" i="32"/>
  <c r="J217" i="32"/>
  <c r="L217" i="32" s="1"/>
  <c r="AH49" i="32"/>
  <c r="U49" i="32"/>
  <c r="AH48" i="32"/>
  <c r="U48" i="32"/>
  <c r="AE125" i="32"/>
  <c r="O125" i="32" s="1"/>
  <c r="Z125" i="32"/>
  <c r="M125" i="32" s="1"/>
  <c r="AC47" i="32"/>
  <c r="S47" i="32"/>
  <c r="S87" i="32"/>
  <c r="AC87" i="32"/>
  <c r="Z114" i="32"/>
  <c r="M114" i="32" s="1"/>
  <c r="AE114" i="32"/>
  <c r="O114" i="32" s="1"/>
  <c r="AC23" i="32"/>
  <c r="S23" i="32"/>
  <c r="AC91" i="32"/>
  <c r="S91" i="32"/>
  <c r="U166" i="32"/>
  <c r="AH166" i="32"/>
  <c r="U157" i="32"/>
  <c r="AH157" i="32"/>
  <c r="S157" i="32"/>
  <c r="AC157" i="32"/>
  <c r="AE132" i="32"/>
  <c r="O132" i="32" s="1"/>
  <c r="Z132" i="32"/>
  <c r="M132" i="32" s="1"/>
  <c r="S133" i="32"/>
  <c r="AC133" i="32"/>
  <c r="AH129" i="32"/>
  <c r="U129" i="32"/>
  <c r="AE99" i="32"/>
  <c r="O99" i="32" s="1"/>
  <c r="Z99" i="32"/>
  <c r="M99" i="32" s="1"/>
  <c r="Z96" i="32"/>
  <c r="M96" i="32" s="1"/>
  <c r="AE96" i="32"/>
  <c r="O96" i="32" s="1"/>
  <c r="AE26" i="32"/>
  <c r="O26" i="32" s="1"/>
  <c r="Z26" i="32"/>
  <c r="M26" i="32" s="1"/>
  <c r="S92" i="32"/>
  <c r="AC92" i="32"/>
  <c r="Z76" i="32"/>
  <c r="M76" i="32" s="1"/>
  <c r="AE76" i="32"/>
  <c r="O76" i="32" s="1"/>
  <c r="AH81" i="32"/>
  <c r="U81" i="32"/>
  <c r="AH120" i="32"/>
  <c r="U120" i="32"/>
  <c r="AE51" i="32"/>
  <c r="O51" i="32" s="1"/>
  <c r="Z51" i="32"/>
  <c r="M51" i="32" s="1"/>
  <c r="AC72" i="32"/>
  <c r="S72" i="32"/>
  <c r="AC15" i="32"/>
  <c r="S15" i="32"/>
  <c r="AE27" i="32"/>
  <c r="O27" i="32" s="1"/>
  <c r="Z27" i="32"/>
  <c r="M27" i="32" s="1"/>
  <c r="S22" i="32"/>
  <c r="AC22" i="32"/>
  <c r="AH26" i="32"/>
  <c r="U26" i="32"/>
  <c r="S44" i="32"/>
  <c r="AC44" i="32"/>
  <c r="AE85" i="32"/>
  <c r="O85" i="32" s="1"/>
  <c r="Z85" i="32"/>
  <c r="M85" i="32" s="1"/>
  <c r="R218" i="32"/>
  <c r="Q218" i="32" s="1"/>
  <c r="U163" i="32"/>
  <c r="AH163" i="32"/>
  <c r="S6" i="32"/>
  <c r="AC6" i="32"/>
  <c r="P162" i="32"/>
  <c r="AI162" i="32"/>
  <c r="AC132" i="32"/>
  <c r="S132" i="32"/>
  <c r="AC153" i="32"/>
  <c r="S153" i="32"/>
  <c r="AH117" i="32"/>
  <c r="U117" i="32"/>
  <c r="AC102" i="32"/>
  <c r="S102" i="32"/>
  <c r="S76" i="32"/>
  <c r="AC76" i="32"/>
  <c r="N89" i="32"/>
  <c r="AD89" i="32"/>
  <c r="S51" i="32"/>
  <c r="AC51" i="32"/>
  <c r="S115" i="32"/>
  <c r="AC115" i="32"/>
  <c r="AA66" i="32"/>
  <c r="AA207" i="32" s="1"/>
  <c r="U8" i="32"/>
  <c r="AH8" i="32"/>
  <c r="U44" i="32"/>
  <c r="AH44" i="32"/>
  <c r="AH13" i="32"/>
  <c r="U13" i="32"/>
  <c r="T217" i="32"/>
  <c r="M217" i="32"/>
  <c r="AC40" i="32"/>
  <c r="S40" i="32"/>
  <c r="D205" i="32"/>
  <c r="D213" i="32" s="1"/>
  <c r="H17" i="32"/>
  <c r="H205" i="32" s="1"/>
  <c r="U118" i="32"/>
  <c r="AH118" i="32"/>
  <c r="P22" i="32"/>
  <c r="AI22" i="32"/>
  <c r="U73" i="32"/>
  <c r="AH73" i="32"/>
  <c r="AE14" i="32"/>
  <c r="O14" i="32" s="1"/>
  <c r="Z14" i="32"/>
  <c r="M14" i="32" s="1"/>
  <c r="AI156" i="32"/>
  <c r="P156" i="32"/>
  <c r="AE92" i="32"/>
  <c r="O92" i="32" s="1"/>
  <c r="Z92" i="32"/>
  <c r="M92" i="32" s="1"/>
  <c r="S137" i="32"/>
  <c r="AC137" i="32"/>
  <c r="S96" i="32"/>
  <c r="AC96" i="32"/>
  <c r="P81" i="32"/>
  <c r="AI81" i="32"/>
  <c r="AE11" i="32"/>
  <c r="O11" i="32" s="1"/>
  <c r="Z11" i="32"/>
  <c r="M11" i="32" s="1"/>
  <c r="U95" i="32"/>
  <c r="AH95" i="32"/>
  <c r="U76" i="32"/>
  <c r="AH76" i="32"/>
  <c r="AC71" i="32"/>
  <c r="S71" i="32"/>
  <c r="N37" i="32"/>
  <c r="AD37" i="32"/>
  <c r="AF103" i="32"/>
  <c r="AF208" i="32" s="1"/>
  <c r="T70" i="32"/>
  <c r="D206" i="32"/>
  <c r="H53" i="32"/>
  <c r="H206" i="32" s="1"/>
  <c r="S16" i="32"/>
  <c r="AC16" i="32"/>
  <c r="T218" i="32"/>
  <c r="K218" i="32"/>
  <c r="S29" i="32"/>
  <c r="AC29" i="32"/>
  <c r="Z65" i="32"/>
  <c r="M65" i="32" s="1"/>
  <c r="AE65" i="32"/>
  <c r="O65" i="32" s="1"/>
  <c r="U29" i="32"/>
  <c r="AH29" i="32"/>
  <c r="AD80" i="32"/>
  <c r="N80" i="32"/>
  <c r="U156" i="32"/>
  <c r="AH156" i="32"/>
  <c r="U158" i="32"/>
  <c r="AH158" i="32"/>
  <c r="P134" i="32"/>
  <c r="AI134" i="32"/>
  <c r="Z131" i="32"/>
  <c r="M131" i="32" s="1"/>
  <c r="AE131" i="32"/>
  <c r="O131" i="32" s="1"/>
  <c r="AI95" i="32"/>
  <c r="P95" i="32"/>
  <c r="Z77" i="32"/>
  <c r="M77" i="32" s="1"/>
  <c r="AE77" i="32"/>
  <c r="O77" i="32" s="1"/>
  <c r="AI79" i="32"/>
  <c r="P79" i="32"/>
  <c r="Z164" i="32"/>
  <c r="M164" i="32" s="1"/>
  <c r="AE164" i="32"/>
  <c r="O164" i="32" s="1"/>
  <c r="AH155" i="32"/>
  <c r="U155" i="32"/>
  <c r="AH159" i="32"/>
  <c r="U159" i="32"/>
  <c r="AE154" i="32"/>
  <c r="O154" i="32" s="1"/>
  <c r="Z154" i="32"/>
  <c r="M154" i="32" s="1"/>
  <c r="AE50" i="32"/>
  <c r="O50" i="32" s="1"/>
  <c r="Z50" i="32"/>
  <c r="M50" i="32" s="1"/>
  <c r="AH113" i="32"/>
  <c r="U113" i="32"/>
  <c r="AH132" i="32"/>
  <c r="U132" i="32"/>
  <c r="U152" i="32"/>
  <c r="AH152" i="32"/>
  <c r="AE123" i="32"/>
  <c r="O123" i="32" s="1"/>
  <c r="Z123" i="32"/>
  <c r="M123" i="32" s="1"/>
  <c r="AE130" i="32"/>
  <c r="O130" i="32" s="1"/>
  <c r="Z130" i="32"/>
  <c r="M130" i="32" s="1"/>
  <c r="AC111" i="32"/>
  <c r="S111" i="32"/>
  <c r="U128" i="32"/>
  <c r="AH128" i="32"/>
  <c r="P133" i="32"/>
  <c r="AI133" i="32"/>
  <c r="AG17" i="32"/>
  <c r="AH124" i="32"/>
  <c r="U124" i="32"/>
  <c r="AH11" i="32"/>
  <c r="U11" i="32"/>
  <c r="U101" i="32"/>
  <c r="AH101" i="32"/>
  <c r="AE119" i="32"/>
  <c r="O119" i="32" s="1"/>
  <c r="Z119" i="32"/>
  <c r="M119" i="32" s="1"/>
  <c r="K219" i="32"/>
  <c r="R217" i="32"/>
  <c r="AH153" i="32"/>
  <c r="U153" i="32"/>
  <c r="S163" i="32"/>
  <c r="AC163" i="32"/>
  <c r="S159" i="32"/>
  <c r="AC159" i="32"/>
  <c r="S154" i="32"/>
  <c r="AC154" i="32"/>
  <c r="T137" i="32"/>
  <c r="AF167" i="32"/>
  <c r="AF211" i="32" s="1"/>
  <c r="AE40" i="32"/>
  <c r="O40" i="32" s="1"/>
  <c r="Z40" i="32"/>
  <c r="M40" i="32" s="1"/>
  <c r="P70" i="32"/>
  <c r="AI70" i="32"/>
  <c r="AH93" i="32"/>
  <c r="U93" i="32"/>
  <c r="AE43" i="32"/>
  <c r="O43" i="32" s="1"/>
  <c r="Z43" i="32"/>
  <c r="M43" i="32" s="1"/>
  <c r="AH97" i="32"/>
  <c r="U97" i="32"/>
  <c r="U72" i="32"/>
  <c r="AH72" i="32"/>
  <c r="P90" i="32"/>
  <c r="AI90" i="32"/>
  <c r="U37" i="32"/>
  <c r="AH37" i="32"/>
  <c r="Z31" i="32"/>
  <c r="M31" i="32" s="1"/>
  <c r="AE31" i="32"/>
  <c r="O31" i="32" s="1"/>
  <c r="D210" i="32"/>
  <c r="H135" i="32"/>
  <c r="H210" i="32" s="1"/>
  <c r="AH51" i="32"/>
  <c r="U51" i="32"/>
  <c r="Z35" i="32"/>
  <c r="M35" i="32" s="1"/>
  <c r="AE35" i="32"/>
  <c r="O35" i="32" s="1"/>
  <c r="AC30" i="32"/>
  <c r="S30" i="32"/>
  <c r="N100" i="32"/>
  <c r="AD100" i="32"/>
  <c r="AE12" i="32"/>
  <c r="O12" i="32" s="1"/>
  <c r="Z12" i="32"/>
  <c r="M12" i="32" s="1"/>
  <c r="AC124" i="32"/>
  <c r="S124" i="32"/>
  <c r="Z74" i="32"/>
  <c r="M74" i="32" s="1"/>
  <c r="AE74" i="32"/>
  <c r="O74" i="32" s="1"/>
  <c r="AD45" i="32"/>
  <c r="N45" i="32"/>
  <c r="AH10" i="32"/>
  <c r="U10" i="32"/>
  <c r="S119" i="32"/>
  <c r="AC119" i="32"/>
  <c r="AE84" i="32"/>
  <c r="O84" i="32" s="1"/>
  <c r="Z84" i="32"/>
  <c r="M84" i="32" s="1"/>
  <c r="AE75" i="32"/>
  <c r="O75" i="32" s="1"/>
  <c r="Z75" i="32"/>
  <c r="M75" i="32" s="1"/>
  <c r="U57" i="32"/>
  <c r="AH57" i="32"/>
  <c r="T219" i="32"/>
  <c r="K217" i="32"/>
  <c r="R219" i="32"/>
  <c r="AC80" i="32"/>
  <c r="S80" i="32"/>
  <c r="AE49" i="32"/>
  <c r="O49" i="32" s="1"/>
  <c r="Z49" i="32"/>
  <c r="M49" i="32" s="1"/>
  <c r="T6" i="32"/>
  <c r="AH125" i="32"/>
  <c r="U125" i="32"/>
  <c r="U90" i="32"/>
  <c r="AH90" i="32"/>
  <c r="U33" i="32"/>
  <c r="AH33" i="32"/>
  <c r="S27" i="32"/>
  <c r="AC27" i="32"/>
  <c r="AE112" i="32"/>
  <c r="O112" i="32" s="1"/>
  <c r="Z112" i="32"/>
  <c r="M112" i="32" s="1"/>
  <c r="Z42" i="32"/>
  <c r="M42" i="32" s="1"/>
  <c r="AE42" i="32"/>
  <c r="O42" i="32" s="1"/>
  <c r="J219" i="32"/>
  <c r="L219" i="32" s="1"/>
  <c r="AH12" i="32"/>
  <c r="U12" i="32"/>
  <c r="S97" i="32"/>
  <c r="AC97" i="32"/>
  <c r="AC35" i="32"/>
  <c r="S35" i="32"/>
  <c r="AB17" i="32"/>
  <c r="Z122" i="32"/>
  <c r="M122" i="32" s="1"/>
  <c r="AE122" i="32"/>
  <c r="O122" i="32" s="1"/>
  <c r="S75" i="32"/>
  <c r="AC75" i="32"/>
  <c r="M218" i="32"/>
  <c r="S164" i="32"/>
  <c r="AC164" i="32"/>
  <c r="AC162" i="32"/>
  <c r="S162" i="32"/>
  <c r="AH134" i="32"/>
  <c r="U134" i="32"/>
  <c r="AC160" i="32"/>
  <c r="S160" i="32"/>
  <c r="AH164" i="32"/>
  <c r="U164" i="32"/>
  <c r="U162" i="32"/>
  <c r="AH162" i="32"/>
  <c r="AF135" i="32"/>
  <c r="AF210" i="32" s="1"/>
  <c r="Z138" i="32"/>
  <c r="M138" i="32" s="1"/>
  <c r="AE138" i="32"/>
  <c r="O138" i="32" s="1"/>
  <c r="U40" i="32"/>
  <c r="AH40" i="32"/>
  <c r="AB103" i="32"/>
  <c r="AE121" i="32"/>
  <c r="O121" i="32" s="1"/>
  <c r="Z121" i="32"/>
  <c r="M121" i="32" s="1"/>
  <c r="Z88" i="32"/>
  <c r="M88" i="32" s="1"/>
  <c r="AE88" i="32"/>
  <c r="O88" i="32" s="1"/>
  <c r="AC37" i="32"/>
  <c r="S37" i="32"/>
  <c r="S155" i="32"/>
  <c r="AC155" i="32"/>
  <c r="U35" i="32"/>
  <c r="AH35" i="32"/>
  <c r="U30" i="32"/>
  <c r="AH30" i="32"/>
  <c r="AE52" i="32"/>
  <c r="O52" i="32" s="1"/>
  <c r="Z52" i="32"/>
  <c r="M52" i="32" s="1"/>
  <c r="S12" i="32"/>
  <c r="AC12" i="32"/>
  <c r="AE83" i="32"/>
  <c r="O83" i="32" s="1"/>
  <c r="Z83" i="32"/>
  <c r="M83" i="32" s="1"/>
  <c r="U27" i="32"/>
  <c r="AH27" i="32"/>
  <c r="AE10" i="32"/>
  <c r="O10" i="32" s="1"/>
  <c r="Z10" i="32"/>
  <c r="M10" i="32" s="1"/>
  <c r="AE41" i="32"/>
  <c r="O41" i="32" s="1"/>
  <c r="Z41" i="32"/>
  <c r="M41" i="32" s="1"/>
  <c r="AD34" i="32"/>
  <c r="N34" i="32"/>
  <c r="S95" i="32"/>
  <c r="AC95" i="32"/>
  <c r="U75" i="32"/>
  <c r="AH75" i="32"/>
  <c r="D207" i="32"/>
  <c r="H66" i="32"/>
  <c r="H207" i="32" s="1"/>
  <c r="O218" i="32"/>
  <c r="AC49" i="32"/>
  <c r="S49" i="32"/>
  <c r="AC90" i="32"/>
  <c r="S90" i="32"/>
  <c r="AC33" i="32"/>
  <c r="S33" i="32"/>
  <c r="AC161" i="32"/>
  <c r="S161" i="32"/>
  <c r="U43" i="32"/>
  <c r="AH43" i="32"/>
  <c r="S31" i="32"/>
  <c r="AC31" i="32"/>
  <c r="Z32" i="32"/>
  <c r="M32" i="32" s="1"/>
  <c r="AE32" i="32"/>
  <c r="O32" i="32" s="1"/>
  <c r="U15" i="32"/>
  <c r="AH15" i="32"/>
  <c r="S117" i="32"/>
  <c r="AC117" i="32"/>
  <c r="AD48" i="32"/>
  <c r="N48" i="32"/>
  <c r="S7" i="32"/>
  <c r="AC7" i="32"/>
  <c r="U85" i="32"/>
  <c r="AH85" i="32"/>
  <c r="AE128" i="32"/>
  <c r="Z128" i="32"/>
  <c r="S43" i="32"/>
  <c r="AC43" i="32"/>
  <c r="Z30" i="32"/>
  <c r="M30" i="32" s="1"/>
  <c r="AE30" i="32"/>
  <c r="O30" i="32" s="1"/>
  <c r="AE25" i="32"/>
  <c r="O25" i="32" s="1"/>
  <c r="Z25" i="32"/>
  <c r="M25" i="32" s="1"/>
  <c r="AH88" i="32"/>
  <c r="U88" i="32"/>
  <c r="AC100" i="32"/>
  <c r="S100" i="32"/>
  <c r="R57" i="32"/>
  <c r="Z16" i="32"/>
  <c r="M16" i="32" s="1"/>
  <c r="AE16" i="32"/>
  <c r="O16" i="32" s="1"/>
  <c r="U160" i="32"/>
  <c r="AH160" i="32"/>
  <c r="S152" i="32"/>
  <c r="AC152" i="32"/>
  <c r="AE129" i="32"/>
  <c r="O129" i="32" s="1"/>
  <c r="Z129" i="32"/>
  <c r="M129" i="32" s="1"/>
  <c r="AH138" i="32"/>
  <c r="U138" i="32"/>
  <c r="U77" i="32"/>
  <c r="AH77" i="32"/>
  <c r="AE93" i="32"/>
  <c r="O93" i="32" s="1"/>
  <c r="Z93" i="32"/>
  <c r="M93" i="32" s="1"/>
  <c r="AH50" i="32"/>
  <c r="U50" i="32"/>
  <c r="U130" i="32"/>
  <c r="AH130" i="32"/>
  <c r="AH36" i="32"/>
  <c r="U36" i="32"/>
  <c r="U91" i="32"/>
  <c r="AH91" i="32"/>
  <c r="Z120" i="32"/>
  <c r="M120" i="32" s="1"/>
  <c r="AE120" i="32"/>
  <c r="O120" i="32" s="1"/>
  <c r="U79" i="32"/>
  <c r="AH79" i="32"/>
  <c r="S83" i="32"/>
  <c r="AC83" i="32"/>
  <c r="P118" i="32"/>
  <c r="AI118" i="32"/>
  <c r="S41" i="32"/>
  <c r="AC41" i="32"/>
  <c r="AH65" i="32"/>
  <c r="U65" i="32"/>
  <c r="AE159" i="32"/>
  <c r="O159" i="32" s="1"/>
  <c r="Z159" i="32"/>
  <c r="M159" i="32" s="1"/>
  <c r="Z63" i="32"/>
  <c r="M63" i="32" s="1"/>
  <c r="AE63" i="32"/>
  <c r="O63" i="32" s="1"/>
  <c r="O219" i="32"/>
  <c r="Z87" i="32"/>
  <c r="M87" i="32" s="1"/>
  <c r="AE87" i="32"/>
  <c r="O87" i="32" s="1"/>
  <c r="AC122" i="32"/>
  <c r="S122" i="32"/>
  <c r="K84" i="1"/>
  <c r="K78" i="29" s="1"/>
  <c r="C78" i="29"/>
  <c r="C84" i="3"/>
  <c r="K84" i="3" s="1"/>
  <c r="C97" i="1"/>
  <c r="C109" i="1"/>
  <c r="K96" i="1"/>
  <c r="S73" i="12"/>
  <c r="S27" i="29" s="1"/>
  <c r="E27" i="29"/>
  <c r="S73" i="13"/>
  <c r="S147" i="29" s="1"/>
  <c r="E307" i="29"/>
  <c r="S73" i="18"/>
  <c r="S307" i="29" s="1"/>
  <c r="E73" i="16"/>
  <c r="H266" i="29"/>
  <c r="B36" i="15"/>
  <c r="K161" i="29"/>
  <c r="C112" i="15"/>
  <c r="K112" i="15" s="1"/>
  <c r="B38" i="15" s="1"/>
  <c r="K99" i="15"/>
  <c r="B37" i="15" s="1"/>
  <c r="B38" i="16"/>
  <c r="K99" i="18"/>
  <c r="B37" i="18" s="1"/>
  <c r="C112" i="18"/>
  <c r="K112" i="18" s="1"/>
  <c r="B38" i="18" s="1"/>
  <c r="B36" i="12"/>
  <c r="B38" i="12"/>
  <c r="C107" i="3"/>
  <c r="K107" i="3" s="1"/>
  <c r="E67" i="29"/>
  <c r="K41" i="29"/>
  <c r="B37" i="12"/>
  <c r="C111" i="13"/>
  <c r="K111" i="13" s="1"/>
  <c r="B38" i="13" s="1"/>
  <c r="K98" i="13"/>
  <c r="B37" i="13" s="1"/>
  <c r="K101" i="2"/>
  <c r="K281" i="29"/>
  <c r="B37" i="16"/>
  <c r="B37" i="2"/>
  <c r="K104" i="2"/>
  <c r="B36" i="13"/>
  <c r="D32" i="29"/>
  <c r="D78" i="3"/>
  <c r="D79" i="3"/>
  <c r="D113" i="29"/>
  <c r="D153" i="29"/>
  <c r="D192" i="29"/>
  <c r="D232" i="29"/>
  <c r="D272" i="29"/>
  <c r="L257" i="29"/>
  <c r="L64" i="16"/>
  <c r="L137" i="29"/>
  <c r="L96" i="29"/>
  <c r="L65" i="1"/>
  <c r="L58" i="29"/>
  <c r="L17" i="29"/>
  <c r="L64" i="12"/>
  <c r="L298" i="29"/>
  <c r="L66" i="18"/>
  <c r="L299" i="29"/>
  <c r="L218" i="29" l="1"/>
  <c r="AB213" i="33"/>
  <c r="J213" i="33" s="1"/>
  <c r="L213" i="33" s="1"/>
  <c r="K199" i="32"/>
  <c r="K212" i="32" s="1"/>
  <c r="AG212" i="32"/>
  <c r="AA213" i="32"/>
  <c r="AI185" i="32"/>
  <c r="B38" i="2"/>
  <c r="AF213" i="32"/>
  <c r="J199" i="32"/>
  <c r="AB212" i="32"/>
  <c r="K185" i="29"/>
  <c r="C198" i="29"/>
  <c r="C97" i="14"/>
  <c r="K84" i="14"/>
  <c r="C186" i="29"/>
  <c r="K72" i="14"/>
  <c r="K186" i="29" s="1"/>
  <c r="C109" i="14"/>
  <c r="K109" i="14" s="1"/>
  <c r="K96" i="14"/>
  <c r="S68" i="14"/>
  <c r="S182" i="29" s="1"/>
  <c r="E182" i="29"/>
  <c r="H69" i="14"/>
  <c r="E69" i="14"/>
  <c r="H182" i="29"/>
  <c r="S73" i="1"/>
  <c r="S67" i="29" s="1"/>
  <c r="K74" i="1"/>
  <c r="K68" i="29" s="1"/>
  <c r="C74" i="3"/>
  <c r="K74" i="3" s="1"/>
  <c r="C68" i="29"/>
  <c r="K66" i="29"/>
  <c r="C67" i="29"/>
  <c r="K73" i="1"/>
  <c r="K67" i="29" s="1"/>
  <c r="C73" i="3"/>
  <c r="K73" i="3" s="1"/>
  <c r="B35" i="3" s="1"/>
  <c r="E216" i="29"/>
  <c r="S62" i="15"/>
  <c r="S216" i="29" s="1"/>
  <c r="A100" i="16"/>
  <c r="G38" i="16"/>
  <c r="A100" i="14"/>
  <c r="G38" i="14"/>
  <c r="A87" i="15"/>
  <c r="A241" i="29" s="1"/>
  <c r="G37" i="15"/>
  <c r="A38" i="15"/>
  <c r="A100" i="1"/>
  <c r="G38" i="1"/>
  <c r="G38" i="2"/>
  <c r="A100" i="2"/>
  <c r="A100" i="13"/>
  <c r="G38" i="13"/>
  <c r="A87" i="18"/>
  <c r="A321" i="29" s="1"/>
  <c r="G37" i="18"/>
  <c r="A38" i="18"/>
  <c r="AH205" i="33"/>
  <c r="T17" i="33"/>
  <c r="AD70" i="33"/>
  <c r="AD103" i="33" s="1"/>
  <c r="N70" i="33"/>
  <c r="AC207" i="33"/>
  <c r="R66" i="33"/>
  <c r="AE213" i="33"/>
  <c r="AH210" i="33"/>
  <c r="T135" i="33"/>
  <c r="Z213" i="33"/>
  <c r="AI135" i="33"/>
  <c r="T126" i="33"/>
  <c r="AH209" i="33"/>
  <c r="J210" i="33"/>
  <c r="L135" i="33"/>
  <c r="L210" i="33" s="1"/>
  <c r="I210" i="33" s="1"/>
  <c r="R199" i="33"/>
  <c r="AC212" i="33"/>
  <c r="J212" i="33"/>
  <c r="L199" i="33"/>
  <c r="L212" i="33" s="1"/>
  <c r="I212" i="33" s="1"/>
  <c r="AD135" i="33"/>
  <c r="N21" i="33"/>
  <c r="AD21" i="33"/>
  <c r="AD53" i="33" s="1"/>
  <c r="AC206" i="33"/>
  <c r="R53" i="33"/>
  <c r="AI137" i="33"/>
  <c r="AI167" i="33" s="1"/>
  <c r="P137" i="33"/>
  <c r="H213" i="33"/>
  <c r="AI106" i="33"/>
  <c r="AI126" i="33" s="1"/>
  <c r="P106" i="33"/>
  <c r="AD57" i="33"/>
  <c r="AD66" i="33" s="1"/>
  <c r="N57" i="33"/>
  <c r="AH208" i="33"/>
  <c r="T103" i="33"/>
  <c r="AC208" i="33"/>
  <c r="R103" i="33"/>
  <c r="AH207" i="33"/>
  <c r="T66" i="33"/>
  <c r="P21" i="33"/>
  <c r="AI21" i="33"/>
  <c r="AI53" i="33" s="1"/>
  <c r="AD199" i="33"/>
  <c r="P57" i="33"/>
  <c r="AI57" i="33"/>
  <c r="AI66" i="33" s="1"/>
  <c r="AC211" i="33"/>
  <c r="R167" i="33"/>
  <c r="J209" i="33"/>
  <c r="L126" i="33"/>
  <c r="L209" i="33" s="1"/>
  <c r="I209" i="33" s="1"/>
  <c r="J207" i="33"/>
  <c r="L66" i="33"/>
  <c r="L207" i="33" s="1"/>
  <c r="I207" i="33" s="1"/>
  <c r="J211" i="33"/>
  <c r="L167" i="33"/>
  <c r="L211" i="33" s="1"/>
  <c r="I211" i="33" s="1"/>
  <c r="AH212" i="33"/>
  <c r="T199" i="33"/>
  <c r="AH206" i="33"/>
  <c r="T53" i="33"/>
  <c r="AH211" i="33"/>
  <c r="T167" i="33"/>
  <c r="AG213" i="33"/>
  <c r="K213" i="33" s="1"/>
  <c r="P70" i="33"/>
  <c r="AI70" i="33"/>
  <c r="AI103" i="33" s="1"/>
  <c r="R135" i="33"/>
  <c r="AC210" i="33"/>
  <c r="AD137" i="33"/>
  <c r="AD167" i="33" s="1"/>
  <c r="N137" i="33"/>
  <c r="J208" i="33"/>
  <c r="L103" i="33"/>
  <c r="J206" i="33"/>
  <c r="L53" i="33"/>
  <c r="L206" i="33" s="1"/>
  <c r="I206" i="33" s="1"/>
  <c r="P6" i="33"/>
  <c r="AI6" i="33"/>
  <c r="AI17" i="33" s="1"/>
  <c r="AC209" i="33"/>
  <c r="R126" i="33"/>
  <c r="AD6" i="33"/>
  <c r="AD17" i="33" s="1"/>
  <c r="N6" i="33"/>
  <c r="N106" i="33"/>
  <c r="AD106" i="33"/>
  <c r="AD126" i="33" s="1"/>
  <c r="AI199" i="33"/>
  <c r="R205" i="33"/>
  <c r="S17" i="33"/>
  <c r="S205" i="33" s="1"/>
  <c r="Q17" i="33"/>
  <c r="Q205" i="33" s="1"/>
  <c r="L178" i="29"/>
  <c r="L65" i="14"/>
  <c r="AD160" i="32"/>
  <c r="AI170" i="32"/>
  <c r="P170" i="32"/>
  <c r="P189" i="32"/>
  <c r="AI189" i="32"/>
  <c r="AD191" i="32"/>
  <c r="N191" i="32"/>
  <c r="AI193" i="32"/>
  <c r="P193" i="32"/>
  <c r="AC199" i="32"/>
  <c r="Z199" i="32"/>
  <c r="Z212" i="32" s="1"/>
  <c r="M169" i="32"/>
  <c r="AD179" i="32"/>
  <c r="N179" i="32"/>
  <c r="AI182" i="32"/>
  <c r="P182" i="32"/>
  <c r="AD58" i="32"/>
  <c r="N180" i="32"/>
  <c r="AD180" i="32"/>
  <c r="AI191" i="32"/>
  <c r="P191" i="32"/>
  <c r="P188" i="32"/>
  <c r="AI188" i="32"/>
  <c r="AI180" i="32"/>
  <c r="P180" i="32"/>
  <c r="AD198" i="32"/>
  <c r="N198" i="32"/>
  <c r="AD188" i="32"/>
  <c r="N188" i="32"/>
  <c r="AD170" i="32"/>
  <c r="N170" i="32"/>
  <c r="N193" i="32"/>
  <c r="AD193" i="32"/>
  <c r="AE199" i="32"/>
  <c r="AE212" i="32" s="1"/>
  <c r="O169" i="32"/>
  <c r="P179" i="32"/>
  <c r="AI179" i="32"/>
  <c r="AD178" i="32"/>
  <c r="N178" i="32"/>
  <c r="N192" i="32"/>
  <c r="AD192" i="32"/>
  <c r="AI171" i="32"/>
  <c r="P171" i="32"/>
  <c r="AD190" i="32"/>
  <c r="N190" i="32"/>
  <c r="AD189" i="32"/>
  <c r="N189" i="32"/>
  <c r="U171" i="32"/>
  <c r="AH171" i="32"/>
  <c r="AH199" i="32" s="1"/>
  <c r="N182" i="32"/>
  <c r="AD182" i="32"/>
  <c r="AI181" i="32"/>
  <c r="P181" i="32"/>
  <c r="AI192" i="32"/>
  <c r="P192" i="32"/>
  <c r="P178" i="32"/>
  <c r="AI178" i="32"/>
  <c r="N181" i="32"/>
  <c r="AD181" i="32"/>
  <c r="P198" i="32"/>
  <c r="AI198" i="32"/>
  <c r="AD59" i="32"/>
  <c r="N171" i="32"/>
  <c r="AD171" i="32"/>
  <c r="AI190" i="32"/>
  <c r="P190" i="32"/>
  <c r="P45" i="32"/>
  <c r="AI139" i="32"/>
  <c r="N60" i="32"/>
  <c r="AD60" i="32"/>
  <c r="P100" i="32"/>
  <c r="AD133" i="32"/>
  <c r="AI60" i="32"/>
  <c r="P60" i="32"/>
  <c r="AD61" i="32"/>
  <c r="N61" i="32"/>
  <c r="AI91" i="32"/>
  <c r="AI9" i="32"/>
  <c r="AD23" i="32"/>
  <c r="AD62" i="32"/>
  <c r="N62" i="32"/>
  <c r="AI61" i="32"/>
  <c r="P61" i="32"/>
  <c r="AI62" i="32"/>
  <c r="P62" i="32"/>
  <c r="AI38" i="32"/>
  <c r="N143" i="32"/>
  <c r="AD64" i="32"/>
  <c r="N64" i="32"/>
  <c r="N106" i="32"/>
  <c r="AI64" i="32"/>
  <c r="P64" i="32"/>
  <c r="AI37" i="32"/>
  <c r="P117" i="32"/>
  <c r="AD150" i="32"/>
  <c r="AI142" i="32"/>
  <c r="P142" i="32"/>
  <c r="AD140" i="32"/>
  <c r="N140" i="32"/>
  <c r="AD22" i="32"/>
  <c r="AI141" i="32"/>
  <c r="P141" i="32"/>
  <c r="AD141" i="32"/>
  <c r="N141" i="32"/>
  <c r="AD142" i="32"/>
  <c r="N142" i="32"/>
  <c r="AI140" i="32"/>
  <c r="P140" i="32"/>
  <c r="AI107" i="32"/>
  <c r="AI147" i="32"/>
  <c r="P147" i="32"/>
  <c r="N147" i="32"/>
  <c r="AD147" i="32"/>
  <c r="AI80" i="32"/>
  <c r="AD144" i="32"/>
  <c r="N144" i="32"/>
  <c r="P144" i="32"/>
  <c r="AI144" i="32"/>
  <c r="N145" i="32"/>
  <c r="AD145" i="32"/>
  <c r="N146" i="32"/>
  <c r="AD146" i="32"/>
  <c r="P145" i="32"/>
  <c r="AI145" i="32"/>
  <c r="P146" i="32"/>
  <c r="AI146" i="32"/>
  <c r="P48" i="32"/>
  <c r="P148" i="32"/>
  <c r="AI148" i="32"/>
  <c r="AD149" i="32"/>
  <c r="N149" i="32"/>
  <c r="N81" i="32"/>
  <c r="P149" i="32"/>
  <c r="AI149" i="32"/>
  <c r="N148" i="32"/>
  <c r="AD148" i="32"/>
  <c r="AI152" i="32"/>
  <c r="AD95" i="32"/>
  <c r="AD46" i="32"/>
  <c r="N118" i="32"/>
  <c r="AD151" i="32"/>
  <c r="N151" i="32"/>
  <c r="AI151" i="32"/>
  <c r="P151" i="32"/>
  <c r="AI102" i="32"/>
  <c r="P34" i="32"/>
  <c r="AD156" i="32"/>
  <c r="J66" i="32"/>
  <c r="J207" i="32" s="1"/>
  <c r="L48" i="18" s="1"/>
  <c r="AD134" i="32"/>
  <c r="P47" i="32"/>
  <c r="K126" i="32"/>
  <c r="K209" i="32" s="1"/>
  <c r="N110" i="32"/>
  <c r="AD110" i="32"/>
  <c r="K135" i="32"/>
  <c r="K210" i="32" s="1"/>
  <c r="AI110" i="32"/>
  <c r="P110" i="32"/>
  <c r="N90" i="32"/>
  <c r="AD108" i="32"/>
  <c r="N108" i="32"/>
  <c r="AI78" i="32"/>
  <c r="P108" i="32"/>
  <c r="AI108" i="32"/>
  <c r="AD109" i="32"/>
  <c r="N109" i="32"/>
  <c r="P109" i="32"/>
  <c r="AI109" i="32"/>
  <c r="AG211" i="32"/>
  <c r="N33" i="32"/>
  <c r="N217" i="32"/>
  <c r="AG208" i="32"/>
  <c r="S219" i="32"/>
  <c r="P220" i="32"/>
  <c r="AD79" i="32"/>
  <c r="U220" i="32"/>
  <c r="N218" i="32"/>
  <c r="N162" i="32"/>
  <c r="P8" i="32"/>
  <c r="AH63" i="32"/>
  <c r="AH66" i="32" s="1"/>
  <c r="N220" i="32"/>
  <c r="AG206" i="32"/>
  <c r="S217" i="32"/>
  <c r="AD36" i="32"/>
  <c r="Z103" i="32"/>
  <c r="Z208" i="32" s="1"/>
  <c r="D221" i="32"/>
  <c r="J167" i="32"/>
  <c r="J211" i="32" s="1"/>
  <c r="L48" i="16" s="1"/>
  <c r="J135" i="32"/>
  <c r="N71" i="32"/>
  <c r="U217" i="32"/>
  <c r="AC129" i="32"/>
  <c r="AC135" i="32" s="1"/>
  <c r="U219" i="32"/>
  <c r="P219" i="32"/>
  <c r="N8" i="32"/>
  <c r="AD8" i="32"/>
  <c r="Q219" i="32"/>
  <c r="N41" i="32"/>
  <c r="AD41" i="32"/>
  <c r="AI85" i="32"/>
  <c r="P85" i="32"/>
  <c r="P132" i="32"/>
  <c r="AI132" i="32"/>
  <c r="AD86" i="32"/>
  <c r="N86" i="32"/>
  <c r="AD155" i="32"/>
  <c r="N155" i="32"/>
  <c r="AI63" i="32"/>
  <c r="P63" i="32"/>
  <c r="AI41" i="32"/>
  <c r="P41" i="32"/>
  <c r="AD97" i="32"/>
  <c r="N97" i="32"/>
  <c r="AD29" i="32"/>
  <c r="N29" i="32"/>
  <c r="P159" i="32"/>
  <c r="AI159" i="32"/>
  <c r="AD121" i="32"/>
  <c r="N121" i="32"/>
  <c r="N122" i="32"/>
  <c r="AD122" i="32"/>
  <c r="AI112" i="32"/>
  <c r="P112" i="32"/>
  <c r="AD70" i="32"/>
  <c r="N70" i="32"/>
  <c r="AD119" i="32"/>
  <c r="N119" i="32"/>
  <c r="P50" i="32"/>
  <c r="AI50" i="32"/>
  <c r="AD11" i="32"/>
  <c r="N11" i="32"/>
  <c r="AC17" i="32"/>
  <c r="AI99" i="32"/>
  <c r="P99" i="32"/>
  <c r="Z126" i="32"/>
  <c r="Z209" i="32" s="1"/>
  <c r="N163" i="32"/>
  <c r="AD163" i="32"/>
  <c r="N219" i="32"/>
  <c r="P165" i="32"/>
  <c r="AI165" i="32"/>
  <c r="AD73" i="32"/>
  <c r="N73" i="32"/>
  <c r="AD28" i="32"/>
  <c r="N28" i="32"/>
  <c r="P161" i="32"/>
  <c r="AI161" i="32"/>
  <c r="O137" i="32"/>
  <c r="AE167" i="32"/>
  <c r="AE211" i="32" s="1"/>
  <c r="AD15" i="32"/>
  <c r="N15" i="32"/>
  <c r="AI121" i="32"/>
  <c r="P121" i="32"/>
  <c r="AB205" i="32"/>
  <c r="AB213" i="32" s="1"/>
  <c r="J17" i="32"/>
  <c r="P11" i="32"/>
  <c r="AI11" i="32"/>
  <c r="P163" i="32"/>
  <c r="AI163" i="32"/>
  <c r="AD94" i="32"/>
  <c r="N94" i="32"/>
  <c r="AC106" i="32"/>
  <c r="AC126" i="32" s="1"/>
  <c r="S106" i="32"/>
  <c r="P25" i="32"/>
  <c r="AI25" i="32"/>
  <c r="AI77" i="32"/>
  <c r="P77" i="32"/>
  <c r="AI51" i="32"/>
  <c r="P51" i="32"/>
  <c r="N153" i="32"/>
  <c r="AD153" i="32"/>
  <c r="AE17" i="32"/>
  <c r="AE205" i="32" s="1"/>
  <c r="O6" i="32"/>
  <c r="AD120" i="32"/>
  <c r="N120" i="32"/>
  <c r="P129" i="32"/>
  <c r="AI129" i="32"/>
  <c r="AD16" i="32"/>
  <c r="N16" i="32"/>
  <c r="AI30" i="32"/>
  <c r="P30" i="32"/>
  <c r="U6" i="32"/>
  <c r="AH6" i="32"/>
  <c r="AH17" i="32" s="1"/>
  <c r="N75" i="32"/>
  <c r="AD75" i="32"/>
  <c r="P74" i="32"/>
  <c r="AI74" i="32"/>
  <c r="AI31" i="32"/>
  <c r="P31" i="32"/>
  <c r="AD77" i="32"/>
  <c r="N77" i="32"/>
  <c r="N65" i="32"/>
  <c r="AD65" i="32"/>
  <c r="N125" i="32"/>
  <c r="AD125" i="32"/>
  <c r="N113" i="32"/>
  <c r="AD113" i="32"/>
  <c r="AB206" i="32"/>
  <c r="J53" i="32"/>
  <c r="L220" i="32"/>
  <c r="AH106" i="32"/>
  <c r="AH126" i="32" s="1"/>
  <c r="U106" i="32"/>
  <c r="P7" i="32"/>
  <c r="AI7" i="32"/>
  <c r="AI153" i="32"/>
  <c r="P153" i="32"/>
  <c r="Z17" i="32"/>
  <c r="Z205" i="32" s="1"/>
  <c r="Z213" i="32" s="1"/>
  <c r="M6" i="32"/>
  <c r="AD124" i="32"/>
  <c r="N124" i="32"/>
  <c r="S158" i="32"/>
  <c r="AC158" i="32"/>
  <c r="AC167" i="32" s="1"/>
  <c r="AD25" i="32"/>
  <c r="N25" i="32"/>
  <c r="AH135" i="32"/>
  <c r="AI76" i="32"/>
  <c r="P76" i="32"/>
  <c r="AI73" i="32"/>
  <c r="P73" i="32"/>
  <c r="AD161" i="32"/>
  <c r="N161" i="32"/>
  <c r="N129" i="32"/>
  <c r="AD129" i="32"/>
  <c r="J103" i="32"/>
  <c r="AB208" i="32"/>
  <c r="AI154" i="32"/>
  <c r="P154" i="32"/>
  <c r="AD76" i="32"/>
  <c r="N76" i="32"/>
  <c r="P94" i="32"/>
  <c r="AI94" i="32"/>
  <c r="AI87" i="32"/>
  <c r="P87" i="32"/>
  <c r="AD93" i="32"/>
  <c r="N93" i="32"/>
  <c r="AC57" i="32"/>
  <c r="AC66" i="32" s="1"/>
  <c r="S57" i="32"/>
  <c r="N30" i="32"/>
  <c r="AD30" i="32"/>
  <c r="N83" i="32"/>
  <c r="AD83" i="32"/>
  <c r="AD49" i="32"/>
  <c r="N49" i="32"/>
  <c r="AI75" i="32"/>
  <c r="P75" i="32"/>
  <c r="AD74" i="32"/>
  <c r="N74" i="32"/>
  <c r="AD31" i="32"/>
  <c r="N31" i="32"/>
  <c r="S218" i="32"/>
  <c r="AI125" i="32"/>
  <c r="P125" i="32"/>
  <c r="P113" i="32"/>
  <c r="AI113" i="32"/>
  <c r="Q217" i="32"/>
  <c r="AD7" i="32"/>
  <c r="N7" i="32"/>
  <c r="AG207" i="32"/>
  <c r="K66" i="32"/>
  <c r="K207" i="32" s="1"/>
  <c r="AI116" i="32"/>
  <c r="P116" i="32"/>
  <c r="AD39" i="32"/>
  <c r="N39" i="32"/>
  <c r="P124" i="32"/>
  <c r="AI124" i="32"/>
  <c r="AI157" i="32"/>
  <c r="P157" i="32"/>
  <c r="P98" i="32"/>
  <c r="AI98" i="32"/>
  <c r="AI119" i="32"/>
  <c r="P119" i="32"/>
  <c r="AD154" i="32"/>
  <c r="N154" i="32"/>
  <c r="AD51" i="32"/>
  <c r="N51" i="32"/>
  <c r="AH53" i="32"/>
  <c r="AE66" i="32"/>
  <c r="AE207" i="32" s="1"/>
  <c r="O57" i="32"/>
  <c r="AD72" i="32"/>
  <c r="N72" i="32"/>
  <c r="P28" i="32"/>
  <c r="AI28" i="32"/>
  <c r="Z167" i="32"/>
  <c r="Z211" i="32" s="1"/>
  <c r="M137" i="32"/>
  <c r="AI120" i="32"/>
  <c r="P120" i="32"/>
  <c r="AI16" i="32"/>
  <c r="P16" i="32"/>
  <c r="AI65" i="32"/>
  <c r="P65" i="32"/>
  <c r="Z66" i="32"/>
  <c r="Z207" i="32" s="1"/>
  <c r="M57" i="32"/>
  <c r="O72" i="32"/>
  <c r="AE103" i="32"/>
  <c r="AE208" i="32" s="1"/>
  <c r="AD87" i="32"/>
  <c r="N87" i="32"/>
  <c r="P93" i="32"/>
  <c r="AI93" i="32"/>
  <c r="P218" i="32"/>
  <c r="AI83" i="32"/>
  <c r="P83" i="32"/>
  <c r="AI138" i="32"/>
  <c r="P138" i="32"/>
  <c r="P49" i="32"/>
  <c r="AI49" i="32"/>
  <c r="AD84" i="32"/>
  <c r="N84" i="32"/>
  <c r="P35" i="32"/>
  <c r="AI35" i="32"/>
  <c r="AD130" i="32"/>
  <c r="N130" i="32"/>
  <c r="AD85" i="32"/>
  <c r="N85" i="32"/>
  <c r="AD27" i="32"/>
  <c r="N27" i="32"/>
  <c r="AD26" i="32"/>
  <c r="N26" i="32"/>
  <c r="N132" i="32"/>
  <c r="AD132" i="32"/>
  <c r="AI86" i="32"/>
  <c r="P86" i="32"/>
  <c r="S21" i="32"/>
  <c r="AC21" i="32"/>
  <c r="AC53" i="32" s="1"/>
  <c r="AD116" i="32"/>
  <c r="N116" i="32"/>
  <c r="P39" i="32"/>
  <c r="AI39" i="32"/>
  <c r="AD13" i="32"/>
  <c r="N13" i="32"/>
  <c r="P155" i="32"/>
  <c r="AI155" i="32"/>
  <c r="AI115" i="32"/>
  <c r="P115" i="32"/>
  <c r="N157" i="32"/>
  <c r="AD157" i="32"/>
  <c r="AD98" i="32"/>
  <c r="N98" i="32"/>
  <c r="N43" i="32"/>
  <c r="AD43" i="32"/>
  <c r="AD138" i="32"/>
  <c r="N138" i="32"/>
  <c r="P84" i="32"/>
  <c r="AI84" i="32"/>
  <c r="AD35" i="32"/>
  <c r="N35" i="32"/>
  <c r="AD40" i="32"/>
  <c r="N40" i="32"/>
  <c r="AI130" i="32"/>
  <c r="P130" i="32"/>
  <c r="P131" i="32"/>
  <c r="AI131" i="32"/>
  <c r="P27" i="32"/>
  <c r="AI27" i="32"/>
  <c r="P26" i="32"/>
  <c r="AI26" i="32"/>
  <c r="P13" i="32"/>
  <c r="AI13" i="32"/>
  <c r="N115" i="32"/>
  <c r="AD115" i="32"/>
  <c r="P158" i="32"/>
  <c r="AI158" i="32"/>
  <c r="Z135" i="32"/>
  <c r="Z210" i="32" s="1"/>
  <c r="M128" i="32"/>
  <c r="AI32" i="32"/>
  <c r="P32" i="32"/>
  <c r="P42" i="32"/>
  <c r="AI42" i="32"/>
  <c r="AD12" i="32"/>
  <c r="N12" i="32"/>
  <c r="P40" i="32"/>
  <c r="AI40" i="32"/>
  <c r="N123" i="32"/>
  <c r="AD123" i="32"/>
  <c r="AI164" i="32"/>
  <c r="P164" i="32"/>
  <c r="AD131" i="32"/>
  <c r="N131" i="32"/>
  <c r="P96" i="32"/>
  <c r="AI96" i="32"/>
  <c r="AI114" i="32"/>
  <c r="P114" i="32"/>
  <c r="AC70" i="32"/>
  <c r="AC103" i="32" s="1"/>
  <c r="S70" i="32"/>
  <c r="AI101" i="32"/>
  <c r="P101" i="32"/>
  <c r="AD111" i="32"/>
  <c r="N111" i="32"/>
  <c r="AB209" i="32"/>
  <c r="J126" i="32"/>
  <c r="AI44" i="32"/>
  <c r="P44" i="32"/>
  <c r="AD158" i="32"/>
  <c r="N158" i="32"/>
  <c r="N63" i="32"/>
  <c r="AD63" i="32"/>
  <c r="AE135" i="32"/>
  <c r="AE210" i="32" s="1"/>
  <c r="O128" i="32"/>
  <c r="N32" i="32"/>
  <c r="AD32" i="32"/>
  <c r="AD10" i="32"/>
  <c r="N10" i="32"/>
  <c r="AD52" i="32"/>
  <c r="N52" i="32"/>
  <c r="AI88" i="32"/>
  <c r="P88" i="32"/>
  <c r="AD42" i="32"/>
  <c r="N42" i="32"/>
  <c r="P12" i="32"/>
  <c r="AI12" i="32"/>
  <c r="AG205" i="32"/>
  <c r="K17" i="32"/>
  <c r="K205" i="32" s="1"/>
  <c r="AI123" i="32"/>
  <c r="P123" i="32"/>
  <c r="N164" i="32"/>
  <c r="AD164" i="32"/>
  <c r="AH70" i="32"/>
  <c r="AH103" i="32" s="1"/>
  <c r="U70" i="32"/>
  <c r="AD92" i="32"/>
  <c r="N92" i="32"/>
  <c r="AD14" i="32"/>
  <c r="N14" i="32"/>
  <c r="N96" i="32"/>
  <c r="AD96" i="32"/>
  <c r="AD114" i="32"/>
  <c r="N114" i="32"/>
  <c r="N101" i="32"/>
  <c r="AD101" i="32"/>
  <c r="P111" i="32"/>
  <c r="AI111" i="32"/>
  <c r="P97" i="32"/>
  <c r="AI97" i="32"/>
  <c r="AE53" i="32"/>
  <c r="AE206" i="32" s="1"/>
  <c r="O21" i="32"/>
  <c r="AD82" i="32"/>
  <c r="N82" i="32"/>
  <c r="N166" i="32"/>
  <c r="AD166" i="32"/>
  <c r="AI29" i="32"/>
  <c r="P29" i="32"/>
  <c r="AD44" i="32"/>
  <c r="N44" i="32"/>
  <c r="N159" i="32"/>
  <c r="AD159" i="32"/>
  <c r="P10" i="32"/>
  <c r="AI10" i="32"/>
  <c r="P52" i="32"/>
  <c r="AI52" i="32"/>
  <c r="N88" i="32"/>
  <c r="AD88" i="32"/>
  <c r="AI122" i="32"/>
  <c r="P122" i="32"/>
  <c r="AD112" i="32"/>
  <c r="N112" i="32"/>
  <c r="AE126" i="32"/>
  <c r="AE209" i="32" s="1"/>
  <c r="AI43" i="32"/>
  <c r="P43" i="32"/>
  <c r="AH137" i="32"/>
  <c r="AH167" i="32" s="1"/>
  <c r="U137" i="32"/>
  <c r="AD50" i="32"/>
  <c r="N50" i="32"/>
  <c r="U218" i="32"/>
  <c r="P92" i="32"/>
  <c r="AI92" i="32"/>
  <c r="AI14" i="32"/>
  <c r="P14" i="32"/>
  <c r="N99" i="32"/>
  <c r="AD99" i="32"/>
  <c r="S220" i="32"/>
  <c r="P217" i="32"/>
  <c r="AD165" i="32"/>
  <c r="N165" i="32"/>
  <c r="Z53" i="32"/>
  <c r="Z206" i="32" s="1"/>
  <c r="M21" i="32"/>
  <c r="P82" i="32"/>
  <c r="AI82" i="32"/>
  <c r="AI166" i="32"/>
  <c r="P166" i="32"/>
  <c r="AI15" i="32"/>
  <c r="P15" i="32"/>
  <c r="C98" i="1"/>
  <c r="C85" i="3"/>
  <c r="K85" i="3" s="1"/>
  <c r="K85" i="1"/>
  <c r="K79" i="29" s="1"/>
  <c r="C79" i="29"/>
  <c r="K109" i="1"/>
  <c r="C109" i="3"/>
  <c r="K109" i="3" s="1"/>
  <c r="C110" i="1"/>
  <c r="C97" i="3"/>
  <c r="K97" i="3" s="1"/>
  <c r="K97" i="1"/>
  <c r="E74" i="13"/>
  <c r="H147" i="29"/>
  <c r="E74" i="12"/>
  <c r="H27" i="29"/>
  <c r="S73" i="16"/>
  <c r="S267" i="29" s="1"/>
  <c r="E267" i="29"/>
  <c r="E74" i="18"/>
  <c r="H307" i="29"/>
  <c r="H67" i="29"/>
  <c r="E74" i="1"/>
  <c r="D33" i="29"/>
  <c r="D114" i="29"/>
  <c r="D80" i="3"/>
  <c r="D154" i="29"/>
  <c r="D193" i="29"/>
  <c r="D233" i="29"/>
  <c r="D273" i="29"/>
  <c r="L258" i="29"/>
  <c r="L65" i="16"/>
  <c r="L66" i="15"/>
  <c r="L219" i="29"/>
  <c r="L65" i="13"/>
  <c r="L138" i="29"/>
  <c r="L97" i="29"/>
  <c r="L64" i="2"/>
  <c r="L59" i="29"/>
  <c r="L66" i="1"/>
  <c r="L18" i="29"/>
  <c r="L65" i="12"/>
  <c r="L67" i="18"/>
  <c r="L300" i="29"/>
  <c r="L208" i="33" l="1"/>
  <c r="I208" i="33" s="1"/>
  <c r="AC213" i="33"/>
  <c r="R213" i="33" s="1"/>
  <c r="Q213" i="33" s="1"/>
  <c r="T199" i="32"/>
  <c r="AH212" i="32"/>
  <c r="AE213" i="32"/>
  <c r="L199" i="32"/>
  <c r="L212" i="32" s="1"/>
  <c r="J212" i="32"/>
  <c r="L48" i="15" s="1"/>
  <c r="L282" i="29"/>
  <c r="L49" i="18"/>
  <c r="AG213" i="32"/>
  <c r="L49" i="16"/>
  <c r="L242" i="29"/>
  <c r="R199" i="32"/>
  <c r="R212" i="32" s="1"/>
  <c r="AC212" i="32"/>
  <c r="K73" i="14"/>
  <c r="K187" i="29" s="1"/>
  <c r="C187" i="29"/>
  <c r="C28" i="23"/>
  <c r="D28" i="23" s="1"/>
  <c r="C199" i="29"/>
  <c r="K85" i="14"/>
  <c r="K199" i="29" s="1"/>
  <c r="C98" i="14"/>
  <c r="K198" i="29"/>
  <c r="C110" i="14"/>
  <c r="K110" i="14" s="1"/>
  <c r="K97" i="14"/>
  <c r="E183" i="29"/>
  <c r="S69" i="14"/>
  <c r="S183" i="29" s="1"/>
  <c r="H70" i="14"/>
  <c r="E70" i="14"/>
  <c r="H183" i="29"/>
  <c r="C81" i="29"/>
  <c r="K87" i="1"/>
  <c r="K81" i="29" s="1"/>
  <c r="C87" i="3"/>
  <c r="K87" i="3" s="1"/>
  <c r="C100" i="1"/>
  <c r="C69" i="29"/>
  <c r="C75" i="3"/>
  <c r="K75" i="3" s="1"/>
  <c r="C88" i="1"/>
  <c r="K75" i="1"/>
  <c r="K69" i="29" s="1"/>
  <c r="B35" i="1"/>
  <c r="A100" i="15"/>
  <c r="G38" i="15"/>
  <c r="G38" i="18"/>
  <c r="A100" i="18"/>
  <c r="T210" i="33"/>
  <c r="U135" i="33"/>
  <c r="U210" i="33" s="1"/>
  <c r="O126" i="33"/>
  <c r="AI209" i="33"/>
  <c r="M135" i="33"/>
  <c r="AD210" i="33"/>
  <c r="T206" i="33"/>
  <c r="U53" i="33"/>
  <c r="U206" i="33" s="1"/>
  <c r="R207" i="33"/>
  <c r="S66" i="33"/>
  <c r="S207" i="33" s="1"/>
  <c r="Q66" i="33"/>
  <c r="Q207" i="33" s="1"/>
  <c r="AD205" i="33"/>
  <c r="M17" i="33"/>
  <c r="U103" i="33"/>
  <c r="U208" i="33" s="1"/>
  <c r="T208" i="33"/>
  <c r="AI211" i="33"/>
  <c r="O167" i="33"/>
  <c r="U66" i="33"/>
  <c r="U207" i="33" s="1"/>
  <c r="T207" i="33"/>
  <c r="T211" i="33"/>
  <c r="U167" i="33"/>
  <c r="U211" i="33" s="1"/>
  <c r="R209" i="33"/>
  <c r="S126" i="33"/>
  <c r="S209" i="33" s="1"/>
  <c r="Q126" i="33"/>
  <c r="Q209" i="33" s="1"/>
  <c r="AD211" i="33"/>
  <c r="M167" i="33"/>
  <c r="T212" i="33"/>
  <c r="U199" i="33"/>
  <c r="U212" i="33" s="1"/>
  <c r="O66" i="33"/>
  <c r="AI207" i="33"/>
  <c r="R206" i="33"/>
  <c r="S53" i="33"/>
  <c r="S206" i="33" s="1"/>
  <c r="Q53" i="33"/>
  <c r="Q206" i="33" s="1"/>
  <c r="R208" i="33"/>
  <c r="S103" i="33"/>
  <c r="S208" i="33" s="1"/>
  <c r="Q103" i="33"/>
  <c r="Q208" i="33" s="1"/>
  <c r="R212" i="33"/>
  <c r="S199" i="33"/>
  <c r="S212" i="33" s="1"/>
  <c r="Q199" i="33"/>
  <c r="Q212" i="33" s="1"/>
  <c r="AD208" i="33"/>
  <c r="M103" i="33"/>
  <c r="AI205" i="33"/>
  <c r="O17" i="33"/>
  <c r="R210" i="33"/>
  <c r="S135" i="33"/>
  <c r="S210" i="33" s="1"/>
  <c r="Q135" i="33"/>
  <c r="Q210" i="33" s="1"/>
  <c r="M199" i="33"/>
  <c r="AD212" i="33"/>
  <c r="AD207" i="33"/>
  <c r="M66" i="33"/>
  <c r="AD206" i="33"/>
  <c r="M53" i="33"/>
  <c r="T209" i="33"/>
  <c r="U126" i="33"/>
  <c r="U209" i="33" s="1"/>
  <c r="T205" i="33"/>
  <c r="U17" i="33"/>
  <c r="U205" i="33" s="1"/>
  <c r="AI212" i="33"/>
  <c r="O199" i="33"/>
  <c r="AD209" i="33"/>
  <c r="M126" i="33"/>
  <c r="R211" i="33"/>
  <c r="S167" i="33"/>
  <c r="S211" i="33" s="1"/>
  <c r="Q167" i="33"/>
  <c r="Q211" i="33" s="1"/>
  <c r="AI208" i="33"/>
  <c r="O103" i="33"/>
  <c r="AI206" i="33"/>
  <c r="O53" i="33"/>
  <c r="AI210" i="33"/>
  <c r="O135" i="33"/>
  <c r="AH213" i="33"/>
  <c r="T213" i="33" s="1"/>
  <c r="U213" i="33" s="1"/>
  <c r="L66" i="14"/>
  <c r="L179" i="29"/>
  <c r="S199" i="32"/>
  <c r="S212" i="32" s="1"/>
  <c r="Q199" i="32"/>
  <c r="Q212" i="32" s="1"/>
  <c r="P169" i="32"/>
  <c r="AI169" i="32"/>
  <c r="AI199" i="32" s="1"/>
  <c r="AD169" i="32"/>
  <c r="AD199" i="32" s="1"/>
  <c r="N169" i="32"/>
  <c r="L66" i="32"/>
  <c r="L207" i="32" s="1"/>
  <c r="AH207" i="32"/>
  <c r="T66" i="32"/>
  <c r="U66" i="32" s="1"/>
  <c r="U207" i="32" s="1"/>
  <c r="L167" i="32"/>
  <c r="L211" i="32" s="1"/>
  <c r="AI126" i="32"/>
  <c r="O126" i="32" s="1"/>
  <c r="K213" i="32"/>
  <c r="J210" i="32"/>
  <c r="L48" i="14" s="1"/>
  <c r="L135" i="32"/>
  <c r="L210" i="32" s="1"/>
  <c r="AC211" i="32"/>
  <c r="R167" i="32"/>
  <c r="H213" i="32"/>
  <c r="P128" i="32"/>
  <c r="AI128" i="32"/>
  <c r="AI135" i="32" s="1"/>
  <c r="N137" i="32"/>
  <c r="AD137" i="32"/>
  <c r="AD167" i="32" s="1"/>
  <c r="N21" i="32"/>
  <c r="AD21" i="32"/>
  <c r="AD53" i="32" s="1"/>
  <c r="AD126" i="32"/>
  <c r="AC206" i="32"/>
  <c r="R53" i="32"/>
  <c r="P72" i="32"/>
  <c r="AI72" i="32"/>
  <c r="AI103" i="32" s="1"/>
  <c r="AC207" i="32"/>
  <c r="R66" i="32"/>
  <c r="AI57" i="32"/>
  <c r="AI66" i="32" s="1"/>
  <c r="P57" i="32"/>
  <c r="AH210" i="32"/>
  <c r="T135" i="32"/>
  <c r="AC210" i="32"/>
  <c r="R135" i="32"/>
  <c r="AC209" i="32"/>
  <c r="R126" i="32"/>
  <c r="J209" i="32"/>
  <c r="L48" i="13" s="1"/>
  <c r="L126" i="32"/>
  <c r="L209" i="32" s="1"/>
  <c r="AH206" i="32"/>
  <c r="T53" i="32"/>
  <c r="AI21" i="32"/>
  <c r="AI53" i="32" s="1"/>
  <c r="P21" i="32"/>
  <c r="N57" i="32"/>
  <c r="AD57" i="32"/>
  <c r="AD66" i="32" s="1"/>
  <c r="AH209" i="32"/>
  <c r="T126" i="32"/>
  <c r="AH205" i="32"/>
  <c r="T17" i="32"/>
  <c r="P6" i="32"/>
  <c r="AI6" i="32"/>
  <c r="AI17" i="32" s="1"/>
  <c r="AI137" i="32"/>
  <c r="AI167" i="32" s="1"/>
  <c r="P137" i="32"/>
  <c r="AD6" i="32"/>
  <c r="AD17" i="32" s="1"/>
  <c r="N6" i="32"/>
  <c r="J205" i="32"/>
  <c r="L48" i="12" s="1"/>
  <c r="L17" i="32"/>
  <c r="L205" i="32" s="1"/>
  <c r="N128" i="32"/>
  <c r="AD128" i="32"/>
  <c r="AD135" i="32" s="1"/>
  <c r="AD103" i="32"/>
  <c r="J206" i="32"/>
  <c r="L48" i="1" s="1"/>
  <c r="L53" i="32"/>
  <c r="L206" i="32" s="1"/>
  <c r="J213" i="32"/>
  <c r="L213" i="32" s="1"/>
  <c r="AH208" i="32"/>
  <c r="T103" i="32"/>
  <c r="AC205" i="32"/>
  <c r="R17" i="32"/>
  <c r="AH211" i="32"/>
  <c r="T167" i="32"/>
  <c r="AC208" i="32"/>
  <c r="R103" i="32"/>
  <c r="J208" i="32"/>
  <c r="L48" i="2" s="1"/>
  <c r="L103" i="32"/>
  <c r="L208" i="32" s="1"/>
  <c r="K110" i="1"/>
  <c r="C110" i="3"/>
  <c r="K110" i="3" s="1"/>
  <c r="K86" i="1"/>
  <c r="C99" i="1"/>
  <c r="C86" i="3"/>
  <c r="K86" i="3" s="1"/>
  <c r="C80" i="29"/>
  <c r="C111" i="1"/>
  <c r="C98" i="3"/>
  <c r="K98" i="3" s="1"/>
  <c r="K98" i="1"/>
  <c r="S74" i="12"/>
  <c r="S28" i="29" s="1"/>
  <c r="E28" i="29"/>
  <c r="H74" i="12"/>
  <c r="E148" i="29"/>
  <c r="S74" i="13"/>
  <c r="S148" i="29" s="1"/>
  <c r="H74" i="13"/>
  <c r="H74" i="18"/>
  <c r="E308" i="29"/>
  <c r="S74" i="18"/>
  <c r="S308" i="29" s="1"/>
  <c r="H74" i="1"/>
  <c r="S74" i="1"/>
  <c r="S68" i="29" s="1"/>
  <c r="E68" i="29"/>
  <c r="E74" i="16"/>
  <c r="H267" i="29"/>
  <c r="D34" i="29"/>
  <c r="D115" i="29"/>
  <c r="D81" i="3"/>
  <c r="D155" i="29"/>
  <c r="D194" i="29"/>
  <c r="D234" i="29"/>
  <c r="D274" i="29"/>
  <c r="L259" i="29"/>
  <c r="L66" i="16"/>
  <c r="L67" i="15"/>
  <c r="L220" i="29"/>
  <c r="L139" i="29"/>
  <c r="L66" i="13"/>
  <c r="L65" i="2"/>
  <c r="L98" i="29"/>
  <c r="L67" i="1"/>
  <c r="L60" i="29"/>
  <c r="L66" i="12"/>
  <c r="L19" i="29"/>
  <c r="L68" i="18"/>
  <c r="L301" i="29"/>
  <c r="S213" i="33" l="1"/>
  <c r="AD213" i="33"/>
  <c r="M213" i="33" s="1"/>
  <c r="N213" i="33" s="1"/>
  <c r="AI213" i="33"/>
  <c r="O213" i="33" s="1"/>
  <c r="P213" i="33" s="1"/>
  <c r="L49" i="14"/>
  <c r="L162" i="29"/>
  <c r="I208" i="32"/>
  <c r="O65" i="2"/>
  <c r="I210" i="32"/>
  <c r="O199" i="32"/>
  <c r="AI212" i="32"/>
  <c r="I206" i="32"/>
  <c r="L42" i="29"/>
  <c r="L49" i="1"/>
  <c r="L50" i="18"/>
  <c r="L283" i="29"/>
  <c r="I211" i="32"/>
  <c r="L243" i="29"/>
  <c r="L50" i="16"/>
  <c r="L49" i="2"/>
  <c r="L82" i="29"/>
  <c r="L49" i="15"/>
  <c r="L202" i="29"/>
  <c r="I205" i="32"/>
  <c r="M66" i="12"/>
  <c r="I212" i="32"/>
  <c r="C41" i="15"/>
  <c r="I207" i="32"/>
  <c r="I209" i="32"/>
  <c r="L122" i="29"/>
  <c r="L49" i="13"/>
  <c r="AH213" i="32"/>
  <c r="T213" i="32" s="1"/>
  <c r="U213" i="32" s="1"/>
  <c r="AC213" i="32"/>
  <c r="R213" i="32" s="1"/>
  <c r="S213" i="32" s="1"/>
  <c r="L49" i="12"/>
  <c r="L2" i="29"/>
  <c r="B35" i="14"/>
  <c r="M199" i="32"/>
  <c r="AD212" i="32"/>
  <c r="U199" i="32"/>
  <c r="U212" i="32" s="1"/>
  <c r="T212" i="32"/>
  <c r="C111" i="14"/>
  <c r="K111" i="14" s="1"/>
  <c r="K98" i="14"/>
  <c r="C200" i="29"/>
  <c r="C99" i="14"/>
  <c r="K86" i="14"/>
  <c r="K200" i="29" s="1"/>
  <c r="S70" i="14"/>
  <c r="S184" i="29" s="1"/>
  <c r="E184" i="29"/>
  <c r="H71" i="14"/>
  <c r="H184" i="29"/>
  <c r="E71" i="14"/>
  <c r="C70" i="29"/>
  <c r="C89" i="1"/>
  <c r="K76" i="1"/>
  <c r="K70" i="29" s="1"/>
  <c r="C76" i="3"/>
  <c r="K76" i="3" s="1"/>
  <c r="K88" i="1"/>
  <c r="C88" i="3"/>
  <c r="K88" i="3" s="1"/>
  <c r="C101" i="1"/>
  <c r="K100" i="1"/>
  <c r="C100" i="3"/>
  <c r="K100" i="3" s="1"/>
  <c r="M205" i="33"/>
  <c r="N17" i="33"/>
  <c r="N205" i="33" s="1"/>
  <c r="M208" i="33"/>
  <c r="N103" i="33"/>
  <c r="N208" i="33" s="1"/>
  <c r="N126" i="33"/>
  <c r="N209" i="33" s="1"/>
  <c r="M209" i="33"/>
  <c r="P135" i="33"/>
  <c r="P210" i="33" s="1"/>
  <c r="O210" i="33"/>
  <c r="O212" i="33"/>
  <c r="P199" i="33"/>
  <c r="P212" i="33" s="1"/>
  <c r="N199" i="33"/>
  <c r="N212" i="33" s="1"/>
  <c r="M212" i="33"/>
  <c r="N167" i="33"/>
  <c r="N211" i="33" s="1"/>
  <c r="M211" i="33"/>
  <c r="P103" i="33"/>
  <c r="P208" i="33" s="1"/>
  <c r="O208" i="33"/>
  <c r="M210" i="33"/>
  <c r="N135" i="33"/>
  <c r="N210" i="33" s="1"/>
  <c r="O205" i="33"/>
  <c r="P17" i="33"/>
  <c r="P205" i="33" s="1"/>
  <c r="O209" i="33"/>
  <c r="P126" i="33"/>
  <c r="P209" i="33" s="1"/>
  <c r="M206" i="33"/>
  <c r="N53" i="33"/>
  <c r="N206" i="33" s="1"/>
  <c r="M207" i="33"/>
  <c r="N66" i="33"/>
  <c r="N207" i="33" s="1"/>
  <c r="O207" i="33"/>
  <c r="P66" i="33"/>
  <c r="P207" i="33" s="1"/>
  <c r="O206" i="33"/>
  <c r="P53" i="33"/>
  <c r="P206" i="33" s="1"/>
  <c r="O211" i="33"/>
  <c r="P167" i="33"/>
  <c r="P211" i="33" s="1"/>
  <c r="O66" i="14"/>
  <c r="N66" i="14"/>
  <c r="L67" i="14"/>
  <c r="L180" i="29"/>
  <c r="T207" i="32"/>
  <c r="AI209" i="32"/>
  <c r="R207" i="32"/>
  <c r="S66" i="32"/>
  <c r="S207" i="32" s="1"/>
  <c r="Q66" i="32"/>
  <c r="Q207" i="32" s="1"/>
  <c r="R209" i="32"/>
  <c r="S126" i="32"/>
  <c r="S209" i="32" s="1"/>
  <c r="Q126" i="32"/>
  <c r="Q209" i="32" s="1"/>
  <c r="R206" i="32"/>
  <c r="S53" i="32"/>
  <c r="S206" i="32" s="1"/>
  <c r="Q53" i="32"/>
  <c r="Q206" i="32" s="1"/>
  <c r="AD205" i="32"/>
  <c r="M17" i="32"/>
  <c r="T205" i="32"/>
  <c r="U17" i="32"/>
  <c r="U205" i="32" s="1"/>
  <c r="AI210" i="32"/>
  <c r="O135" i="32"/>
  <c r="T208" i="32"/>
  <c r="U103" i="32"/>
  <c r="U208" i="32" s="1"/>
  <c r="R210" i="32"/>
  <c r="S135" i="32"/>
  <c r="S210" i="32" s="1"/>
  <c r="Q135" i="32"/>
  <c r="Q210" i="32" s="1"/>
  <c r="R208" i="32"/>
  <c r="S103" i="32"/>
  <c r="S208" i="32" s="1"/>
  <c r="Q103" i="32"/>
  <c r="Q208" i="32" s="1"/>
  <c r="T210" i="32"/>
  <c r="U135" i="32"/>
  <c r="U210" i="32" s="1"/>
  <c r="AD209" i="32"/>
  <c r="M126" i="32"/>
  <c r="O103" i="32"/>
  <c r="AI208" i="32"/>
  <c r="AD207" i="32"/>
  <c r="M66" i="32"/>
  <c r="O167" i="32"/>
  <c r="AI211" i="32"/>
  <c r="AI206" i="32"/>
  <c r="O53" i="32"/>
  <c r="AD206" i="32"/>
  <c r="M53" i="32"/>
  <c r="O209" i="32"/>
  <c r="P126" i="32"/>
  <c r="P209" i="32" s="1"/>
  <c r="T211" i="32"/>
  <c r="U167" i="32"/>
  <c r="U211" i="32" s="1"/>
  <c r="AD208" i="32"/>
  <c r="M103" i="32"/>
  <c r="AI205" i="32"/>
  <c r="O17" i="32"/>
  <c r="T206" i="32"/>
  <c r="U53" i="32"/>
  <c r="U206" i="32" s="1"/>
  <c r="S167" i="32"/>
  <c r="S211" i="32" s="1"/>
  <c r="R211" i="32"/>
  <c r="Q167" i="32"/>
  <c r="Q211" i="32" s="1"/>
  <c r="R205" i="32"/>
  <c r="S17" i="32"/>
  <c r="S205" i="32" s="1"/>
  <c r="Q17" i="32"/>
  <c r="Q205" i="32" s="1"/>
  <c r="T209" i="32"/>
  <c r="U126" i="32"/>
  <c r="U209" i="32" s="1"/>
  <c r="AD210" i="32"/>
  <c r="M135" i="32"/>
  <c r="AI207" i="32"/>
  <c r="O66" i="32"/>
  <c r="M167" i="32"/>
  <c r="AD211" i="32"/>
  <c r="K80" i="29"/>
  <c r="K111" i="1"/>
  <c r="C111" i="3"/>
  <c r="K111" i="3" s="1"/>
  <c r="K99" i="1"/>
  <c r="C112" i="1"/>
  <c r="C99" i="3"/>
  <c r="K99" i="3" s="1"/>
  <c r="E75" i="13"/>
  <c r="H148" i="29"/>
  <c r="H28" i="29"/>
  <c r="E75" i="12"/>
  <c r="E75" i="1"/>
  <c r="H68" i="29"/>
  <c r="S74" i="16"/>
  <c r="S268" i="29" s="1"/>
  <c r="H74" i="16"/>
  <c r="E268" i="29"/>
  <c r="E75" i="18"/>
  <c r="H308" i="29"/>
  <c r="D35" i="29"/>
  <c r="D82" i="3"/>
  <c r="D116" i="29"/>
  <c r="D157" i="29"/>
  <c r="D156" i="29"/>
  <c r="D195" i="29"/>
  <c r="D235" i="29"/>
  <c r="D275" i="29"/>
  <c r="L260" i="29"/>
  <c r="M66" i="16"/>
  <c r="O66" i="16"/>
  <c r="N66" i="16"/>
  <c r="L67" i="16"/>
  <c r="O67" i="15"/>
  <c r="N67" i="15"/>
  <c r="L221" i="29"/>
  <c r="L68" i="15"/>
  <c r="M67" i="15"/>
  <c r="L67" i="13"/>
  <c r="O66" i="13"/>
  <c r="L140" i="29"/>
  <c r="M66" i="13"/>
  <c r="N66" i="13"/>
  <c r="L66" i="2"/>
  <c r="N65" i="2"/>
  <c r="L99" i="29"/>
  <c r="M65" i="2"/>
  <c r="L68" i="1"/>
  <c r="M67" i="1"/>
  <c r="L61" i="29"/>
  <c r="O67" i="1"/>
  <c r="N67" i="1"/>
  <c r="L20" i="29"/>
  <c r="O66" i="12"/>
  <c r="L67" i="12"/>
  <c r="L302" i="29"/>
  <c r="O68" i="18"/>
  <c r="N68" i="18"/>
  <c r="L69" i="18"/>
  <c r="M68" i="18"/>
  <c r="E5" i="23" l="1"/>
  <c r="O49" i="13"/>
  <c r="M48" i="13"/>
  <c r="O48" i="13"/>
  <c r="M49" i="13"/>
  <c r="O62" i="13"/>
  <c r="O61" i="13"/>
  <c r="N61" i="13"/>
  <c r="N48" i="13"/>
  <c r="N49" i="13"/>
  <c r="M61" i="13"/>
  <c r="M62" i="13"/>
  <c r="N62" i="13"/>
  <c r="O63" i="13"/>
  <c r="M63" i="13"/>
  <c r="N63" i="13"/>
  <c r="N64" i="13"/>
  <c r="M64" i="13"/>
  <c r="O64" i="13"/>
  <c r="M65" i="13"/>
  <c r="O65" i="13"/>
  <c r="N65" i="13"/>
  <c r="N48" i="1"/>
  <c r="N61" i="1"/>
  <c r="M61" i="1"/>
  <c r="E2" i="23"/>
  <c r="O48" i="1"/>
  <c r="M48" i="1"/>
  <c r="O61" i="1"/>
  <c r="N62" i="1"/>
  <c r="O49" i="1"/>
  <c r="M62" i="1"/>
  <c r="M63" i="1"/>
  <c r="N49" i="1"/>
  <c r="N63" i="1"/>
  <c r="O63" i="1"/>
  <c r="M49" i="1"/>
  <c r="O62" i="1"/>
  <c r="M64" i="1"/>
  <c r="N64" i="1"/>
  <c r="O64" i="1"/>
  <c r="M65" i="1"/>
  <c r="M65" i="3" s="1"/>
  <c r="P65" i="3" s="1"/>
  <c r="N65" i="1"/>
  <c r="N65" i="3" s="1"/>
  <c r="Q65" i="3" s="1"/>
  <c r="O65" i="1"/>
  <c r="O65" i="3" s="1"/>
  <c r="R65" i="3" s="1"/>
  <c r="O66" i="1"/>
  <c r="M66" i="1"/>
  <c r="N66" i="1"/>
  <c r="N199" i="32"/>
  <c r="N212" i="32" s="1"/>
  <c r="M212" i="32"/>
  <c r="E10" i="23"/>
  <c r="O50" i="18"/>
  <c r="O49" i="18"/>
  <c r="O48" i="18"/>
  <c r="O61" i="18"/>
  <c r="M62" i="18"/>
  <c r="O62" i="18"/>
  <c r="M48" i="18"/>
  <c r="N48" i="18"/>
  <c r="N62" i="18"/>
  <c r="M61" i="18"/>
  <c r="M50" i="18"/>
  <c r="O63" i="18"/>
  <c r="M63" i="18"/>
  <c r="M49" i="18"/>
  <c r="N61" i="18"/>
  <c r="N49" i="18"/>
  <c r="N50" i="18"/>
  <c r="O65" i="18"/>
  <c r="N63" i="18"/>
  <c r="M65" i="18"/>
  <c r="M64" i="18"/>
  <c r="O64" i="18"/>
  <c r="N64" i="18"/>
  <c r="N66" i="18"/>
  <c r="N65" i="18"/>
  <c r="M66" i="18"/>
  <c r="O66" i="18"/>
  <c r="M67" i="18"/>
  <c r="N67" i="18"/>
  <c r="O67" i="18"/>
  <c r="L51" i="16"/>
  <c r="O51" i="16" s="1"/>
  <c r="L244" i="29"/>
  <c r="L83" i="29"/>
  <c r="L50" i="2"/>
  <c r="P199" i="32"/>
  <c r="P212" i="32" s="1"/>
  <c r="O212" i="32"/>
  <c r="N66" i="12"/>
  <c r="Q66" i="12" s="1"/>
  <c r="Q20" i="29" s="1"/>
  <c r="AD213" i="32"/>
  <c r="M62" i="15"/>
  <c r="O49" i="15"/>
  <c r="M48" i="15"/>
  <c r="O48" i="15"/>
  <c r="N49" i="15"/>
  <c r="O61" i="15"/>
  <c r="N61" i="15"/>
  <c r="E7" i="23"/>
  <c r="N48" i="15"/>
  <c r="M61" i="15"/>
  <c r="M50" i="15"/>
  <c r="N62" i="15"/>
  <c r="M49" i="15"/>
  <c r="O62" i="15"/>
  <c r="O64" i="15"/>
  <c r="M63" i="15"/>
  <c r="O63" i="15"/>
  <c r="M64" i="15"/>
  <c r="N63" i="15"/>
  <c r="D64" i="15" s="1"/>
  <c r="N65" i="15"/>
  <c r="O65" i="15"/>
  <c r="N64" i="15"/>
  <c r="D219" i="29" s="1"/>
  <c r="M65" i="15"/>
  <c r="O66" i="15"/>
  <c r="N66" i="15"/>
  <c r="M66" i="15"/>
  <c r="O48" i="16"/>
  <c r="M48" i="16"/>
  <c r="O50" i="16"/>
  <c r="N48" i="16"/>
  <c r="M61" i="16"/>
  <c r="M50" i="16"/>
  <c r="N61" i="16"/>
  <c r="N50" i="16"/>
  <c r="O49" i="16"/>
  <c r="N49" i="16"/>
  <c r="E8" i="23"/>
  <c r="M49" i="16"/>
  <c r="O61" i="16"/>
  <c r="N62" i="16"/>
  <c r="O62" i="16"/>
  <c r="M62" i="16"/>
  <c r="N63" i="16"/>
  <c r="M63" i="16"/>
  <c r="O63" i="16"/>
  <c r="O64" i="16"/>
  <c r="N64" i="16"/>
  <c r="M64" i="16"/>
  <c r="M65" i="16"/>
  <c r="O65" i="16"/>
  <c r="N65" i="16"/>
  <c r="N61" i="14"/>
  <c r="N48" i="14"/>
  <c r="M48" i="14"/>
  <c r="N49" i="14"/>
  <c r="O49" i="14"/>
  <c r="O61" i="14"/>
  <c r="E6" i="23"/>
  <c r="O48" i="14"/>
  <c r="M61" i="14"/>
  <c r="M49" i="14"/>
  <c r="M62" i="14"/>
  <c r="N62" i="14"/>
  <c r="O50" i="14"/>
  <c r="O62" i="14"/>
  <c r="M63" i="14"/>
  <c r="N63" i="14"/>
  <c r="O63" i="14"/>
  <c r="O64" i="14"/>
  <c r="N64" i="14"/>
  <c r="M64" i="14"/>
  <c r="O65" i="14"/>
  <c r="M65" i="14"/>
  <c r="N65" i="14"/>
  <c r="M66" i="14"/>
  <c r="L50" i="12"/>
  <c r="L3" i="29"/>
  <c r="M61" i="12"/>
  <c r="O50" i="12"/>
  <c r="E4" i="23"/>
  <c r="O48" i="12"/>
  <c r="O61" i="12"/>
  <c r="O49" i="12"/>
  <c r="M48" i="12"/>
  <c r="N48" i="12"/>
  <c r="N62" i="12"/>
  <c r="N61" i="12"/>
  <c r="M62" i="12"/>
  <c r="N49" i="12"/>
  <c r="O62" i="12"/>
  <c r="N50" i="12"/>
  <c r="M49" i="12"/>
  <c r="O63" i="12"/>
  <c r="M63" i="12"/>
  <c r="N63" i="12"/>
  <c r="N64" i="12"/>
  <c r="M64" i="12"/>
  <c r="O64" i="12"/>
  <c r="N65" i="12"/>
  <c r="O65" i="12"/>
  <c r="M65" i="12"/>
  <c r="E3" i="23"/>
  <c r="N61" i="2"/>
  <c r="O48" i="2"/>
  <c r="M61" i="2"/>
  <c r="N48" i="2"/>
  <c r="N49" i="2"/>
  <c r="M50" i="2"/>
  <c r="N50" i="2"/>
  <c r="O49" i="2"/>
  <c r="O50" i="2"/>
  <c r="O61" i="2"/>
  <c r="N62" i="2"/>
  <c r="M49" i="2"/>
  <c r="M48" i="2"/>
  <c r="M62" i="2"/>
  <c r="O62" i="2"/>
  <c r="N63" i="2"/>
  <c r="M63" i="2"/>
  <c r="O63" i="2"/>
  <c r="O64" i="2"/>
  <c r="M64" i="2"/>
  <c r="N64" i="2"/>
  <c r="AI213" i="32"/>
  <c r="L284" i="29"/>
  <c r="L51" i="18"/>
  <c r="M51" i="18" s="1"/>
  <c r="L123" i="29"/>
  <c r="L50" i="13"/>
  <c r="M50" i="13" s="1"/>
  <c r="L43" i="29"/>
  <c r="L50" i="1"/>
  <c r="N50" i="1" s="1"/>
  <c r="K78" i="1"/>
  <c r="K72" i="29" s="1"/>
  <c r="C72" i="29"/>
  <c r="C78" i="3"/>
  <c r="K78" i="3" s="1"/>
  <c r="C91" i="1"/>
  <c r="L50" i="15"/>
  <c r="N50" i="15" s="1"/>
  <c r="L203" i="29"/>
  <c r="L50" i="14"/>
  <c r="M50" i="14" s="1"/>
  <c r="L163" i="29"/>
  <c r="B36" i="14"/>
  <c r="K99" i="14"/>
  <c r="B37" i="14" s="1"/>
  <c r="C112" i="14"/>
  <c r="K112" i="14" s="1"/>
  <c r="B38" i="14" s="1"/>
  <c r="E185" i="29"/>
  <c r="S71" i="14"/>
  <c r="S185" i="29" s="1"/>
  <c r="D198" i="29"/>
  <c r="H72" i="14"/>
  <c r="E72" i="14"/>
  <c r="H185" i="29"/>
  <c r="C102" i="1"/>
  <c r="K89" i="1"/>
  <c r="C89" i="3"/>
  <c r="K89" i="3" s="1"/>
  <c r="K101" i="1"/>
  <c r="C101" i="3"/>
  <c r="K101" i="3" s="1"/>
  <c r="K77" i="1"/>
  <c r="C77" i="3"/>
  <c r="K77" i="3" s="1"/>
  <c r="C90" i="1"/>
  <c r="C71" i="29"/>
  <c r="O67" i="14"/>
  <c r="N67" i="14"/>
  <c r="M67" i="14"/>
  <c r="L68" i="14"/>
  <c r="L181" i="29"/>
  <c r="N180" i="29"/>
  <c r="Q66" i="14"/>
  <c r="Q180" i="29" s="1"/>
  <c r="R66" i="14"/>
  <c r="R180" i="29" s="1"/>
  <c r="O180" i="29"/>
  <c r="P66" i="14"/>
  <c r="P180" i="29" s="1"/>
  <c r="M180" i="29"/>
  <c r="Q213" i="32"/>
  <c r="M213" i="32"/>
  <c r="N213" i="32" s="1"/>
  <c r="O207" i="32"/>
  <c r="P66" i="32"/>
  <c r="P207" i="32" s="1"/>
  <c r="M209" i="32"/>
  <c r="N126" i="32"/>
  <c r="N209" i="32" s="1"/>
  <c r="O206" i="32"/>
  <c r="P53" i="32"/>
  <c r="P206" i="32" s="1"/>
  <c r="O213" i="32"/>
  <c r="P213" i="32" s="1"/>
  <c r="O210" i="32"/>
  <c r="P135" i="32"/>
  <c r="P210" i="32" s="1"/>
  <c r="N135" i="32"/>
  <c r="N210" i="32" s="1"/>
  <c r="M210" i="32"/>
  <c r="M208" i="32"/>
  <c r="N103" i="32"/>
  <c r="N208" i="32" s="1"/>
  <c r="O205" i="32"/>
  <c r="P17" i="32"/>
  <c r="P205" i="32" s="1"/>
  <c r="O211" i="32"/>
  <c r="P167" i="32"/>
  <c r="P211" i="32" s="1"/>
  <c r="M207" i="32"/>
  <c r="N66" i="32"/>
  <c r="N207" i="32" s="1"/>
  <c r="P103" i="32"/>
  <c r="P208" i="32" s="1"/>
  <c r="O208" i="32"/>
  <c r="M206" i="32"/>
  <c r="N53" i="32"/>
  <c r="N206" i="32" s="1"/>
  <c r="M211" i="32"/>
  <c r="N167" i="32"/>
  <c r="N211" i="32" s="1"/>
  <c r="M205" i="32"/>
  <c r="N17" i="32"/>
  <c r="N205" i="32" s="1"/>
  <c r="K112" i="1"/>
  <c r="C112" i="3"/>
  <c r="K112" i="3" s="1"/>
  <c r="E29" i="29"/>
  <c r="S75" i="12"/>
  <c r="S29" i="29" s="1"/>
  <c r="H75" i="12"/>
  <c r="S75" i="13"/>
  <c r="S149" i="29" s="1"/>
  <c r="H75" i="13"/>
  <c r="E149" i="29"/>
  <c r="E75" i="16"/>
  <c r="H268" i="29"/>
  <c r="H75" i="18"/>
  <c r="S75" i="18"/>
  <c r="S309" i="29" s="1"/>
  <c r="E309" i="29"/>
  <c r="H75" i="1"/>
  <c r="E69" i="29"/>
  <c r="S75" i="1"/>
  <c r="S69" i="29" s="1"/>
  <c r="D37" i="29"/>
  <c r="D36" i="29"/>
  <c r="D117" i="29"/>
  <c r="D83" i="3"/>
  <c r="D197" i="29"/>
  <c r="D196" i="29"/>
  <c r="D237" i="29"/>
  <c r="D236" i="29"/>
  <c r="D277" i="29"/>
  <c r="D276" i="29"/>
  <c r="M67" i="16"/>
  <c r="O67" i="16"/>
  <c r="L261" i="29"/>
  <c r="N67" i="16"/>
  <c r="L68" i="16"/>
  <c r="Q66" i="16"/>
  <c r="Q260" i="29" s="1"/>
  <c r="N260" i="29"/>
  <c r="O260" i="29"/>
  <c r="R66" i="16"/>
  <c r="R260" i="29" s="1"/>
  <c r="P66" i="16"/>
  <c r="P260" i="29" s="1"/>
  <c r="M260" i="29"/>
  <c r="O68" i="15"/>
  <c r="N68" i="15"/>
  <c r="M68" i="15"/>
  <c r="L69" i="15"/>
  <c r="L222" i="29"/>
  <c r="Q67" i="15"/>
  <c r="Q221" i="29" s="1"/>
  <c r="N221" i="29"/>
  <c r="R67" i="15"/>
  <c r="R221" i="29" s="1"/>
  <c r="O221" i="29"/>
  <c r="P67" i="15"/>
  <c r="P221" i="29" s="1"/>
  <c r="M221" i="29"/>
  <c r="L141" i="29"/>
  <c r="N67" i="13"/>
  <c r="O67" i="13"/>
  <c r="M67" i="13"/>
  <c r="L68" i="13"/>
  <c r="Q66" i="13"/>
  <c r="Q140" i="29" s="1"/>
  <c r="N140" i="29"/>
  <c r="M140" i="29"/>
  <c r="P66" i="13"/>
  <c r="P140" i="29" s="1"/>
  <c r="R66" i="13"/>
  <c r="R140" i="29" s="1"/>
  <c r="O140" i="29"/>
  <c r="O99" i="29"/>
  <c r="R65" i="2"/>
  <c r="R99" i="29" s="1"/>
  <c r="M99" i="29"/>
  <c r="P65" i="2"/>
  <c r="P99" i="29" s="1"/>
  <c r="N99" i="29"/>
  <c r="Q65" i="2"/>
  <c r="Q99" i="29" s="1"/>
  <c r="L100" i="29"/>
  <c r="M66" i="2"/>
  <c r="N66" i="2"/>
  <c r="O66" i="2"/>
  <c r="L67" i="2"/>
  <c r="N61" i="29"/>
  <c r="Q67" i="1"/>
  <c r="Q61" i="29" s="1"/>
  <c r="R67" i="1"/>
  <c r="R61" i="29" s="1"/>
  <c r="O61" i="29"/>
  <c r="O68" i="1"/>
  <c r="M68" i="1"/>
  <c r="L62" i="29"/>
  <c r="L69" i="1"/>
  <c r="N68" i="1"/>
  <c r="P67" i="1"/>
  <c r="P61" i="29" s="1"/>
  <c r="M61" i="29"/>
  <c r="P66" i="12"/>
  <c r="P20" i="29" s="1"/>
  <c r="M20" i="29"/>
  <c r="R66" i="12"/>
  <c r="R20" i="29" s="1"/>
  <c r="O20" i="29"/>
  <c r="L68" i="12"/>
  <c r="L21" i="29"/>
  <c r="O67" i="12"/>
  <c r="N67" i="12"/>
  <c r="M67" i="12"/>
  <c r="M302" i="29"/>
  <c r="P68" i="18"/>
  <c r="P302" i="29" s="1"/>
  <c r="O69" i="18"/>
  <c r="L70" i="18"/>
  <c r="N69" i="18"/>
  <c r="M69" i="18"/>
  <c r="L303" i="29"/>
  <c r="N302" i="29"/>
  <c r="Q68" i="18"/>
  <c r="Q302" i="29" s="1"/>
  <c r="R68" i="18"/>
  <c r="R302" i="29" s="1"/>
  <c r="O302" i="29"/>
  <c r="N20" i="29" l="1"/>
  <c r="C18" i="23"/>
  <c r="D18" i="23" s="1"/>
  <c r="D220" i="29"/>
  <c r="D218" i="29"/>
  <c r="D68" i="3"/>
  <c r="C13" i="23"/>
  <c r="D13" i="23" s="1"/>
  <c r="D62" i="29"/>
  <c r="R51" i="16"/>
  <c r="R245" i="29" s="1"/>
  <c r="O245" i="29"/>
  <c r="M124" i="29"/>
  <c r="P50" i="13"/>
  <c r="P124" i="29" s="1"/>
  <c r="P50" i="14"/>
  <c r="P164" i="29" s="1"/>
  <c r="M164" i="29"/>
  <c r="Q50" i="15"/>
  <c r="Q204" i="29" s="1"/>
  <c r="N204" i="29"/>
  <c r="M285" i="29"/>
  <c r="P51" i="18"/>
  <c r="P285" i="29" s="1"/>
  <c r="Q50" i="1"/>
  <c r="Q44" i="29" s="1"/>
  <c r="N50" i="3"/>
  <c r="Q50" i="3" s="1"/>
  <c r="N44" i="29"/>
  <c r="P63" i="2"/>
  <c r="P97" i="29" s="1"/>
  <c r="M97" i="29"/>
  <c r="N95" i="29"/>
  <c r="Q61" i="2"/>
  <c r="Q95" i="29" s="1"/>
  <c r="P49" i="12"/>
  <c r="P3" i="29" s="1"/>
  <c r="M3" i="29"/>
  <c r="O3" i="29"/>
  <c r="R49" i="12"/>
  <c r="R3" i="29" s="1"/>
  <c r="O178" i="29"/>
  <c r="R64" i="14"/>
  <c r="R178" i="29" s="1"/>
  <c r="Q49" i="14"/>
  <c r="Q163" i="29" s="1"/>
  <c r="N163" i="29"/>
  <c r="O257" i="29"/>
  <c r="R63" i="16"/>
  <c r="R257" i="29" s="1"/>
  <c r="P66" i="15"/>
  <c r="P220" i="29" s="1"/>
  <c r="M220" i="29"/>
  <c r="O219" i="29"/>
  <c r="R65" i="15"/>
  <c r="R219" i="29" s="1"/>
  <c r="O218" i="29"/>
  <c r="R64" i="15"/>
  <c r="R218" i="29" s="1"/>
  <c r="M299" i="29"/>
  <c r="P65" i="18"/>
  <c r="P299" i="29" s="1"/>
  <c r="O297" i="29"/>
  <c r="R63" i="18"/>
  <c r="R297" i="29" s="1"/>
  <c r="O59" i="29"/>
  <c r="R65" i="1"/>
  <c r="R59" i="29" s="1"/>
  <c r="N56" i="29"/>
  <c r="Q62" i="1"/>
  <c r="Q56" i="29" s="1"/>
  <c r="N62" i="3"/>
  <c r="Q62" i="3" s="1"/>
  <c r="Q64" i="13"/>
  <c r="Q138" i="29" s="1"/>
  <c r="N138" i="29"/>
  <c r="O50" i="13"/>
  <c r="P49" i="13"/>
  <c r="P123" i="29" s="1"/>
  <c r="M123" i="29"/>
  <c r="O55" i="29"/>
  <c r="R61" i="1"/>
  <c r="R55" i="29" s="1"/>
  <c r="O61" i="3"/>
  <c r="R61" i="3" s="1"/>
  <c r="Q62" i="13"/>
  <c r="Q136" i="29" s="1"/>
  <c r="N136" i="29"/>
  <c r="P64" i="2"/>
  <c r="P98" i="29" s="1"/>
  <c r="M98" i="29"/>
  <c r="N97" i="29"/>
  <c r="Q63" i="2"/>
  <c r="Q97" i="29" s="1"/>
  <c r="R50" i="2"/>
  <c r="R84" i="29" s="1"/>
  <c r="O84" i="29"/>
  <c r="O16" i="29"/>
  <c r="R62" i="12"/>
  <c r="R16" i="29" s="1"/>
  <c r="O2" i="29"/>
  <c r="R48" i="12"/>
  <c r="R2" i="29" s="1"/>
  <c r="N176" i="29"/>
  <c r="Q62" i="14"/>
  <c r="Q176" i="29" s="1"/>
  <c r="N162" i="29"/>
  <c r="Q48" i="14"/>
  <c r="Q162" i="29" s="1"/>
  <c r="P65" i="16"/>
  <c r="P259" i="29" s="1"/>
  <c r="M259" i="29"/>
  <c r="M257" i="29"/>
  <c r="P63" i="16"/>
  <c r="P257" i="29" s="1"/>
  <c r="P49" i="16"/>
  <c r="P243" i="29" s="1"/>
  <c r="M243" i="29"/>
  <c r="M255" i="29"/>
  <c r="P61" i="16"/>
  <c r="P255" i="29" s="1"/>
  <c r="Q66" i="15"/>
  <c r="Q220" i="29" s="1"/>
  <c r="N220" i="29"/>
  <c r="O216" i="29"/>
  <c r="R62" i="15"/>
  <c r="R216" i="29" s="1"/>
  <c r="O215" i="29"/>
  <c r="R61" i="15"/>
  <c r="R215" i="29" s="1"/>
  <c r="R67" i="18"/>
  <c r="R301" i="29" s="1"/>
  <c r="O301" i="29"/>
  <c r="N299" i="29"/>
  <c r="Q65" i="18"/>
  <c r="Q299" i="29" s="1"/>
  <c r="R65" i="18"/>
  <c r="R299" i="29" s="1"/>
  <c r="O299" i="29"/>
  <c r="R62" i="1"/>
  <c r="R56" i="29" s="1"/>
  <c r="O56" i="29"/>
  <c r="M42" i="29"/>
  <c r="P48" i="1"/>
  <c r="P42" i="29" s="1"/>
  <c r="M48" i="3"/>
  <c r="P48" i="3" s="1"/>
  <c r="N139" i="29"/>
  <c r="Q65" i="13"/>
  <c r="Q139" i="29" s="1"/>
  <c r="P62" i="13"/>
  <c r="P136" i="29" s="1"/>
  <c r="M136" i="29"/>
  <c r="M122" i="29"/>
  <c r="P48" i="13"/>
  <c r="P122" i="29" s="1"/>
  <c r="O15" i="29"/>
  <c r="R61" i="12"/>
  <c r="R15" i="29" s="1"/>
  <c r="N219" i="29"/>
  <c r="Q65" i="15"/>
  <c r="Q219" i="29" s="1"/>
  <c r="L52" i="16"/>
  <c r="L245" i="29"/>
  <c r="M300" i="29"/>
  <c r="P66" i="18"/>
  <c r="P300" i="29" s="1"/>
  <c r="Q63" i="18"/>
  <c r="Q297" i="29" s="1"/>
  <c r="N297" i="29"/>
  <c r="P50" i="18"/>
  <c r="P284" i="29" s="1"/>
  <c r="M284" i="29"/>
  <c r="O296" i="29"/>
  <c r="R62" i="18"/>
  <c r="R296" i="29" s="1"/>
  <c r="Q65" i="1"/>
  <c r="Q59" i="29" s="1"/>
  <c r="N59" i="29"/>
  <c r="M58" i="29"/>
  <c r="P64" i="1"/>
  <c r="P58" i="29" s="1"/>
  <c r="M64" i="3"/>
  <c r="P64" i="3" s="1"/>
  <c r="O122" i="29"/>
  <c r="R48" i="13"/>
  <c r="R122" i="29" s="1"/>
  <c r="C79" i="3"/>
  <c r="K79" i="3" s="1"/>
  <c r="B36" i="3" s="1"/>
  <c r="C92" i="1"/>
  <c r="C73" i="29"/>
  <c r="K79" i="1"/>
  <c r="K73" i="29" s="1"/>
  <c r="O62" i="3"/>
  <c r="R62" i="3" s="1"/>
  <c r="O96" i="29"/>
  <c r="R62" i="2"/>
  <c r="R96" i="29" s="1"/>
  <c r="O83" i="29"/>
  <c r="R49" i="2"/>
  <c r="R83" i="29" s="1"/>
  <c r="N3" i="29"/>
  <c r="Q49" i="12"/>
  <c r="Q3" i="29" s="1"/>
  <c r="M179" i="29"/>
  <c r="P65" i="14"/>
  <c r="P179" i="29" s="1"/>
  <c r="P62" i="14"/>
  <c r="P176" i="29" s="1"/>
  <c r="M176" i="29"/>
  <c r="N175" i="29"/>
  <c r="Q61" i="14"/>
  <c r="Q175" i="29" s="1"/>
  <c r="N242" i="29"/>
  <c r="Q48" i="16"/>
  <c r="Q242" i="29" s="1"/>
  <c r="N217" i="29"/>
  <c r="Q63" i="15"/>
  <c r="Q217" i="29" s="1"/>
  <c r="M203" i="29"/>
  <c r="P49" i="15"/>
  <c r="P203" i="29" s="1"/>
  <c r="N203" i="29"/>
  <c r="Q49" i="15"/>
  <c r="Q203" i="29" s="1"/>
  <c r="Q67" i="18"/>
  <c r="Q301" i="29" s="1"/>
  <c r="N301" i="29"/>
  <c r="Q66" i="18"/>
  <c r="Q300" i="29" s="1"/>
  <c r="N300" i="29"/>
  <c r="N284" i="29"/>
  <c r="Q50" i="18"/>
  <c r="Q284" i="29" s="1"/>
  <c r="M296" i="29"/>
  <c r="P62" i="18"/>
  <c r="P296" i="29" s="1"/>
  <c r="M59" i="29"/>
  <c r="P65" i="1"/>
  <c r="P59" i="29" s="1"/>
  <c r="M43" i="29"/>
  <c r="P49" i="1"/>
  <c r="P43" i="29" s="1"/>
  <c r="M49" i="3"/>
  <c r="P49" i="3" s="1"/>
  <c r="O42" i="29"/>
  <c r="O48" i="3"/>
  <c r="R48" i="3" s="1"/>
  <c r="R48" i="1"/>
  <c r="R42" i="29" s="1"/>
  <c r="O123" i="29"/>
  <c r="R49" i="13"/>
  <c r="R123" i="29" s="1"/>
  <c r="R61" i="2"/>
  <c r="R95" i="29" s="1"/>
  <c r="O95" i="29"/>
  <c r="Q65" i="14"/>
  <c r="Q179" i="29" s="1"/>
  <c r="N179" i="29"/>
  <c r="N215" i="29"/>
  <c r="Q61" i="15"/>
  <c r="Q215" i="29" s="1"/>
  <c r="L44" i="29"/>
  <c r="L51" i="1"/>
  <c r="O98" i="29"/>
  <c r="R64" i="2"/>
  <c r="R98" i="29" s="1"/>
  <c r="Q50" i="2"/>
  <c r="Q84" i="29" s="1"/>
  <c r="N84" i="29"/>
  <c r="P65" i="12"/>
  <c r="P19" i="29" s="1"/>
  <c r="M19" i="29"/>
  <c r="M16" i="29"/>
  <c r="P62" i="12"/>
  <c r="P16" i="29" s="1"/>
  <c r="R50" i="12"/>
  <c r="R4" i="29" s="1"/>
  <c r="O4" i="29"/>
  <c r="R63" i="14"/>
  <c r="R177" i="29" s="1"/>
  <c r="O177" i="29"/>
  <c r="M163" i="29"/>
  <c r="P49" i="14"/>
  <c r="P163" i="29" s="1"/>
  <c r="M258" i="29"/>
  <c r="P64" i="16"/>
  <c r="P258" i="29" s="1"/>
  <c r="Q63" i="16"/>
  <c r="Q257" i="29" s="1"/>
  <c r="N257" i="29"/>
  <c r="N243" i="29"/>
  <c r="Q49" i="16"/>
  <c r="Q243" i="29" s="1"/>
  <c r="O244" i="29"/>
  <c r="R50" i="16"/>
  <c r="R244" i="29" s="1"/>
  <c r="O220" i="29"/>
  <c r="R66" i="15"/>
  <c r="R220" i="29" s="1"/>
  <c r="O202" i="29"/>
  <c r="R48" i="15"/>
  <c r="R202" i="29" s="1"/>
  <c r="M295" i="29"/>
  <c r="P61" i="18"/>
  <c r="P295" i="29" s="1"/>
  <c r="O295" i="29"/>
  <c r="R61" i="18"/>
  <c r="R295" i="29" s="1"/>
  <c r="N60" i="29"/>
  <c r="Q66" i="1"/>
  <c r="Q60" i="29" s="1"/>
  <c r="R63" i="1"/>
  <c r="R57" i="29" s="1"/>
  <c r="O57" i="29"/>
  <c r="O63" i="3"/>
  <c r="R63" i="3" s="1"/>
  <c r="R65" i="13"/>
  <c r="R139" i="29" s="1"/>
  <c r="O139" i="29"/>
  <c r="N137" i="29"/>
  <c r="Q63" i="13"/>
  <c r="Q137" i="29" s="1"/>
  <c r="M135" i="29"/>
  <c r="P61" i="13"/>
  <c r="P135" i="29" s="1"/>
  <c r="R50" i="14"/>
  <c r="R164" i="29" s="1"/>
  <c r="O164" i="29"/>
  <c r="P50" i="2"/>
  <c r="P84" i="29" s="1"/>
  <c r="M84" i="29"/>
  <c r="O19" i="29"/>
  <c r="R65" i="12"/>
  <c r="R19" i="29" s="1"/>
  <c r="N15" i="29"/>
  <c r="Q61" i="12"/>
  <c r="Q15" i="29" s="1"/>
  <c r="P61" i="12"/>
  <c r="P15" i="29" s="1"/>
  <c r="M15" i="29"/>
  <c r="Q63" i="14"/>
  <c r="Q177" i="29" s="1"/>
  <c r="N177" i="29"/>
  <c r="M175" i="29"/>
  <c r="P61" i="14"/>
  <c r="P175" i="29" s="1"/>
  <c r="P62" i="16"/>
  <c r="P256" i="29" s="1"/>
  <c r="M256" i="29"/>
  <c r="O243" i="29"/>
  <c r="R49" i="16"/>
  <c r="R243" i="29" s="1"/>
  <c r="M242" i="29"/>
  <c r="P48" i="16"/>
  <c r="P242" i="29" s="1"/>
  <c r="P64" i="15"/>
  <c r="P218" i="29" s="1"/>
  <c r="M218" i="29"/>
  <c r="N216" i="29"/>
  <c r="Q62" i="15"/>
  <c r="Q216" i="29" s="1"/>
  <c r="P48" i="15"/>
  <c r="P202" i="29" s="1"/>
  <c r="M202" i="29"/>
  <c r="P67" i="18"/>
  <c r="P301" i="29" s="1"/>
  <c r="M301" i="29"/>
  <c r="Q64" i="18"/>
  <c r="Q298" i="29" s="1"/>
  <c r="N298" i="29"/>
  <c r="N283" i="29"/>
  <c r="Q49" i="18"/>
  <c r="Q283" i="29" s="1"/>
  <c r="R48" i="18"/>
  <c r="R282" i="29" s="1"/>
  <c r="O282" i="29"/>
  <c r="M60" i="29"/>
  <c r="P66" i="1"/>
  <c r="P60" i="29" s="1"/>
  <c r="Q63" i="1"/>
  <c r="Q57" i="29" s="1"/>
  <c r="N57" i="29"/>
  <c r="N63" i="3"/>
  <c r="Q63" i="3" s="1"/>
  <c r="M55" i="29"/>
  <c r="P61" i="1"/>
  <c r="P55" i="29" s="1"/>
  <c r="M61" i="3"/>
  <c r="P61" i="3" s="1"/>
  <c r="M139" i="29"/>
  <c r="P65" i="13"/>
  <c r="P139" i="29" s="1"/>
  <c r="M137" i="29"/>
  <c r="P63" i="13"/>
  <c r="P137" i="29" s="1"/>
  <c r="N123" i="29"/>
  <c r="Q49" i="13"/>
  <c r="Q123" i="29" s="1"/>
  <c r="O203" i="29"/>
  <c r="R49" i="15"/>
  <c r="R203" i="29" s="1"/>
  <c r="Q61" i="18"/>
  <c r="Q295" i="29" s="1"/>
  <c r="N295" i="29"/>
  <c r="N296" i="29"/>
  <c r="Q62" i="18"/>
  <c r="Q296" i="29" s="1"/>
  <c r="O283" i="29"/>
  <c r="R49" i="18"/>
  <c r="R283" i="29" s="1"/>
  <c r="R64" i="1"/>
  <c r="R58" i="29" s="1"/>
  <c r="O58" i="29"/>
  <c r="O64" i="3"/>
  <c r="R64" i="3" s="1"/>
  <c r="N49" i="3"/>
  <c r="Q49" i="3" s="1"/>
  <c r="Q49" i="1"/>
  <c r="Q43" i="29" s="1"/>
  <c r="N43" i="29"/>
  <c r="N55" i="29"/>
  <c r="Q61" i="1"/>
  <c r="Q55" i="29" s="1"/>
  <c r="N61" i="3"/>
  <c r="Q61" i="3" s="1"/>
  <c r="R63" i="13"/>
  <c r="R137" i="29" s="1"/>
  <c r="O137" i="29"/>
  <c r="Q48" i="13"/>
  <c r="Q122" i="29" s="1"/>
  <c r="N122" i="29"/>
  <c r="N98" i="29"/>
  <c r="Q64" i="2"/>
  <c r="Q98" i="29" s="1"/>
  <c r="N4" i="29"/>
  <c r="Q50" i="12"/>
  <c r="Q4" i="29" s="1"/>
  <c r="N50" i="14"/>
  <c r="L164" i="29"/>
  <c r="L51" i="14"/>
  <c r="L124" i="29"/>
  <c r="L51" i="13"/>
  <c r="P62" i="2"/>
  <c r="P96" i="29" s="1"/>
  <c r="M96" i="29"/>
  <c r="N83" i="29"/>
  <c r="Q49" i="2"/>
  <c r="Q83" i="29" s="1"/>
  <c r="Q65" i="12"/>
  <c r="Q19" i="29" s="1"/>
  <c r="N19" i="29"/>
  <c r="Q62" i="12"/>
  <c r="Q16" i="29" s="1"/>
  <c r="N16" i="29"/>
  <c r="O179" i="29"/>
  <c r="R65" i="14"/>
  <c r="R179" i="29" s="1"/>
  <c r="R48" i="14"/>
  <c r="R162" i="29" s="1"/>
  <c r="O162" i="29"/>
  <c r="N258" i="29"/>
  <c r="Q64" i="16"/>
  <c r="Q258" i="29" s="1"/>
  <c r="O256" i="29"/>
  <c r="R62" i="16"/>
  <c r="R256" i="29" s="1"/>
  <c r="N51" i="16"/>
  <c r="O242" i="29"/>
  <c r="R48" i="16"/>
  <c r="R242" i="29" s="1"/>
  <c r="O217" i="29"/>
  <c r="R63" i="15"/>
  <c r="R217" i="29" s="1"/>
  <c r="P50" i="15"/>
  <c r="P204" i="29" s="1"/>
  <c r="M204" i="29"/>
  <c r="M82" i="29"/>
  <c r="P48" i="2"/>
  <c r="P82" i="29" s="1"/>
  <c r="N82" i="29"/>
  <c r="Q48" i="2"/>
  <c r="Q82" i="29" s="1"/>
  <c r="Q63" i="12"/>
  <c r="Q17" i="29" s="1"/>
  <c r="N17" i="29"/>
  <c r="N2" i="29"/>
  <c r="Q48" i="12"/>
  <c r="Q2" i="29" s="1"/>
  <c r="M178" i="29"/>
  <c r="P64" i="14"/>
  <c r="P178" i="29" s="1"/>
  <c r="N259" i="29"/>
  <c r="Q65" i="16"/>
  <c r="Q259" i="29" s="1"/>
  <c r="O258" i="29"/>
  <c r="R64" i="16"/>
  <c r="R258" i="29" s="1"/>
  <c r="N244" i="29"/>
  <c r="Q50" i="16"/>
  <c r="Q244" i="29" s="1"/>
  <c r="M219" i="29"/>
  <c r="P65" i="15"/>
  <c r="P219" i="29" s="1"/>
  <c r="O298" i="29"/>
  <c r="R64" i="18"/>
  <c r="R298" i="29" s="1"/>
  <c r="M283" i="29"/>
  <c r="P49" i="18"/>
  <c r="P283" i="29" s="1"/>
  <c r="R50" i="18"/>
  <c r="R284" i="29" s="1"/>
  <c r="O284" i="29"/>
  <c r="R66" i="1"/>
  <c r="R60" i="29" s="1"/>
  <c r="O60" i="29"/>
  <c r="O50" i="1"/>
  <c r="M57" i="29"/>
  <c r="P63" i="1"/>
  <c r="P57" i="29" s="1"/>
  <c r="M63" i="3"/>
  <c r="P63" i="3" s="1"/>
  <c r="N42" i="29"/>
  <c r="N48" i="3"/>
  <c r="Q48" i="3" s="1"/>
  <c r="Q48" i="1"/>
  <c r="Q42" i="29" s="1"/>
  <c r="N135" i="29"/>
  <c r="Q61" i="13"/>
  <c r="Q135" i="29" s="1"/>
  <c r="Q64" i="12"/>
  <c r="Q18" i="29" s="1"/>
  <c r="N18" i="29"/>
  <c r="P48" i="14"/>
  <c r="P162" i="29" s="1"/>
  <c r="M162" i="29"/>
  <c r="M244" i="29"/>
  <c r="P50" i="16"/>
  <c r="P244" i="29" s="1"/>
  <c r="L51" i="15"/>
  <c r="L204" i="29"/>
  <c r="L285" i="29"/>
  <c r="L52" i="18"/>
  <c r="O97" i="29"/>
  <c r="R63" i="2"/>
  <c r="R97" i="29" s="1"/>
  <c r="P49" i="2"/>
  <c r="P83" i="29" s="1"/>
  <c r="M83" i="29"/>
  <c r="P61" i="2"/>
  <c r="P95" i="29" s="1"/>
  <c r="M95" i="29"/>
  <c r="R64" i="12"/>
  <c r="R18" i="29" s="1"/>
  <c r="O18" i="29"/>
  <c r="P63" i="12"/>
  <c r="P17" i="29" s="1"/>
  <c r="M17" i="29"/>
  <c r="N178" i="29"/>
  <c r="Q64" i="14"/>
  <c r="Q178" i="29" s="1"/>
  <c r="O175" i="29"/>
  <c r="R61" i="14"/>
  <c r="R175" i="29" s="1"/>
  <c r="N256" i="29"/>
  <c r="Q62" i="16"/>
  <c r="Q256" i="29" s="1"/>
  <c r="N255" i="29"/>
  <c r="Q61" i="16"/>
  <c r="Q255" i="29" s="1"/>
  <c r="M217" i="29"/>
  <c r="P63" i="15"/>
  <c r="P217" i="29" s="1"/>
  <c r="M215" i="29"/>
  <c r="P61" i="15"/>
  <c r="P215" i="29" s="1"/>
  <c r="O50" i="15"/>
  <c r="L84" i="29"/>
  <c r="L51" i="2"/>
  <c r="O300" i="29"/>
  <c r="R66" i="18"/>
  <c r="R300" i="29" s="1"/>
  <c r="M297" i="29"/>
  <c r="P63" i="18"/>
  <c r="P297" i="29" s="1"/>
  <c r="N282" i="29"/>
  <c r="Q48" i="18"/>
  <c r="Q282" i="29" s="1"/>
  <c r="O51" i="18"/>
  <c r="M50" i="1"/>
  <c r="P62" i="1"/>
  <c r="P56" i="29" s="1"/>
  <c r="M56" i="29"/>
  <c r="M62" i="3"/>
  <c r="P62" i="3" s="1"/>
  <c r="O138" i="29"/>
  <c r="R64" i="13"/>
  <c r="R138" i="29" s="1"/>
  <c r="R61" i="13"/>
  <c r="R135" i="29" s="1"/>
  <c r="O135" i="29"/>
  <c r="O259" i="29"/>
  <c r="R65" i="16"/>
  <c r="R259" i="29" s="1"/>
  <c r="R61" i="16"/>
  <c r="R255" i="29" s="1"/>
  <c r="O255" i="29"/>
  <c r="P63" i="14"/>
  <c r="P177" i="29" s="1"/>
  <c r="M177" i="29"/>
  <c r="C104" i="1"/>
  <c r="C91" i="3"/>
  <c r="K91" i="3" s="1"/>
  <c r="K91" i="1"/>
  <c r="Q62" i="2"/>
  <c r="Q96" i="29" s="1"/>
  <c r="N96" i="29"/>
  <c r="O82" i="29"/>
  <c r="R48" i="2"/>
  <c r="R82" i="29" s="1"/>
  <c r="M18" i="29"/>
  <c r="P64" i="12"/>
  <c r="P18" i="29" s="1"/>
  <c r="R63" i="12"/>
  <c r="R17" i="29" s="1"/>
  <c r="O17" i="29"/>
  <c r="P48" i="12"/>
  <c r="P2" i="29" s="1"/>
  <c r="M2" i="29"/>
  <c r="M50" i="12"/>
  <c r="L51" i="12"/>
  <c r="L4" i="29"/>
  <c r="R62" i="14"/>
  <c r="R176" i="29" s="1"/>
  <c r="O176" i="29"/>
  <c r="R49" i="14"/>
  <c r="R163" i="29" s="1"/>
  <c r="O163" i="29"/>
  <c r="M51" i="16"/>
  <c r="N218" i="29"/>
  <c r="Q64" i="15"/>
  <c r="Q218" i="29" s="1"/>
  <c r="Q48" i="15"/>
  <c r="Q202" i="29" s="1"/>
  <c r="N202" i="29"/>
  <c r="P62" i="15"/>
  <c r="P216" i="29" s="1"/>
  <c r="M216" i="29"/>
  <c r="M298" i="29"/>
  <c r="P64" i="18"/>
  <c r="P298" i="29" s="1"/>
  <c r="N51" i="18"/>
  <c r="M282" i="29"/>
  <c r="P48" i="18"/>
  <c r="P282" i="29" s="1"/>
  <c r="Q64" i="1"/>
  <c r="Q58" i="29" s="1"/>
  <c r="N58" i="29"/>
  <c r="N64" i="3"/>
  <c r="Q64" i="3" s="1"/>
  <c r="O49" i="3"/>
  <c r="R49" i="3" s="1"/>
  <c r="R49" i="1"/>
  <c r="R43" i="29" s="1"/>
  <c r="O43" i="29"/>
  <c r="P64" i="13"/>
  <c r="P138" i="29" s="1"/>
  <c r="M138" i="29"/>
  <c r="N50" i="13"/>
  <c r="R62" i="13"/>
  <c r="R136" i="29" s="1"/>
  <c r="O136" i="29"/>
  <c r="H73" i="14"/>
  <c r="D199" i="29"/>
  <c r="E73" i="14"/>
  <c r="H186" i="29"/>
  <c r="S72" i="14"/>
  <c r="S186" i="29" s="1"/>
  <c r="E186" i="29"/>
  <c r="K90" i="1"/>
  <c r="C103" i="1"/>
  <c r="C90" i="3"/>
  <c r="K90" i="3" s="1"/>
  <c r="K71" i="29"/>
  <c r="K102" i="1"/>
  <c r="C102" i="3"/>
  <c r="K102" i="3" s="1"/>
  <c r="Q67" i="14"/>
  <c r="Q181" i="29" s="1"/>
  <c r="N181" i="29"/>
  <c r="L69" i="14"/>
  <c r="O68" i="14"/>
  <c r="L182" i="29"/>
  <c r="M68" i="14"/>
  <c r="N68" i="14"/>
  <c r="P67" i="14"/>
  <c r="P181" i="29" s="1"/>
  <c r="M181" i="29"/>
  <c r="R67" i="14"/>
  <c r="R181" i="29" s="1"/>
  <c r="O181" i="29"/>
  <c r="E76" i="13"/>
  <c r="H149" i="29"/>
  <c r="E76" i="12"/>
  <c r="H29" i="29"/>
  <c r="E76" i="1"/>
  <c r="H69" i="29"/>
  <c r="S75" i="16"/>
  <c r="S269" i="29" s="1"/>
  <c r="H75" i="16"/>
  <c r="E269" i="29"/>
  <c r="H309" i="29"/>
  <c r="E76" i="18"/>
  <c r="R67" i="16"/>
  <c r="R261" i="29" s="1"/>
  <c r="O261" i="29"/>
  <c r="M261" i="29"/>
  <c r="P67" i="16"/>
  <c r="P261" i="29" s="1"/>
  <c r="N68" i="16"/>
  <c r="O68" i="16"/>
  <c r="M68" i="16"/>
  <c r="L262" i="29"/>
  <c r="L69" i="16"/>
  <c r="N261" i="29"/>
  <c r="Q67" i="16"/>
  <c r="Q261" i="29" s="1"/>
  <c r="L223" i="29"/>
  <c r="M69" i="15"/>
  <c r="L70" i="15"/>
  <c r="N69" i="15"/>
  <c r="O69" i="15"/>
  <c r="M222" i="29"/>
  <c r="P68" i="15"/>
  <c r="P222" i="29" s="1"/>
  <c r="N222" i="29"/>
  <c r="Q68" i="15"/>
  <c r="Q222" i="29" s="1"/>
  <c r="R68" i="15"/>
  <c r="R222" i="29" s="1"/>
  <c r="O222" i="29"/>
  <c r="R67" i="13"/>
  <c r="R141" i="29" s="1"/>
  <c r="O141" i="29"/>
  <c r="L69" i="13"/>
  <c r="N68" i="13"/>
  <c r="O68" i="13"/>
  <c r="L142" i="29"/>
  <c r="M68" i="13"/>
  <c r="M141" i="29"/>
  <c r="P67" i="13"/>
  <c r="P141" i="29" s="1"/>
  <c r="Q67" i="13"/>
  <c r="Q141" i="29" s="1"/>
  <c r="N141" i="29"/>
  <c r="P66" i="2"/>
  <c r="P100" i="29" s="1"/>
  <c r="M100" i="29"/>
  <c r="M66" i="3"/>
  <c r="P66" i="3" s="1"/>
  <c r="N67" i="2"/>
  <c r="M67" i="2"/>
  <c r="O67" i="2"/>
  <c r="L101" i="29"/>
  <c r="L68" i="2"/>
  <c r="R66" i="2"/>
  <c r="R100" i="29" s="1"/>
  <c r="O100" i="29"/>
  <c r="O66" i="3"/>
  <c r="R66" i="3" s="1"/>
  <c r="Q66" i="2"/>
  <c r="Q100" i="29" s="1"/>
  <c r="N100" i="29"/>
  <c r="N66" i="3"/>
  <c r="Q66" i="3" s="1"/>
  <c r="N62" i="29"/>
  <c r="Q68" i="1"/>
  <c r="Q62" i="29" s="1"/>
  <c r="L63" i="29"/>
  <c r="M69" i="1"/>
  <c r="L70" i="1"/>
  <c r="N69" i="1"/>
  <c r="O69" i="1"/>
  <c r="M62" i="29"/>
  <c r="P68" i="1"/>
  <c r="P62" i="29" s="1"/>
  <c r="O62" i="29"/>
  <c r="R68" i="1"/>
  <c r="R62" i="29" s="1"/>
  <c r="P67" i="12"/>
  <c r="P21" i="29" s="1"/>
  <c r="M21" i="29"/>
  <c r="Q67" i="12"/>
  <c r="Q21" i="29" s="1"/>
  <c r="N21" i="29"/>
  <c r="R67" i="12"/>
  <c r="R21" i="29" s="1"/>
  <c r="O21" i="29"/>
  <c r="L69" i="12"/>
  <c r="L22" i="29"/>
  <c r="O68" i="12"/>
  <c r="N68" i="12"/>
  <c r="M68" i="12"/>
  <c r="Q69" i="18"/>
  <c r="Q303" i="29" s="1"/>
  <c r="N303" i="29"/>
  <c r="L304" i="29"/>
  <c r="O70" i="18"/>
  <c r="N70" i="18"/>
  <c r="M70" i="18"/>
  <c r="L71" i="18"/>
  <c r="R69" i="18"/>
  <c r="R303" i="29" s="1"/>
  <c r="O303" i="29"/>
  <c r="M303" i="29"/>
  <c r="P69" i="18"/>
  <c r="P303" i="29" s="1"/>
  <c r="H65" i="15" l="1"/>
  <c r="E65" i="15"/>
  <c r="H218" i="29"/>
  <c r="B36" i="1"/>
  <c r="K92" i="1"/>
  <c r="B37" i="1" s="1"/>
  <c r="C105" i="1"/>
  <c r="C92" i="3"/>
  <c r="K92" i="3" s="1"/>
  <c r="H37" i="3" s="1"/>
  <c r="L52" i="1"/>
  <c r="L45" i="29"/>
  <c r="N51" i="1"/>
  <c r="O51" i="1"/>
  <c r="M51" i="1"/>
  <c r="H36" i="3"/>
  <c r="O285" i="29"/>
  <c r="R51" i="18"/>
  <c r="R285" i="29" s="1"/>
  <c r="O44" i="29"/>
  <c r="R50" i="1"/>
  <c r="R44" i="29" s="1"/>
  <c r="O50" i="3"/>
  <c r="R50" i="3" s="1"/>
  <c r="L125" i="29"/>
  <c r="L52" i="13"/>
  <c r="N51" i="13"/>
  <c r="M51" i="13"/>
  <c r="O51" i="13"/>
  <c r="L5" i="29"/>
  <c r="L52" i="12"/>
  <c r="O51" i="12"/>
  <c r="M51" i="12"/>
  <c r="N51" i="12"/>
  <c r="P50" i="12"/>
  <c r="P4" i="29" s="1"/>
  <c r="M4" i="29"/>
  <c r="L286" i="29"/>
  <c r="L53" i="18"/>
  <c r="N52" i="18"/>
  <c r="M52" i="18"/>
  <c r="O52" i="18"/>
  <c r="L52" i="14"/>
  <c r="L165" i="29"/>
  <c r="M51" i="14"/>
  <c r="O51" i="14"/>
  <c r="N51" i="14"/>
  <c r="R50" i="13"/>
  <c r="R124" i="29" s="1"/>
  <c r="O124" i="29"/>
  <c r="R50" i="15"/>
  <c r="R204" i="29" s="1"/>
  <c r="O204" i="29"/>
  <c r="Q50" i="14"/>
  <c r="Q164" i="29" s="1"/>
  <c r="N164" i="29"/>
  <c r="N124" i="29"/>
  <c r="Q50" i="13"/>
  <c r="Q124" i="29" s="1"/>
  <c r="P51" i="16"/>
  <c r="P245" i="29" s="1"/>
  <c r="M245" i="29"/>
  <c r="K104" i="1"/>
  <c r="C104" i="3"/>
  <c r="K104" i="3" s="1"/>
  <c r="L52" i="15"/>
  <c r="L205" i="29"/>
  <c r="M51" i="15"/>
  <c r="O51" i="15"/>
  <c r="N51" i="15"/>
  <c r="N285" i="29"/>
  <c r="Q51" i="18"/>
  <c r="Q285" i="29" s="1"/>
  <c r="L246" i="29"/>
  <c r="L53" i="16"/>
  <c r="N52" i="16"/>
  <c r="M52" i="16"/>
  <c r="O52" i="16"/>
  <c r="P50" i="1"/>
  <c r="P44" i="29" s="1"/>
  <c r="M44" i="29"/>
  <c r="M50" i="3"/>
  <c r="P50" i="3" s="1"/>
  <c r="Q51" i="16"/>
  <c r="Q245" i="29" s="1"/>
  <c r="N245" i="29"/>
  <c r="L52" i="2"/>
  <c r="L85" i="29"/>
  <c r="N51" i="2"/>
  <c r="O51" i="2"/>
  <c r="M51" i="2"/>
  <c r="S73" i="14"/>
  <c r="S187" i="29" s="1"/>
  <c r="E187" i="29"/>
  <c r="D200" i="29"/>
  <c r="H187" i="29"/>
  <c r="E74" i="14"/>
  <c r="K103" i="1"/>
  <c r="C103" i="3"/>
  <c r="K103" i="3" s="1"/>
  <c r="N182" i="29"/>
  <c r="Q68" i="14"/>
  <c r="Q182" i="29" s="1"/>
  <c r="P68" i="14"/>
  <c r="P182" i="29" s="1"/>
  <c r="M182" i="29"/>
  <c r="R68" i="14"/>
  <c r="R182" i="29" s="1"/>
  <c r="O182" i="29"/>
  <c r="L70" i="14"/>
  <c r="O69" i="14"/>
  <c r="L183" i="29"/>
  <c r="N69" i="14"/>
  <c r="M69" i="14"/>
  <c r="H76" i="12"/>
  <c r="E30" i="29"/>
  <c r="S76" i="12"/>
  <c r="S30" i="29" s="1"/>
  <c r="S76" i="13"/>
  <c r="S150" i="29" s="1"/>
  <c r="E150" i="29"/>
  <c r="H76" i="13"/>
  <c r="E76" i="16"/>
  <c r="H269" i="29"/>
  <c r="S76" i="1"/>
  <c r="S70" i="29" s="1"/>
  <c r="H76" i="1"/>
  <c r="E70" i="29"/>
  <c r="E310" i="29"/>
  <c r="S76" i="18"/>
  <c r="S310" i="29" s="1"/>
  <c r="H76" i="18"/>
  <c r="L70" i="16"/>
  <c r="N69" i="16"/>
  <c r="O69" i="16"/>
  <c r="L263" i="29"/>
  <c r="M69" i="16"/>
  <c r="M262" i="29"/>
  <c r="P68" i="16"/>
  <c r="P262" i="29" s="1"/>
  <c r="R68" i="16"/>
  <c r="R262" i="29" s="1"/>
  <c r="O262" i="29"/>
  <c r="Q68" i="16"/>
  <c r="Q262" i="29" s="1"/>
  <c r="N262" i="29"/>
  <c r="O223" i="29"/>
  <c r="R69" i="15"/>
  <c r="R223" i="29" s="1"/>
  <c r="Q69" i="15"/>
  <c r="Q223" i="29" s="1"/>
  <c r="N223" i="29"/>
  <c r="O70" i="15"/>
  <c r="M70" i="15"/>
  <c r="L224" i="29"/>
  <c r="N70" i="15"/>
  <c r="L71" i="15"/>
  <c r="P69" i="15"/>
  <c r="P223" i="29" s="1"/>
  <c r="M223" i="29"/>
  <c r="R68" i="13"/>
  <c r="R142" i="29" s="1"/>
  <c r="O142" i="29"/>
  <c r="Q68" i="13"/>
  <c r="Q142" i="29" s="1"/>
  <c r="N142" i="29"/>
  <c r="N69" i="13"/>
  <c r="L70" i="13"/>
  <c r="M69" i="13"/>
  <c r="O69" i="13"/>
  <c r="L143" i="29"/>
  <c r="P68" i="13"/>
  <c r="P142" i="29" s="1"/>
  <c r="M142" i="29"/>
  <c r="L69" i="2"/>
  <c r="N68" i="2"/>
  <c r="M68" i="2"/>
  <c r="O68" i="2"/>
  <c r="L102" i="29"/>
  <c r="R67" i="2"/>
  <c r="R101" i="29" s="1"/>
  <c r="O101" i="29"/>
  <c r="O67" i="3"/>
  <c r="R67" i="3" s="1"/>
  <c r="P67" i="2"/>
  <c r="P101" i="29" s="1"/>
  <c r="M101" i="29"/>
  <c r="M67" i="3"/>
  <c r="P67" i="3" s="1"/>
  <c r="N101" i="29"/>
  <c r="Q67" i="2"/>
  <c r="Q101" i="29" s="1"/>
  <c r="N67" i="3"/>
  <c r="Q67" i="3" s="1"/>
  <c r="R69" i="1"/>
  <c r="R63" i="29" s="1"/>
  <c r="O63" i="29"/>
  <c r="Q69" i="1"/>
  <c r="Q63" i="29" s="1"/>
  <c r="N63" i="29"/>
  <c r="N70" i="1"/>
  <c r="M70" i="1"/>
  <c r="L71" i="1"/>
  <c r="L64" i="29"/>
  <c r="O70" i="1"/>
  <c r="M63" i="29"/>
  <c r="P69" i="1"/>
  <c r="P63" i="29" s="1"/>
  <c r="R68" i="12"/>
  <c r="R22" i="29" s="1"/>
  <c r="O22" i="29"/>
  <c r="L23" i="29"/>
  <c r="O69" i="12"/>
  <c r="N69" i="12"/>
  <c r="M69" i="12"/>
  <c r="L70" i="12"/>
  <c r="N22" i="29"/>
  <c r="Q68" i="12"/>
  <c r="Q22" i="29" s="1"/>
  <c r="P68" i="12"/>
  <c r="P22" i="29" s="1"/>
  <c r="M22" i="29"/>
  <c r="N71" i="18"/>
  <c r="M71" i="18"/>
  <c r="L72" i="18"/>
  <c r="L73" i="18" s="1"/>
  <c r="L305" i="29"/>
  <c r="O71" i="18"/>
  <c r="P70" i="18"/>
  <c r="P304" i="29" s="1"/>
  <c r="M304" i="29"/>
  <c r="N304" i="29"/>
  <c r="Q70" i="18"/>
  <c r="Q304" i="29" s="1"/>
  <c r="O304" i="29"/>
  <c r="R70" i="18"/>
  <c r="R304" i="29" s="1"/>
  <c r="S65" i="15" l="1"/>
  <c r="S219" i="29" s="1"/>
  <c r="E219" i="29"/>
  <c r="H66" i="15"/>
  <c r="H219" i="29"/>
  <c r="E66" i="15"/>
  <c r="B37" i="3"/>
  <c r="N85" i="29"/>
  <c r="Q51" i="2"/>
  <c r="Q85" i="29" s="1"/>
  <c r="N246" i="29"/>
  <c r="Q52" i="16"/>
  <c r="Q246" i="29" s="1"/>
  <c r="P52" i="18"/>
  <c r="P286" i="29" s="1"/>
  <c r="M286" i="29"/>
  <c r="L86" i="29"/>
  <c r="L53" i="2"/>
  <c r="N52" i="2"/>
  <c r="O52" i="2"/>
  <c r="M52" i="2"/>
  <c r="L54" i="18"/>
  <c r="L287" i="29"/>
  <c r="O53" i="18"/>
  <c r="N53" i="18"/>
  <c r="M53" i="18"/>
  <c r="M125" i="29"/>
  <c r="P51" i="13"/>
  <c r="P125" i="29" s="1"/>
  <c r="M51" i="3"/>
  <c r="P51" i="3" s="1"/>
  <c r="P51" i="1"/>
  <c r="P45" i="29" s="1"/>
  <c r="M45" i="29"/>
  <c r="L206" i="29"/>
  <c r="L53" i="15"/>
  <c r="M52" i="15"/>
  <c r="N52" i="15"/>
  <c r="O52" i="15"/>
  <c r="R51" i="13"/>
  <c r="R125" i="29" s="1"/>
  <c r="O125" i="29"/>
  <c r="N125" i="29"/>
  <c r="Q51" i="13"/>
  <c r="Q125" i="29" s="1"/>
  <c r="O51" i="3"/>
  <c r="R51" i="3" s="1"/>
  <c r="O45" i="29"/>
  <c r="R51" i="1"/>
  <c r="R45" i="29" s="1"/>
  <c r="Q51" i="14"/>
  <c r="Q165" i="29" s="1"/>
  <c r="N165" i="29"/>
  <c r="L53" i="13"/>
  <c r="L126" i="29"/>
  <c r="M52" i="13"/>
  <c r="N52" i="13"/>
  <c r="O52" i="13"/>
  <c r="Q51" i="1"/>
  <c r="Q45" i="29" s="1"/>
  <c r="N51" i="3"/>
  <c r="Q51" i="3" s="1"/>
  <c r="N45" i="29"/>
  <c r="R51" i="14"/>
  <c r="R165" i="29" s="1"/>
  <c r="O165" i="29"/>
  <c r="L54" i="16"/>
  <c r="L247" i="29"/>
  <c r="N53" i="16"/>
  <c r="O53" i="16"/>
  <c r="M53" i="16"/>
  <c r="M165" i="29"/>
  <c r="P51" i="14"/>
  <c r="P165" i="29" s="1"/>
  <c r="Q51" i="12"/>
  <c r="Q5" i="29" s="1"/>
  <c r="N5" i="29"/>
  <c r="L53" i="1"/>
  <c r="L46" i="29"/>
  <c r="O52" i="1"/>
  <c r="M52" i="1"/>
  <c r="N52" i="1"/>
  <c r="Q52" i="18"/>
  <c r="Q286" i="29" s="1"/>
  <c r="N286" i="29"/>
  <c r="N205" i="29"/>
  <c r="Q51" i="15"/>
  <c r="Q205" i="29" s="1"/>
  <c r="M5" i="29"/>
  <c r="P51" i="12"/>
  <c r="P5" i="29" s="1"/>
  <c r="M85" i="29"/>
  <c r="P51" i="2"/>
  <c r="P85" i="29" s="1"/>
  <c r="O246" i="29"/>
  <c r="R52" i="16"/>
  <c r="R246" i="29" s="1"/>
  <c r="R51" i="15"/>
  <c r="R205" i="29" s="1"/>
  <c r="O205" i="29"/>
  <c r="L166" i="29"/>
  <c r="L53" i="14"/>
  <c r="M52" i="14"/>
  <c r="N52" i="14"/>
  <c r="O52" i="14"/>
  <c r="R51" i="12"/>
  <c r="R5" i="29" s="1"/>
  <c r="O5" i="29"/>
  <c r="K105" i="1"/>
  <c r="B38" i="1" s="1"/>
  <c r="C105" i="3"/>
  <c r="K105" i="3" s="1"/>
  <c r="H38" i="3" s="1"/>
  <c r="O85" i="29"/>
  <c r="R51" i="2"/>
  <c r="R85" i="29" s="1"/>
  <c r="P52" i="16"/>
  <c r="P246" i="29" s="1"/>
  <c r="M246" i="29"/>
  <c r="P51" i="15"/>
  <c r="P205" i="29" s="1"/>
  <c r="M205" i="29"/>
  <c r="R52" i="18"/>
  <c r="R286" i="29" s="1"/>
  <c r="O286" i="29"/>
  <c r="L53" i="12"/>
  <c r="L6" i="29"/>
  <c r="O52" i="12"/>
  <c r="M52" i="12"/>
  <c r="N52" i="12"/>
  <c r="S74" i="14"/>
  <c r="S188" i="29" s="1"/>
  <c r="E188" i="29"/>
  <c r="H74" i="14"/>
  <c r="N183" i="29"/>
  <c r="Q69" i="14"/>
  <c r="Q183" i="29" s="1"/>
  <c r="R69" i="14"/>
  <c r="R183" i="29" s="1"/>
  <c r="O183" i="29"/>
  <c r="M70" i="14"/>
  <c r="N70" i="14"/>
  <c r="O70" i="14"/>
  <c r="L184" i="29"/>
  <c r="L71" i="14"/>
  <c r="P69" i="14"/>
  <c r="P183" i="29" s="1"/>
  <c r="M183" i="29"/>
  <c r="E77" i="13"/>
  <c r="H150" i="29"/>
  <c r="E77" i="12"/>
  <c r="H30" i="29"/>
  <c r="H310" i="29"/>
  <c r="E77" i="18"/>
  <c r="E77" i="1"/>
  <c r="H70" i="29"/>
  <c r="S76" i="16"/>
  <c r="S270" i="29" s="1"/>
  <c r="E270" i="29"/>
  <c r="H76" i="16"/>
  <c r="P69" i="16"/>
  <c r="P263" i="29" s="1"/>
  <c r="M263" i="29"/>
  <c r="O263" i="29"/>
  <c r="R69" i="16"/>
  <c r="R263" i="29" s="1"/>
  <c r="N263" i="29"/>
  <c r="Q69" i="16"/>
  <c r="Q263" i="29" s="1"/>
  <c r="M70" i="16"/>
  <c r="N70" i="16"/>
  <c r="O70" i="16"/>
  <c r="L264" i="29"/>
  <c r="L71" i="16"/>
  <c r="N71" i="15"/>
  <c r="L72" i="15"/>
  <c r="M71" i="15"/>
  <c r="L225" i="29"/>
  <c r="O71" i="15"/>
  <c r="Q70" i="15"/>
  <c r="Q224" i="29" s="1"/>
  <c r="N224" i="29"/>
  <c r="M224" i="29"/>
  <c r="P70" i="15"/>
  <c r="P224" i="29" s="1"/>
  <c r="R70" i="15"/>
  <c r="R224" i="29" s="1"/>
  <c r="O224" i="29"/>
  <c r="R69" i="13"/>
  <c r="R143" i="29" s="1"/>
  <c r="O143" i="29"/>
  <c r="M143" i="29"/>
  <c r="P69" i="13"/>
  <c r="P143" i="29" s="1"/>
  <c r="O70" i="13"/>
  <c r="L144" i="29"/>
  <c r="L71" i="13"/>
  <c r="N70" i="13"/>
  <c r="M70" i="13"/>
  <c r="Q69" i="13"/>
  <c r="Q143" i="29" s="1"/>
  <c r="N143" i="29"/>
  <c r="O69" i="2"/>
  <c r="L103" i="29"/>
  <c r="L70" i="2"/>
  <c r="N69" i="2"/>
  <c r="M69" i="2"/>
  <c r="R68" i="2"/>
  <c r="R102" i="29" s="1"/>
  <c r="O102" i="29"/>
  <c r="O68" i="3"/>
  <c r="R68" i="3" s="1"/>
  <c r="M102" i="29"/>
  <c r="P68" i="2"/>
  <c r="P102" i="29" s="1"/>
  <c r="M68" i="3"/>
  <c r="P68" i="3" s="1"/>
  <c r="Q68" i="2"/>
  <c r="Q102" i="29" s="1"/>
  <c r="N102" i="29"/>
  <c r="N68" i="3"/>
  <c r="Q68" i="3" s="1"/>
  <c r="P70" i="1"/>
  <c r="P64" i="29" s="1"/>
  <c r="M64" i="29"/>
  <c r="Q70" i="1"/>
  <c r="Q64" i="29" s="1"/>
  <c r="N64" i="29"/>
  <c r="L72" i="1"/>
  <c r="L73" i="1" s="1"/>
  <c r="N71" i="1"/>
  <c r="O71" i="1"/>
  <c r="M71" i="1"/>
  <c r="L65" i="29"/>
  <c r="R70" i="1"/>
  <c r="R64" i="29" s="1"/>
  <c r="O64" i="29"/>
  <c r="P69" i="12"/>
  <c r="P23" i="29" s="1"/>
  <c r="M23" i="29"/>
  <c r="O70" i="12"/>
  <c r="L71" i="12"/>
  <c r="M70" i="12"/>
  <c r="L24" i="29"/>
  <c r="N70" i="12"/>
  <c r="Q69" i="12"/>
  <c r="Q23" i="29" s="1"/>
  <c r="N23" i="29"/>
  <c r="R69" i="12"/>
  <c r="R23" i="29" s="1"/>
  <c r="O23" i="29"/>
  <c r="R71" i="18"/>
  <c r="R305" i="29" s="1"/>
  <c r="O305" i="29"/>
  <c r="O72" i="18"/>
  <c r="N72" i="18"/>
  <c r="M72" i="18"/>
  <c r="L306" i="29"/>
  <c r="P71" i="18"/>
  <c r="P305" i="29" s="1"/>
  <c r="M305" i="29"/>
  <c r="Q71" i="18"/>
  <c r="Q305" i="29" s="1"/>
  <c r="N305" i="29"/>
  <c r="H67" i="15" l="1"/>
  <c r="E67" i="15"/>
  <c r="H220" i="29"/>
  <c r="E220" i="29"/>
  <c r="S66" i="15"/>
  <c r="S220" i="29" s="1"/>
  <c r="B38" i="3"/>
  <c r="P52" i="1"/>
  <c r="P46" i="29" s="1"/>
  <c r="M46" i="29"/>
  <c r="M52" i="3"/>
  <c r="P52" i="3" s="1"/>
  <c r="Q53" i="16"/>
  <c r="Q247" i="29" s="1"/>
  <c r="N247" i="29"/>
  <c r="M126" i="29"/>
  <c r="P52" i="13"/>
  <c r="P126" i="29" s="1"/>
  <c r="Q52" i="2"/>
  <c r="Q86" i="29" s="1"/>
  <c r="N86" i="29"/>
  <c r="O166" i="29"/>
  <c r="R52" i="14"/>
  <c r="R166" i="29" s="1"/>
  <c r="L248" i="29"/>
  <c r="L55" i="16"/>
  <c r="N54" i="16"/>
  <c r="O54" i="16"/>
  <c r="M54" i="16"/>
  <c r="L54" i="13"/>
  <c r="L127" i="29"/>
  <c r="M53" i="13"/>
  <c r="O53" i="13"/>
  <c r="N53" i="13"/>
  <c r="O206" i="29"/>
  <c r="R52" i="15"/>
  <c r="R206" i="29" s="1"/>
  <c r="R52" i="1"/>
  <c r="R46" i="29" s="1"/>
  <c r="O52" i="3"/>
  <c r="R52" i="3" s="1"/>
  <c r="O46" i="29"/>
  <c r="L54" i="2"/>
  <c r="L87" i="29"/>
  <c r="M53" i="2"/>
  <c r="N53" i="2"/>
  <c r="O53" i="2"/>
  <c r="N166" i="29"/>
  <c r="Q52" i="14"/>
  <c r="Q166" i="29" s="1"/>
  <c r="L47" i="29"/>
  <c r="N53" i="1"/>
  <c r="L54" i="1"/>
  <c r="O53" i="1"/>
  <c r="M53" i="1"/>
  <c r="N206" i="29"/>
  <c r="Q52" i="15"/>
  <c r="Q206" i="29" s="1"/>
  <c r="M287" i="29"/>
  <c r="P53" i="18"/>
  <c r="P287" i="29" s="1"/>
  <c r="P52" i="14"/>
  <c r="P166" i="29" s="1"/>
  <c r="M166" i="29"/>
  <c r="M206" i="29"/>
  <c r="P52" i="15"/>
  <c r="P206" i="29" s="1"/>
  <c r="Q53" i="18"/>
  <c r="Q287" i="29" s="1"/>
  <c r="N287" i="29"/>
  <c r="N6" i="29"/>
  <c r="Q52" i="12"/>
  <c r="Q6" i="29" s="1"/>
  <c r="L54" i="14"/>
  <c r="L167" i="29"/>
  <c r="O53" i="14"/>
  <c r="N53" i="14"/>
  <c r="M53" i="14"/>
  <c r="L207" i="29"/>
  <c r="L54" i="15"/>
  <c r="N53" i="15"/>
  <c r="O53" i="15"/>
  <c r="M53" i="15"/>
  <c r="R53" i="18"/>
  <c r="R287" i="29" s="1"/>
  <c r="O287" i="29"/>
  <c r="P52" i="12"/>
  <c r="P6" i="29" s="1"/>
  <c r="M6" i="29"/>
  <c r="R52" i="12"/>
  <c r="R6" i="29" s="1"/>
  <c r="O6" i="29"/>
  <c r="L288" i="29"/>
  <c r="L55" i="18"/>
  <c r="O54" i="18"/>
  <c r="M54" i="18"/>
  <c r="N54" i="18"/>
  <c r="P52" i="2"/>
  <c r="P86" i="29" s="1"/>
  <c r="M86" i="29"/>
  <c r="P53" i="16"/>
  <c r="P247" i="29" s="1"/>
  <c r="M247" i="29"/>
  <c r="R52" i="13"/>
  <c r="R126" i="29" s="1"/>
  <c r="O126" i="29"/>
  <c r="L7" i="29"/>
  <c r="L54" i="12"/>
  <c r="N53" i="12"/>
  <c r="O53" i="12"/>
  <c r="M53" i="12"/>
  <c r="Q52" i="1"/>
  <c r="Q46" i="29" s="1"/>
  <c r="N46" i="29"/>
  <c r="N52" i="3"/>
  <c r="Q52" i="3" s="1"/>
  <c r="O247" i="29"/>
  <c r="R53" i="16"/>
  <c r="R247" i="29" s="1"/>
  <c r="N126" i="29"/>
  <c r="Q52" i="13"/>
  <c r="Q126" i="29" s="1"/>
  <c r="O86" i="29"/>
  <c r="R52" i="2"/>
  <c r="R86" i="29" s="1"/>
  <c r="E75" i="14"/>
  <c r="H188" i="29"/>
  <c r="L185" i="29"/>
  <c r="O71" i="14"/>
  <c r="N71" i="14"/>
  <c r="M71" i="14"/>
  <c r="L72" i="14"/>
  <c r="O184" i="29"/>
  <c r="R70" i="14"/>
  <c r="R184" i="29" s="1"/>
  <c r="N184" i="29"/>
  <c r="Q70" i="14"/>
  <c r="Q184" i="29" s="1"/>
  <c r="P70" i="14"/>
  <c r="P184" i="29" s="1"/>
  <c r="M184" i="29"/>
  <c r="H77" i="12"/>
  <c r="S77" i="12"/>
  <c r="S31" i="29" s="1"/>
  <c r="E31" i="29"/>
  <c r="H77" i="13"/>
  <c r="E151" i="29"/>
  <c r="S77" i="13"/>
  <c r="S151" i="29" s="1"/>
  <c r="H77" i="1"/>
  <c r="E71" i="29"/>
  <c r="S77" i="1"/>
  <c r="S71" i="29" s="1"/>
  <c r="E77" i="16"/>
  <c r="H270" i="29"/>
  <c r="E311" i="29"/>
  <c r="S77" i="18"/>
  <c r="S311" i="29" s="1"/>
  <c r="H77" i="18"/>
  <c r="O264" i="29"/>
  <c r="R70" i="16"/>
  <c r="R264" i="29" s="1"/>
  <c r="Q70" i="16"/>
  <c r="Q264" i="29" s="1"/>
  <c r="N264" i="29"/>
  <c r="M264" i="29"/>
  <c r="P70" i="16"/>
  <c r="P264" i="29" s="1"/>
  <c r="O71" i="16"/>
  <c r="L72" i="16"/>
  <c r="L73" i="16" s="1"/>
  <c r="L74" i="16" s="1"/>
  <c r="M71" i="16"/>
  <c r="L265" i="29"/>
  <c r="N71" i="16"/>
  <c r="Q71" i="15"/>
  <c r="Q225" i="29" s="1"/>
  <c r="N225" i="29"/>
  <c r="R71" i="15"/>
  <c r="R225" i="29" s="1"/>
  <c r="O225" i="29"/>
  <c r="M225" i="29"/>
  <c r="P71" i="15"/>
  <c r="P225" i="29" s="1"/>
  <c r="L73" i="15"/>
  <c r="N72" i="15"/>
  <c r="M72" i="15"/>
  <c r="L226" i="29"/>
  <c r="O72" i="15"/>
  <c r="P70" i="13"/>
  <c r="P144" i="29" s="1"/>
  <c r="M144" i="29"/>
  <c r="Q70" i="13"/>
  <c r="Q144" i="29" s="1"/>
  <c r="N144" i="29"/>
  <c r="N71" i="13"/>
  <c r="M71" i="13"/>
  <c r="L145" i="29"/>
  <c r="O71" i="13"/>
  <c r="L72" i="13"/>
  <c r="L73" i="13" s="1"/>
  <c r="O144" i="29"/>
  <c r="R70" i="13"/>
  <c r="R144" i="29" s="1"/>
  <c r="R69" i="2"/>
  <c r="R103" i="29" s="1"/>
  <c r="O103" i="29"/>
  <c r="O69" i="3"/>
  <c r="R69" i="3" s="1"/>
  <c r="P69" i="2"/>
  <c r="P103" i="29" s="1"/>
  <c r="M103" i="29"/>
  <c r="M69" i="3"/>
  <c r="P69" i="3" s="1"/>
  <c r="Q69" i="2"/>
  <c r="Q103" i="29" s="1"/>
  <c r="N103" i="29"/>
  <c r="N69" i="3"/>
  <c r="Q69" i="3" s="1"/>
  <c r="N70" i="2"/>
  <c r="M70" i="2"/>
  <c r="L71" i="2"/>
  <c r="O70" i="2"/>
  <c r="L104" i="29"/>
  <c r="M65" i="29"/>
  <c r="P71" i="1"/>
  <c r="P65" i="29" s="1"/>
  <c r="O65" i="29"/>
  <c r="R71" i="1"/>
  <c r="R65" i="29" s="1"/>
  <c r="Q71" i="1"/>
  <c r="Q65" i="29" s="1"/>
  <c r="N65" i="29"/>
  <c r="N72" i="1"/>
  <c r="M72" i="1"/>
  <c r="O72" i="1"/>
  <c r="L66" i="29"/>
  <c r="Q70" i="12"/>
  <c r="Q24" i="29" s="1"/>
  <c r="N24" i="29"/>
  <c r="P70" i="12"/>
  <c r="P24" i="29" s="1"/>
  <c r="M24" i="29"/>
  <c r="L25" i="29"/>
  <c r="L72" i="12"/>
  <c r="L73" i="12" s="1"/>
  <c r="N71" i="12"/>
  <c r="M71" i="12"/>
  <c r="O71" i="12"/>
  <c r="O24" i="29"/>
  <c r="R70" i="12"/>
  <c r="R24" i="29" s="1"/>
  <c r="P72" i="18"/>
  <c r="P306" i="29" s="1"/>
  <c r="M306" i="29"/>
  <c r="N306" i="29"/>
  <c r="Q72" i="18"/>
  <c r="Q306" i="29" s="1"/>
  <c r="O73" i="18"/>
  <c r="L74" i="18"/>
  <c r="M73" i="18"/>
  <c r="N73" i="18"/>
  <c r="L307" i="29"/>
  <c r="I35" i="18"/>
  <c r="R72" i="18"/>
  <c r="R306" i="29" s="1"/>
  <c r="O306" i="29"/>
  <c r="S67" i="15" l="1"/>
  <c r="S221" i="29" s="1"/>
  <c r="E221" i="29"/>
  <c r="H68" i="15"/>
  <c r="E68" i="15"/>
  <c r="H221" i="29"/>
  <c r="P53" i="15"/>
  <c r="P207" i="29" s="1"/>
  <c r="M207" i="29"/>
  <c r="N87" i="29"/>
  <c r="Q53" i="2"/>
  <c r="Q87" i="29" s="1"/>
  <c r="O127" i="29"/>
  <c r="R53" i="13"/>
  <c r="R127" i="29" s="1"/>
  <c r="M54" i="12"/>
  <c r="L8" i="29"/>
  <c r="L55" i="12"/>
  <c r="N54" i="12"/>
  <c r="O54" i="12"/>
  <c r="O288" i="29"/>
  <c r="R54" i="18"/>
  <c r="R288" i="29" s="1"/>
  <c r="R53" i="15"/>
  <c r="R207" i="29" s="1"/>
  <c r="O207" i="29"/>
  <c r="M87" i="29"/>
  <c r="P53" i="2"/>
  <c r="P87" i="29" s="1"/>
  <c r="P53" i="13"/>
  <c r="P127" i="29" s="1"/>
  <c r="M127" i="29"/>
  <c r="L289" i="29"/>
  <c r="L56" i="18"/>
  <c r="O55" i="18"/>
  <c r="N55" i="18"/>
  <c r="M55" i="18"/>
  <c r="Q53" i="15"/>
  <c r="Q207" i="29" s="1"/>
  <c r="N207" i="29"/>
  <c r="M53" i="3"/>
  <c r="P53" i="3" s="1"/>
  <c r="M47" i="29"/>
  <c r="P53" i="1"/>
  <c r="P47" i="29" s="1"/>
  <c r="L55" i="15"/>
  <c r="L208" i="29"/>
  <c r="N54" i="15"/>
  <c r="M54" i="15"/>
  <c r="O54" i="15"/>
  <c r="R53" i="1"/>
  <c r="R47" i="29" s="1"/>
  <c r="O47" i="29"/>
  <c r="O53" i="3"/>
  <c r="R53" i="3" s="1"/>
  <c r="M54" i="2"/>
  <c r="N54" i="2"/>
  <c r="L55" i="2"/>
  <c r="L88" i="29"/>
  <c r="O54" i="2"/>
  <c r="M54" i="13"/>
  <c r="L55" i="13"/>
  <c r="N54" i="13"/>
  <c r="O54" i="13"/>
  <c r="L128" i="29"/>
  <c r="M54" i="1"/>
  <c r="L55" i="1"/>
  <c r="L48" i="29"/>
  <c r="N54" i="1"/>
  <c r="O54" i="1"/>
  <c r="P54" i="16"/>
  <c r="P248" i="29" s="1"/>
  <c r="M248" i="29"/>
  <c r="P53" i="14"/>
  <c r="P167" i="29" s="1"/>
  <c r="M167" i="29"/>
  <c r="N53" i="3"/>
  <c r="Q53" i="3" s="1"/>
  <c r="N47" i="29"/>
  <c r="Q53" i="1"/>
  <c r="Q47" i="29" s="1"/>
  <c r="O248" i="29"/>
  <c r="R54" i="16"/>
  <c r="R248" i="29" s="1"/>
  <c r="M288" i="29"/>
  <c r="P54" i="18"/>
  <c r="P288" i="29" s="1"/>
  <c r="Q53" i="14"/>
  <c r="Q167" i="29" s="1"/>
  <c r="N167" i="29"/>
  <c r="N248" i="29"/>
  <c r="Q54" i="16"/>
  <c r="Q248" i="29" s="1"/>
  <c r="N7" i="29"/>
  <c r="Q53" i="12"/>
  <c r="Q7" i="29" s="1"/>
  <c r="R53" i="14"/>
  <c r="R167" i="29" s="1"/>
  <c r="O167" i="29"/>
  <c r="L56" i="16"/>
  <c r="L249" i="29"/>
  <c r="O55" i="16"/>
  <c r="N55" i="16"/>
  <c r="M55" i="16"/>
  <c r="P53" i="12"/>
  <c r="P7" i="29" s="1"/>
  <c r="M7" i="29"/>
  <c r="R53" i="12"/>
  <c r="R7" i="29" s="1"/>
  <c r="O7" i="29"/>
  <c r="N288" i="29"/>
  <c r="Q54" i="18"/>
  <c r="Q288" i="29" s="1"/>
  <c r="M54" i="14"/>
  <c r="O54" i="14"/>
  <c r="N54" i="14"/>
  <c r="L168" i="29"/>
  <c r="L55" i="14"/>
  <c r="R53" i="2"/>
  <c r="R87" i="29" s="1"/>
  <c r="O87" i="29"/>
  <c r="N127" i="29"/>
  <c r="Q53" i="13"/>
  <c r="Q127" i="29" s="1"/>
  <c r="S75" i="14"/>
  <c r="S189" i="29" s="1"/>
  <c r="E189" i="29"/>
  <c r="H75" i="14"/>
  <c r="O72" i="14"/>
  <c r="L73" i="14"/>
  <c r="M72" i="14"/>
  <c r="L186" i="29"/>
  <c r="N72" i="14"/>
  <c r="Q71" i="14"/>
  <c r="Q185" i="29" s="1"/>
  <c r="N185" i="29"/>
  <c r="R71" i="14"/>
  <c r="R185" i="29" s="1"/>
  <c r="O185" i="29"/>
  <c r="P71" i="14"/>
  <c r="P185" i="29" s="1"/>
  <c r="M185" i="29"/>
  <c r="I35" i="14"/>
  <c r="E78" i="13"/>
  <c r="H151" i="29"/>
  <c r="E78" i="12"/>
  <c r="H31" i="29"/>
  <c r="H311" i="29"/>
  <c r="E78" i="18"/>
  <c r="H77" i="16"/>
  <c r="S77" i="16"/>
  <c r="S271" i="29" s="1"/>
  <c r="E271" i="29"/>
  <c r="E78" i="1"/>
  <c r="H71" i="29"/>
  <c r="M72" i="16"/>
  <c r="O72" i="16"/>
  <c r="N72" i="16"/>
  <c r="L266" i="29"/>
  <c r="M265" i="29"/>
  <c r="P71" i="16"/>
  <c r="P265" i="29" s="1"/>
  <c r="Q71" i="16"/>
  <c r="Q265" i="29" s="1"/>
  <c r="N265" i="29"/>
  <c r="R71" i="16"/>
  <c r="R265" i="29" s="1"/>
  <c r="O265" i="29"/>
  <c r="P72" i="15"/>
  <c r="P226" i="29" s="1"/>
  <c r="M226" i="29"/>
  <c r="O73" i="15"/>
  <c r="M73" i="15"/>
  <c r="L227" i="29"/>
  <c r="L74" i="15"/>
  <c r="N73" i="15"/>
  <c r="I35" i="15"/>
  <c r="N226" i="29"/>
  <c r="Q72" i="15"/>
  <c r="Q226" i="29" s="1"/>
  <c r="R72" i="15"/>
  <c r="R226" i="29" s="1"/>
  <c r="O226" i="29"/>
  <c r="L146" i="29"/>
  <c r="O72" i="13"/>
  <c r="N72" i="13"/>
  <c r="M72" i="13"/>
  <c r="R71" i="13"/>
  <c r="R145" i="29" s="1"/>
  <c r="O145" i="29"/>
  <c r="P71" i="13"/>
  <c r="P145" i="29" s="1"/>
  <c r="M145" i="29"/>
  <c r="Q71" i="13"/>
  <c r="Q145" i="29" s="1"/>
  <c r="N145" i="29"/>
  <c r="P70" i="2"/>
  <c r="P104" i="29" s="1"/>
  <c r="M104" i="29"/>
  <c r="M70" i="3"/>
  <c r="P70" i="3" s="1"/>
  <c r="Q70" i="2"/>
  <c r="Q104" i="29" s="1"/>
  <c r="N104" i="29"/>
  <c r="N70" i="3"/>
  <c r="Q70" i="3" s="1"/>
  <c r="O104" i="29"/>
  <c r="R70" i="2"/>
  <c r="R104" i="29" s="1"/>
  <c r="O70" i="3"/>
  <c r="R70" i="3" s="1"/>
  <c r="L72" i="2"/>
  <c r="L73" i="2" s="1"/>
  <c r="O71" i="2"/>
  <c r="L105" i="29"/>
  <c r="N71" i="2"/>
  <c r="M71" i="2"/>
  <c r="N73" i="1"/>
  <c r="O73" i="1"/>
  <c r="L74" i="1"/>
  <c r="M73" i="1"/>
  <c r="L67" i="29"/>
  <c r="I35" i="1"/>
  <c r="R72" i="1"/>
  <c r="R66" i="29" s="1"/>
  <c r="O66" i="29"/>
  <c r="M66" i="29"/>
  <c r="P72" i="1"/>
  <c r="P66" i="29" s="1"/>
  <c r="N66" i="29"/>
  <c r="Q72" i="1"/>
  <c r="Q66" i="29" s="1"/>
  <c r="R71" i="12"/>
  <c r="R25" i="29" s="1"/>
  <c r="O25" i="29"/>
  <c r="P71" i="12"/>
  <c r="P25" i="29" s="1"/>
  <c r="M25" i="29"/>
  <c r="N25" i="29"/>
  <c r="Q71" i="12"/>
  <c r="Q25" i="29" s="1"/>
  <c r="M72" i="12"/>
  <c r="N72" i="12"/>
  <c r="O72" i="12"/>
  <c r="L26" i="29"/>
  <c r="Q73" i="18"/>
  <c r="Q307" i="29" s="1"/>
  <c r="N307" i="29"/>
  <c r="D35" i="18"/>
  <c r="M307" i="29"/>
  <c r="P73" i="18"/>
  <c r="P307" i="29" s="1"/>
  <c r="R73" i="18"/>
  <c r="R307" i="29" s="1"/>
  <c r="O307" i="29"/>
  <c r="E35" i="18"/>
  <c r="L308" i="29"/>
  <c r="N74" i="18"/>
  <c r="M74" i="18"/>
  <c r="L75" i="18"/>
  <c r="O74" i="18"/>
  <c r="C35" i="18"/>
  <c r="E222" i="29" l="1"/>
  <c r="S68" i="15"/>
  <c r="S222" i="29" s="1"/>
  <c r="H69" i="15"/>
  <c r="E69" i="15"/>
  <c r="H222" i="29"/>
  <c r="M168" i="29"/>
  <c r="P54" i="14"/>
  <c r="P168" i="29" s="1"/>
  <c r="Q55" i="16"/>
  <c r="Q249" i="29" s="1"/>
  <c r="N249" i="29"/>
  <c r="P54" i="1"/>
  <c r="P48" i="29" s="1"/>
  <c r="M48" i="29"/>
  <c r="M54" i="3"/>
  <c r="P54" i="3" s="1"/>
  <c r="M88" i="29"/>
  <c r="P54" i="2"/>
  <c r="P88" i="29" s="1"/>
  <c r="N8" i="29"/>
  <c r="Q54" i="12"/>
  <c r="Q8" i="29" s="1"/>
  <c r="O128" i="29"/>
  <c r="R54" i="13"/>
  <c r="R128" i="29" s="1"/>
  <c r="L57" i="16"/>
  <c r="N56" i="16"/>
  <c r="O56" i="16"/>
  <c r="L250" i="29"/>
  <c r="M56" i="16"/>
  <c r="Q54" i="13"/>
  <c r="Q128" i="29" s="1"/>
  <c r="N128" i="29"/>
  <c r="P54" i="12"/>
  <c r="P8" i="29" s="1"/>
  <c r="M8" i="29"/>
  <c r="N55" i="13"/>
  <c r="M55" i="13"/>
  <c r="L56" i="13"/>
  <c r="O55" i="13"/>
  <c r="L129" i="29"/>
  <c r="R54" i="15"/>
  <c r="R208" i="29" s="1"/>
  <c r="O208" i="29"/>
  <c r="R55" i="16"/>
  <c r="R249" i="29" s="1"/>
  <c r="O249" i="29"/>
  <c r="M208" i="29"/>
  <c r="P54" i="15"/>
  <c r="P208" i="29" s="1"/>
  <c r="P55" i="18"/>
  <c r="P289" i="29" s="1"/>
  <c r="M289" i="29"/>
  <c r="M55" i="12"/>
  <c r="O55" i="12"/>
  <c r="L56" i="12"/>
  <c r="L9" i="29"/>
  <c r="N55" i="12"/>
  <c r="M128" i="29"/>
  <c r="P54" i="13"/>
  <c r="P128" i="29" s="1"/>
  <c r="O55" i="14"/>
  <c r="L169" i="29"/>
  <c r="M55" i="14"/>
  <c r="L56" i="14"/>
  <c r="N55" i="14"/>
  <c r="O48" i="29"/>
  <c r="O54" i="3"/>
  <c r="R54" i="3" s="1"/>
  <c r="R54" i="1"/>
  <c r="R48" i="29" s="1"/>
  <c r="O88" i="29"/>
  <c r="R54" i="2"/>
  <c r="R88" i="29" s="1"/>
  <c r="Q54" i="15"/>
  <c r="Q208" i="29" s="1"/>
  <c r="N208" i="29"/>
  <c r="N289" i="29"/>
  <c r="Q55" i="18"/>
  <c r="Q289" i="29" s="1"/>
  <c r="Q54" i="1"/>
  <c r="Q48" i="29" s="1"/>
  <c r="N48" i="29"/>
  <c r="N54" i="3"/>
  <c r="Q54" i="3" s="1"/>
  <c r="R55" i="18"/>
  <c r="R289" i="29" s="1"/>
  <c r="O289" i="29"/>
  <c r="Q54" i="14"/>
  <c r="Q168" i="29" s="1"/>
  <c r="N168" i="29"/>
  <c r="O55" i="2"/>
  <c r="L56" i="2"/>
  <c r="N55" i="2"/>
  <c r="L89" i="29"/>
  <c r="M55" i="2"/>
  <c r="O55" i="15"/>
  <c r="L209" i="29"/>
  <c r="L56" i="15"/>
  <c r="N55" i="15"/>
  <c r="M55" i="15"/>
  <c r="N56" i="18"/>
  <c r="M56" i="18"/>
  <c r="O56" i="18"/>
  <c r="L57" i="18"/>
  <c r="L290" i="29"/>
  <c r="R54" i="14"/>
  <c r="R168" i="29" s="1"/>
  <c r="O168" i="29"/>
  <c r="M249" i="29"/>
  <c r="P55" i="16"/>
  <c r="P249" i="29" s="1"/>
  <c r="O55" i="1"/>
  <c r="L49" i="29"/>
  <c r="L56" i="1"/>
  <c r="N55" i="1"/>
  <c r="M55" i="1"/>
  <c r="N88" i="29"/>
  <c r="Q54" i="2"/>
  <c r="Q88" i="29" s="1"/>
  <c r="O8" i="29"/>
  <c r="R54" i="12"/>
  <c r="R8" i="29" s="1"/>
  <c r="H189" i="29"/>
  <c r="E76" i="14"/>
  <c r="Q72" i="14"/>
  <c r="Q186" i="29" s="1"/>
  <c r="N186" i="29"/>
  <c r="O73" i="14"/>
  <c r="L187" i="29"/>
  <c r="N73" i="14"/>
  <c r="M73" i="14"/>
  <c r="L74" i="14"/>
  <c r="P72" i="14"/>
  <c r="P186" i="29" s="1"/>
  <c r="M186" i="29"/>
  <c r="R72" i="14"/>
  <c r="R186" i="29" s="1"/>
  <c r="O186" i="29"/>
  <c r="H78" i="12"/>
  <c r="S78" i="12"/>
  <c r="S32" i="29" s="1"/>
  <c r="E32" i="29"/>
  <c r="H78" i="13"/>
  <c r="E152" i="29"/>
  <c r="S78" i="13"/>
  <c r="S152" i="29" s="1"/>
  <c r="H78" i="1"/>
  <c r="S78" i="1"/>
  <c r="S72" i="29" s="1"/>
  <c r="E72" i="29"/>
  <c r="E78" i="16"/>
  <c r="H271" i="29"/>
  <c r="S78" i="18"/>
  <c r="S312" i="29" s="1"/>
  <c r="E312" i="29"/>
  <c r="H78" i="18"/>
  <c r="Q72" i="16"/>
  <c r="Q266" i="29" s="1"/>
  <c r="N266" i="29"/>
  <c r="O266" i="29"/>
  <c r="R72" i="16"/>
  <c r="R266" i="29" s="1"/>
  <c r="N73" i="16"/>
  <c r="O73" i="16"/>
  <c r="M73" i="16"/>
  <c r="L267" i="29"/>
  <c r="I35" i="16"/>
  <c r="M266" i="29"/>
  <c r="P72" i="16"/>
  <c r="P266" i="29" s="1"/>
  <c r="Q73" i="15"/>
  <c r="Q227" i="29" s="1"/>
  <c r="N227" i="29"/>
  <c r="D35" i="15"/>
  <c r="P73" i="15"/>
  <c r="P227" i="29" s="1"/>
  <c r="M227" i="29"/>
  <c r="C35" i="15"/>
  <c r="R73" i="15"/>
  <c r="R227" i="29" s="1"/>
  <c r="O227" i="29"/>
  <c r="E35" i="15"/>
  <c r="M74" i="15"/>
  <c r="N74" i="15"/>
  <c r="L75" i="15"/>
  <c r="L228" i="29"/>
  <c r="O74" i="15"/>
  <c r="M146" i="29"/>
  <c r="P72" i="13"/>
  <c r="P146" i="29" s="1"/>
  <c r="N146" i="29"/>
  <c r="Q72" i="13"/>
  <c r="Q146" i="29" s="1"/>
  <c r="R72" i="13"/>
  <c r="R146" i="29" s="1"/>
  <c r="O146" i="29"/>
  <c r="O73" i="13"/>
  <c r="N73" i="13"/>
  <c r="M73" i="13"/>
  <c r="L147" i="29"/>
  <c r="L74" i="13"/>
  <c r="I35" i="13"/>
  <c r="R71" i="2"/>
  <c r="R105" i="29" s="1"/>
  <c r="O105" i="29"/>
  <c r="O71" i="3"/>
  <c r="R71" i="3" s="1"/>
  <c r="L106" i="29"/>
  <c r="O72" i="2"/>
  <c r="N72" i="2"/>
  <c r="M72" i="2"/>
  <c r="P71" i="2"/>
  <c r="P105" i="29" s="1"/>
  <c r="M105" i="29"/>
  <c r="M71" i="3"/>
  <c r="P71" i="3" s="1"/>
  <c r="Q71" i="2"/>
  <c r="Q105" i="29" s="1"/>
  <c r="N105" i="29"/>
  <c r="N71" i="3"/>
  <c r="Q71" i="3" s="1"/>
  <c r="O67" i="29"/>
  <c r="R73" i="1"/>
  <c r="R67" i="29" s="1"/>
  <c r="E35" i="1"/>
  <c r="M67" i="29"/>
  <c r="P73" i="1"/>
  <c r="P67" i="29" s="1"/>
  <c r="C35" i="1"/>
  <c r="Q73" i="1"/>
  <c r="Q67" i="29" s="1"/>
  <c r="N67" i="29"/>
  <c r="D35" i="1"/>
  <c r="O74" i="1"/>
  <c r="L75" i="1"/>
  <c r="L68" i="29"/>
  <c r="N74" i="1"/>
  <c r="M74" i="1"/>
  <c r="O26" i="29"/>
  <c r="R72" i="12"/>
  <c r="R26" i="29" s="1"/>
  <c r="L27" i="29"/>
  <c r="L74" i="12"/>
  <c r="O73" i="12"/>
  <c r="N73" i="12"/>
  <c r="M73" i="12"/>
  <c r="I35" i="12"/>
  <c r="Q72" i="12"/>
  <c r="Q26" i="29" s="1"/>
  <c r="N26" i="29"/>
  <c r="P72" i="12"/>
  <c r="P26" i="29" s="1"/>
  <c r="M26" i="29"/>
  <c r="Q74" i="18"/>
  <c r="Q308" i="29" s="1"/>
  <c r="N308" i="29"/>
  <c r="R74" i="18"/>
  <c r="R308" i="29" s="1"/>
  <c r="O308" i="29"/>
  <c r="L309" i="29"/>
  <c r="O75" i="18"/>
  <c r="L76" i="18"/>
  <c r="N75" i="18"/>
  <c r="M75" i="18"/>
  <c r="P74" i="18"/>
  <c r="P308" i="29" s="1"/>
  <c r="M308" i="29"/>
  <c r="S69" i="15" l="1"/>
  <c r="S223" i="29" s="1"/>
  <c r="E223" i="29"/>
  <c r="H70" i="15"/>
  <c r="E70" i="15"/>
  <c r="H223" i="29"/>
  <c r="M56" i="15"/>
  <c r="L210" i="29"/>
  <c r="L57" i="15"/>
  <c r="O56" i="15"/>
  <c r="N56" i="15"/>
  <c r="O129" i="29"/>
  <c r="R55" i="13"/>
  <c r="R129" i="29" s="1"/>
  <c r="O250" i="29"/>
  <c r="R56" i="16"/>
  <c r="R250" i="29" s="1"/>
  <c r="P55" i="1"/>
  <c r="P49" i="29" s="1"/>
  <c r="M49" i="29"/>
  <c r="M55" i="3"/>
  <c r="P55" i="3" s="1"/>
  <c r="R55" i="15"/>
  <c r="R209" i="29" s="1"/>
  <c r="O209" i="29"/>
  <c r="M129" i="29"/>
  <c r="P55" i="13"/>
  <c r="P129" i="29" s="1"/>
  <c r="O57" i="16"/>
  <c r="M57" i="16"/>
  <c r="L251" i="29"/>
  <c r="N57" i="16"/>
  <c r="L58" i="16"/>
  <c r="N55" i="3"/>
  <c r="Q55" i="3" s="1"/>
  <c r="N49" i="29"/>
  <c r="Q55" i="1"/>
  <c r="Q49" i="29" s="1"/>
  <c r="L58" i="18"/>
  <c r="O57" i="18"/>
  <c r="L291" i="29"/>
  <c r="N57" i="18"/>
  <c r="M57" i="18"/>
  <c r="M89" i="29"/>
  <c r="P55" i="2"/>
  <c r="P89" i="29" s="1"/>
  <c r="Q55" i="13"/>
  <c r="Q129" i="29" s="1"/>
  <c r="N129" i="29"/>
  <c r="N56" i="1"/>
  <c r="L57" i="1"/>
  <c r="L50" i="29"/>
  <c r="O56" i="1"/>
  <c r="M56" i="1"/>
  <c r="P56" i="18"/>
  <c r="P290" i="29" s="1"/>
  <c r="M290" i="29"/>
  <c r="Q55" i="2"/>
  <c r="Q89" i="29" s="1"/>
  <c r="N89" i="29"/>
  <c r="Q55" i="12"/>
  <c r="Q9" i="29" s="1"/>
  <c r="N9" i="29"/>
  <c r="O169" i="29"/>
  <c r="R55" i="14"/>
  <c r="R169" i="29" s="1"/>
  <c r="R55" i="1"/>
  <c r="R49" i="29" s="1"/>
  <c r="O55" i="3"/>
  <c r="R55" i="3" s="1"/>
  <c r="O49" i="29"/>
  <c r="Q56" i="18"/>
  <c r="Q290" i="29" s="1"/>
  <c r="N290" i="29"/>
  <c r="O56" i="2"/>
  <c r="L57" i="2"/>
  <c r="M56" i="2"/>
  <c r="L90" i="29"/>
  <c r="N56" i="2"/>
  <c r="O56" i="13"/>
  <c r="L130" i="29"/>
  <c r="L57" i="13"/>
  <c r="N56" i="13"/>
  <c r="M56" i="13"/>
  <c r="O290" i="29"/>
  <c r="R56" i="18"/>
  <c r="R290" i="29" s="1"/>
  <c r="O89" i="29"/>
  <c r="R55" i="2"/>
  <c r="R89" i="29" s="1"/>
  <c r="Q55" i="14"/>
  <c r="Q169" i="29" s="1"/>
  <c r="N169" i="29"/>
  <c r="O56" i="12"/>
  <c r="N56" i="12"/>
  <c r="M56" i="12"/>
  <c r="L57" i="12"/>
  <c r="L10" i="29"/>
  <c r="M209" i="29"/>
  <c r="P55" i="15"/>
  <c r="P209" i="29" s="1"/>
  <c r="L57" i="14"/>
  <c r="M56" i="14"/>
  <c r="L170" i="29"/>
  <c r="O56" i="14"/>
  <c r="N56" i="14"/>
  <c r="R55" i="12"/>
  <c r="R9" i="29" s="1"/>
  <c r="O9" i="29"/>
  <c r="M250" i="29"/>
  <c r="P56" i="16"/>
  <c r="P250" i="29" s="1"/>
  <c r="Q56" i="16"/>
  <c r="Q250" i="29" s="1"/>
  <c r="N250" i="29"/>
  <c r="N209" i="29"/>
  <c r="Q55" i="15"/>
  <c r="Q209" i="29" s="1"/>
  <c r="M169" i="29"/>
  <c r="P55" i="14"/>
  <c r="P169" i="29" s="1"/>
  <c r="P55" i="12"/>
  <c r="P9" i="29" s="1"/>
  <c r="M9" i="29"/>
  <c r="S76" i="14"/>
  <c r="S190" i="29" s="1"/>
  <c r="E190" i="29"/>
  <c r="H76" i="14"/>
  <c r="L188" i="29"/>
  <c r="N74" i="14"/>
  <c r="L75" i="14"/>
  <c r="O74" i="14"/>
  <c r="M74" i="14"/>
  <c r="R73" i="14"/>
  <c r="R187" i="29" s="1"/>
  <c r="O187" i="29"/>
  <c r="E35" i="14"/>
  <c r="C35" i="14"/>
  <c r="M187" i="29"/>
  <c r="P73" i="14"/>
  <c r="P187" i="29" s="1"/>
  <c r="Q73" i="14"/>
  <c r="Q187" i="29" s="1"/>
  <c r="N187" i="29"/>
  <c r="D35" i="14"/>
  <c r="E79" i="13"/>
  <c r="H152" i="29"/>
  <c r="E79" i="12"/>
  <c r="H32" i="29"/>
  <c r="H312" i="29"/>
  <c r="E79" i="18"/>
  <c r="H78" i="16"/>
  <c r="E272" i="29"/>
  <c r="S78" i="16"/>
  <c r="S272" i="29" s="1"/>
  <c r="E79" i="1"/>
  <c r="H72" i="29"/>
  <c r="P73" i="16"/>
  <c r="P267" i="29" s="1"/>
  <c r="M267" i="29"/>
  <c r="C35" i="16"/>
  <c r="Q73" i="16"/>
  <c r="Q267" i="29" s="1"/>
  <c r="N267" i="29"/>
  <c r="D35" i="16"/>
  <c r="R73" i="16"/>
  <c r="R267" i="29" s="1"/>
  <c r="O267" i="29"/>
  <c r="E35" i="16"/>
  <c r="L268" i="29"/>
  <c r="M74" i="16"/>
  <c r="N74" i="16"/>
  <c r="L75" i="16"/>
  <c r="O74" i="16"/>
  <c r="P74" i="15"/>
  <c r="P228" i="29" s="1"/>
  <c r="M228" i="29"/>
  <c r="O228" i="29"/>
  <c r="R74" i="15"/>
  <c r="R228" i="29" s="1"/>
  <c r="L76" i="15"/>
  <c r="O75" i="15"/>
  <c r="L229" i="29"/>
  <c r="N75" i="15"/>
  <c r="M75" i="15"/>
  <c r="Q74" i="15"/>
  <c r="Q228" i="29" s="1"/>
  <c r="N228" i="29"/>
  <c r="P73" i="13"/>
  <c r="P147" i="29" s="1"/>
  <c r="M147" i="29"/>
  <c r="C35" i="13"/>
  <c r="Q73" i="13"/>
  <c r="Q147" i="29" s="1"/>
  <c r="N147" i="29"/>
  <c r="D35" i="13"/>
  <c r="R73" i="13"/>
  <c r="R147" i="29" s="1"/>
  <c r="O147" i="29"/>
  <c r="E35" i="13"/>
  <c r="M74" i="13"/>
  <c r="L75" i="13"/>
  <c r="N74" i="13"/>
  <c r="O74" i="13"/>
  <c r="L148" i="29"/>
  <c r="M106" i="29"/>
  <c r="P72" i="2"/>
  <c r="P106" i="29" s="1"/>
  <c r="M72" i="3"/>
  <c r="P72" i="3" s="1"/>
  <c r="Q72" i="2"/>
  <c r="Q106" i="29" s="1"/>
  <c r="N106" i="29"/>
  <c r="N72" i="3"/>
  <c r="Q72" i="3" s="1"/>
  <c r="R72" i="2"/>
  <c r="R106" i="29" s="1"/>
  <c r="O106" i="29"/>
  <c r="O72" i="3"/>
  <c r="R72" i="3" s="1"/>
  <c r="M73" i="2"/>
  <c r="N73" i="2"/>
  <c r="O73" i="2"/>
  <c r="L107" i="29"/>
  <c r="L74" i="2"/>
  <c r="I35" i="2"/>
  <c r="N68" i="29"/>
  <c r="Q74" i="1"/>
  <c r="Q68" i="29" s="1"/>
  <c r="O68" i="29"/>
  <c r="R74" i="1"/>
  <c r="R68" i="29" s="1"/>
  <c r="P74" i="1"/>
  <c r="P68" i="29" s="1"/>
  <c r="M68" i="29"/>
  <c r="L76" i="1"/>
  <c r="M75" i="1"/>
  <c r="O75" i="1"/>
  <c r="L69" i="29"/>
  <c r="N75" i="1"/>
  <c r="P73" i="12"/>
  <c r="P27" i="29" s="1"/>
  <c r="M27" i="29"/>
  <c r="C35" i="12"/>
  <c r="N27" i="29"/>
  <c r="Q73" i="12"/>
  <c r="Q27" i="29" s="1"/>
  <c r="D35" i="12"/>
  <c r="R73" i="12"/>
  <c r="R27" i="29" s="1"/>
  <c r="O27" i="29"/>
  <c r="E35" i="12"/>
  <c r="L75" i="12"/>
  <c r="O74" i="12"/>
  <c r="L28" i="29"/>
  <c r="M74" i="12"/>
  <c r="N74" i="12"/>
  <c r="R75" i="18"/>
  <c r="R309" i="29" s="1"/>
  <c r="O309" i="29"/>
  <c r="N309" i="29"/>
  <c r="Q75" i="18"/>
  <c r="Q309" i="29" s="1"/>
  <c r="L310" i="29"/>
  <c r="O76" i="18"/>
  <c r="M76" i="18"/>
  <c r="L77" i="18"/>
  <c r="N76" i="18"/>
  <c r="P75" i="18"/>
  <c r="P309" i="29" s="1"/>
  <c r="M309" i="29"/>
  <c r="S70" i="15" l="1"/>
  <c r="S224" i="29" s="1"/>
  <c r="E224" i="29"/>
  <c r="H71" i="15"/>
  <c r="H224" i="29"/>
  <c r="E71" i="15"/>
  <c r="P56" i="14"/>
  <c r="P170" i="29" s="1"/>
  <c r="M170" i="29"/>
  <c r="O57" i="14"/>
  <c r="N57" i="14"/>
  <c r="L171" i="29"/>
  <c r="M57" i="14"/>
  <c r="L58" i="14"/>
  <c r="Q56" i="13"/>
  <c r="Q130" i="29" s="1"/>
  <c r="N130" i="29"/>
  <c r="Q56" i="1"/>
  <c r="Q50" i="29" s="1"/>
  <c r="N50" i="29"/>
  <c r="N56" i="3"/>
  <c r="Q56" i="3" s="1"/>
  <c r="O58" i="18"/>
  <c r="N58" i="18"/>
  <c r="L292" i="29"/>
  <c r="L59" i="18"/>
  <c r="M58" i="18"/>
  <c r="R56" i="13"/>
  <c r="R130" i="29" s="1"/>
  <c r="O130" i="29"/>
  <c r="O57" i="15"/>
  <c r="L211" i="29"/>
  <c r="N57" i="15"/>
  <c r="L58" i="15"/>
  <c r="M57" i="15"/>
  <c r="M57" i="13"/>
  <c r="L131" i="29"/>
  <c r="L58" i="13"/>
  <c r="N57" i="13"/>
  <c r="O57" i="13"/>
  <c r="R56" i="15"/>
  <c r="R210" i="29" s="1"/>
  <c r="O210" i="29"/>
  <c r="L11" i="29"/>
  <c r="O57" i="12"/>
  <c r="M57" i="12"/>
  <c r="N57" i="12"/>
  <c r="L58" i="12"/>
  <c r="L59" i="16"/>
  <c r="M58" i="16"/>
  <c r="O58" i="16"/>
  <c r="L252" i="29"/>
  <c r="N58" i="16"/>
  <c r="M10" i="29"/>
  <c r="P56" i="12"/>
  <c r="P10" i="29" s="1"/>
  <c r="N90" i="29"/>
  <c r="Q56" i="2"/>
  <c r="Q90" i="29" s="1"/>
  <c r="N251" i="29"/>
  <c r="Q57" i="16"/>
  <c r="Q251" i="29" s="1"/>
  <c r="P56" i="15"/>
  <c r="P210" i="29" s="1"/>
  <c r="M210" i="29"/>
  <c r="Q56" i="15"/>
  <c r="Q210" i="29" s="1"/>
  <c r="N210" i="29"/>
  <c r="N170" i="29"/>
  <c r="Q56" i="14"/>
  <c r="Q170" i="29" s="1"/>
  <c r="N10" i="29"/>
  <c r="Q56" i="12"/>
  <c r="Q10" i="29" s="1"/>
  <c r="P56" i="1"/>
  <c r="P50" i="29" s="1"/>
  <c r="M56" i="3"/>
  <c r="P56" i="3" s="1"/>
  <c r="M50" i="29"/>
  <c r="P57" i="18"/>
  <c r="P291" i="29" s="1"/>
  <c r="M291" i="29"/>
  <c r="O170" i="29"/>
  <c r="R56" i="14"/>
  <c r="R170" i="29" s="1"/>
  <c r="R56" i="12"/>
  <c r="R10" i="29" s="1"/>
  <c r="O10" i="29"/>
  <c r="M90" i="29"/>
  <c r="P56" i="2"/>
  <c r="P90" i="29" s="1"/>
  <c r="O56" i="3"/>
  <c r="R56" i="3" s="1"/>
  <c r="O50" i="29"/>
  <c r="R56" i="1"/>
  <c r="R50" i="29" s="1"/>
  <c r="Q57" i="18"/>
  <c r="Q291" i="29" s="1"/>
  <c r="N291" i="29"/>
  <c r="P57" i="16"/>
  <c r="P251" i="29" s="1"/>
  <c r="M251" i="29"/>
  <c r="L58" i="2"/>
  <c r="L91" i="29"/>
  <c r="M57" i="2"/>
  <c r="N57" i="2"/>
  <c r="O57" i="2"/>
  <c r="R57" i="16"/>
  <c r="R251" i="29" s="1"/>
  <c r="O251" i="29"/>
  <c r="M130" i="29"/>
  <c r="P56" i="13"/>
  <c r="P130" i="29" s="1"/>
  <c r="O90" i="29"/>
  <c r="R56" i="2"/>
  <c r="R90" i="29" s="1"/>
  <c r="L58" i="1"/>
  <c r="O57" i="1"/>
  <c r="M57" i="1"/>
  <c r="L51" i="29"/>
  <c r="N57" i="1"/>
  <c r="R57" i="18"/>
  <c r="R291" i="29" s="1"/>
  <c r="O291" i="29"/>
  <c r="E77" i="14"/>
  <c r="H190" i="29"/>
  <c r="P74" i="14"/>
  <c r="P188" i="29" s="1"/>
  <c r="M188" i="29"/>
  <c r="L189" i="29"/>
  <c r="O75" i="14"/>
  <c r="L76" i="14"/>
  <c r="M75" i="14"/>
  <c r="N75" i="14"/>
  <c r="N188" i="29"/>
  <c r="Q74" i="14"/>
  <c r="Q188" i="29" s="1"/>
  <c r="R74" i="14"/>
  <c r="R188" i="29" s="1"/>
  <c r="O188" i="29"/>
  <c r="H79" i="12"/>
  <c r="E33" i="29"/>
  <c r="S79" i="12"/>
  <c r="S33" i="29" s="1"/>
  <c r="H79" i="13"/>
  <c r="E153" i="29"/>
  <c r="S79" i="13"/>
  <c r="S153" i="29" s="1"/>
  <c r="H79" i="1"/>
  <c r="E73" i="29"/>
  <c r="S79" i="1"/>
  <c r="S73" i="29" s="1"/>
  <c r="E79" i="16"/>
  <c r="H272" i="29"/>
  <c r="H79" i="18"/>
  <c r="E313" i="29"/>
  <c r="S79" i="18"/>
  <c r="S313" i="29" s="1"/>
  <c r="O75" i="16"/>
  <c r="L269" i="29"/>
  <c r="M75" i="16"/>
  <c r="L76" i="16"/>
  <c r="N75" i="16"/>
  <c r="Q74" i="16"/>
  <c r="Q268" i="29" s="1"/>
  <c r="N268" i="29"/>
  <c r="O268" i="29"/>
  <c r="R74" i="16"/>
  <c r="R268" i="29" s="1"/>
  <c r="M268" i="29"/>
  <c r="P74" i="16"/>
  <c r="P268" i="29" s="1"/>
  <c r="N229" i="29"/>
  <c r="Q75" i="15"/>
  <c r="Q229" i="29" s="1"/>
  <c r="R75" i="15"/>
  <c r="R229" i="29" s="1"/>
  <c r="O229" i="29"/>
  <c r="O76" i="15"/>
  <c r="L77" i="15"/>
  <c r="M76" i="15"/>
  <c r="N76" i="15"/>
  <c r="L230" i="29"/>
  <c r="P75" i="15"/>
  <c r="P229" i="29" s="1"/>
  <c r="M229" i="29"/>
  <c r="R74" i="13"/>
  <c r="R148" i="29" s="1"/>
  <c r="O148" i="29"/>
  <c r="Q74" i="13"/>
  <c r="Q148" i="29" s="1"/>
  <c r="N148" i="29"/>
  <c r="M148" i="29"/>
  <c r="P74" i="13"/>
  <c r="P148" i="29" s="1"/>
  <c r="O75" i="13"/>
  <c r="N75" i="13"/>
  <c r="L149" i="29"/>
  <c r="M75" i="13"/>
  <c r="L76" i="13"/>
  <c r="Q73" i="2"/>
  <c r="Q107" i="29" s="1"/>
  <c r="N107" i="29"/>
  <c r="D35" i="2"/>
  <c r="N73" i="3"/>
  <c r="P73" i="2"/>
  <c r="P107" i="29" s="1"/>
  <c r="M107" i="29"/>
  <c r="C35" i="2"/>
  <c r="M73" i="3"/>
  <c r="O74" i="2"/>
  <c r="L108" i="29"/>
  <c r="M74" i="2"/>
  <c r="N74" i="2"/>
  <c r="L75" i="2"/>
  <c r="R73" i="2"/>
  <c r="R107" i="29" s="1"/>
  <c r="O107" i="29"/>
  <c r="E35" i="2"/>
  <c r="O73" i="3"/>
  <c r="P75" i="1"/>
  <c r="P69" i="29" s="1"/>
  <c r="M69" i="29"/>
  <c r="Q75" i="1"/>
  <c r="Q69" i="29" s="1"/>
  <c r="N69" i="29"/>
  <c r="R75" i="1"/>
  <c r="R69" i="29" s="1"/>
  <c r="O69" i="29"/>
  <c r="O76" i="1"/>
  <c r="L70" i="29"/>
  <c r="L77" i="1"/>
  <c r="M76" i="1"/>
  <c r="N76" i="1"/>
  <c r="O28" i="29"/>
  <c r="R74" i="12"/>
  <c r="R28" i="29" s="1"/>
  <c r="O75" i="12"/>
  <c r="L29" i="29"/>
  <c r="N75" i="12"/>
  <c r="L76" i="12"/>
  <c r="M75" i="12"/>
  <c r="Q74" i="12"/>
  <c r="Q28" i="29" s="1"/>
  <c r="N28" i="29"/>
  <c r="P74" i="12"/>
  <c r="P28" i="29" s="1"/>
  <c r="M28" i="29"/>
  <c r="Q76" i="18"/>
  <c r="Q310" i="29" s="1"/>
  <c r="N310" i="29"/>
  <c r="L311" i="29"/>
  <c r="O77" i="18"/>
  <c r="M77" i="18"/>
  <c r="L78" i="18"/>
  <c r="N77" i="18"/>
  <c r="M310" i="29"/>
  <c r="P76" i="18"/>
  <c r="P310" i="29" s="1"/>
  <c r="R76" i="18"/>
  <c r="R310" i="29" s="1"/>
  <c r="O310" i="29"/>
  <c r="E225" i="29" l="1"/>
  <c r="S71" i="15"/>
  <c r="S225" i="29" s="1"/>
  <c r="H72" i="15"/>
  <c r="E72" i="15"/>
  <c r="H225" i="29"/>
  <c r="L132" i="29"/>
  <c r="O58" i="13"/>
  <c r="M58" i="13"/>
  <c r="L59" i="13"/>
  <c r="N58" i="13"/>
  <c r="P57" i="2"/>
  <c r="P91" i="29" s="1"/>
  <c r="M91" i="29"/>
  <c r="Q57" i="13"/>
  <c r="Q131" i="29" s="1"/>
  <c r="N131" i="29"/>
  <c r="M59" i="18"/>
  <c r="L60" i="18"/>
  <c r="L293" i="29"/>
  <c r="N59" i="18"/>
  <c r="O59" i="18"/>
  <c r="I34" i="18"/>
  <c r="M171" i="29"/>
  <c r="P57" i="14"/>
  <c r="P171" i="29" s="1"/>
  <c r="N11" i="29"/>
  <c r="Q57" i="12"/>
  <c r="Q11" i="29" s="1"/>
  <c r="P57" i="12"/>
  <c r="P11" i="29" s="1"/>
  <c r="M11" i="29"/>
  <c r="P57" i="13"/>
  <c r="P131" i="29" s="1"/>
  <c r="M131" i="29"/>
  <c r="M292" i="29"/>
  <c r="P58" i="18"/>
  <c r="P292" i="29" s="1"/>
  <c r="N57" i="3"/>
  <c r="N51" i="29"/>
  <c r="Q57" i="1"/>
  <c r="Q51" i="29" s="1"/>
  <c r="N252" i="29"/>
  <c r="Q58" i="16"/>
  <c r="Q252" i="29" s="1"/>
  <c r="R57" i="12"/>
  <c r="R11" i="29" s="1"/>
  <c r="O11" i="29"/>
  <c r="M211" i="29"/>
  <c r="P57" i="15"/>
  <c r="P211" i="29" s="1"/>
  <c r="Q58" i="18"/>
  <c r="Q292" i="29" s="1"/>
  <c r="N292" i="29"/>
  <c r="N171" i="29"/>
  <c r="Q57" i="14"/>
  <c r="Q171" i="29" s="1"/>
  <c r="O58" i="2"/>
  <c r="L92" i="29"/>
  <c r="N58" i="2"/>
  <c r="M58" i="2"/>
  <c r="L59" i="2"/>
  <c r="N58" i="15"/>
  <c r="L59" i="15"/>
  <c r="L212" i="29"/>
  <c r="O58" i="15"/>
  <c r="M58" i="15"/>
  <c r="O292" i="29"/>
  <c r="R58" i="18"/>
  <c r="R292" i="29" s="1"/>
  <c r="R57" i="14"/>
  <c r="R171" i="29" s="1"/>
  <c r="O171" i="29"/>
  <c r="M58" i="14"/>
  <c r="L172" i="29"/>
  <c r="O58" i="14"/>
  <c r="L59" i="14"/>
  <c r="N58" i="14"/>
  <c r="M57" i="3"/>
  <c r="P57" i="3" s="1"/>
  <c r="M51" i="29"/>
  <c r="P57" i="1"/>
  <c r="P51" i="29" s="1"/>
  <c r="R58" i="16"/>
  <c r="R252" i="29" s="1"/>
  <c r="O252" i="29"/>
  <c r="N211" i="29"/>
  <c r="Q57" i="15"/>
  <c r="Q211" i="29" s="1"/>
  <c r="O58" i="12"/>
  <c r="L12" i="29"/>
  <c r="L59" i="12"/>
  <c r="M58" i="12"/>
  <c r="N58" i="12"/>
  <c r="P58" i="16"/>
  <c r="P252" i="29" s="1"/>
  <c r="M252" i="29"/>
  <c r="R57" i="1"/>
  <c r="R51" i="29" s="1"/>
  <c r="O51" i="29"/>
  <c r="O57" i="3"/>
  <c r="O58" i="1"/>
  <c r="N58" i="1"/>
  <c r="M58" i="1"/>
  <c r="L52" i="29"/>
  <c r="L59" i="1"/>
  <c r="R57" i="2"/>
  <c r="R91" i="29" s="1"/>
  <c r="O91" i="29"/>
  <c r="O59" i="16"/>
  <c r="L60" i="16"/>
  <c r="M59" i="16"/>
  <c r="N59" i="16"/>
  <c r="L253" i="29"/>
  <c r="R57" i="15"/>
  <c r="R211" i="29" s="1"/>
  <c r="O211" i="29"/>
  <c r="N91" i="29"/>
  <c r="Q57" i="2"/>
  <c r="Q91" i="29" s="1"/>
  <c r="R57" i="13"/>
  <c r="R131" i="29" s="1"/>
  <c r="O131" i="29"/>
  <c r="H77" i="14"/>
  <c r="E191" i="29"/>
  <c r="S77" i="14"/>
  <c r="S191" i="29" s="1"/>
  <c r="N189" i="29"/>
  <c r="Q75" i="14"/>
  <c r="Q189" i="29" s="1"/>
  <c r="P75" i="14"/>
  <c r="P189" i="29" s="1"/>
  <c r="M189" i="29"/>
  <c r="N76" i="14"/>
  <c r="M76" i="14"/>
  <c r="O76" i="14"/>
  <c r="L190" i="29"/>
  <c r="L77" i="14"/>
  <c r="R75" i="14"/>
  <c r="R189" i="29" s="1"/>
  <c r="O189" i="29"/>
  <c r="E80" i="13"/>
  <c r="H153" i="29"/>
  <c r="E80" i="12"/>
  <c r="H33" i="29"/>
  <c r="H79" i="16"/>
  <c r="E273" i="29"/>
  <c r="S79" i="16"/>
  <c r="S273" i="29" s="1"/>
  <c r="E80" i="18"/>
  <c r="H313" i="29"/>
  <c r="E80" i="1"/>
  <c r="H73" i="29"/>
  <c r="L77" i="16"/>
  <c r="O76" i="16"/>
  <c r="L270" i="29"/>
  <c r="M76" i="16"/>
  <c r="N76" i="16"/>
  <c r="Q75" i="16"/>
  <c r="Q269" i="29" s="1"/>
  <c r="N269" i="29"/>
  <c r="P75" i="16"/>
  <c r="P269" i="29" s="1"/>
  <c r="M269" i="29"/>
  <c r="R75" i="16"/>
  <c r="R269" i="29" s="1"/>
  <c r="O269" i="29"/>
  <c r="N230" i="29"/>
  <c r="Q76" i="15"/>
  <c r="Q230" i="29" s="1"/>
  <c r="P76" i="15"/>
  <c r="P230" i="29" s="1"/>
  <c r="M230" i="29"/>
  <c r="L231" i="29"/>
  <c r="M77" i="15"/>
  <c r="O77" i="15"/>
  <c r="N77" i="15"/>
  <c r="L78" i="15"/>
  <c r="R76" i="15"/>
  <c r="R230" i="29" s="1"/>
  <c r="O230" i="29"/>
  <c r="R75" i="13"/>
  <c r="R149" i="29" s="1"/>
  <c r="O149" i="29"/>
  <c r="L77" i="13"/>
  <c r="N76" i="13"/>
  <c r="L150" i="29"/>
  <c r="O76" i="13"/>
  <c r="M76" i="13"/>
  <c r="P75" i="13"/>
  <c r="P149" i="29" s="1"/>
  <c r="M149" i="29"/>
  <c r="N149" i="29"/>
  <c r="Q75" i="13"/>
  <c r="Q149" i="29" s="1"/>
  <c r="R74" i="2"/>
  <c r="R108" i="29" s="1"/>
  <c r="O108" i="29"/>
  <c r="O74" i="3"/>
  <c r="R74" i="3" s="1"/>
  <c r="R73" i="3"/>
  <c r="E35" i="3"/>
  <c r="P73" i="3"/>
  <c r="C35" i="3"/>
  <c r="D73" i="3"/>
  <c r="D107" i="29"/>
  <c r="L76" i="2"/>
  <c r="N75" i="2"/>
  <c r="M75" i="2"/>
  <c r="O75" i="2"/>
  <c r="L109" i="29"/>
  <c r="Q74" i="2"/>
  <c r="Q108" i="29" s="1"/>
  <c r="N108" i="29"/>
  <c r="N74" i="3"/>
  <c r="Q74" i="3" s="1"/>
  <c r="Q73" i="3"/>
  <c r="D35" i="3"/>
  <c r="M108" i="29"/>
  <c r="P74" i="2"/>
  <c r="P108" i="29" s="1"/>
  <c r="M74" i="3"/>
  <c r="P74" i="3" s="1"/>
  <c r="P76" i="1"/>
  <c r="P70" i="29" s="1"/>
  <c r="M70" i="29"/>
  <c r="O70" i="29"/>
  <c r="R76" i="1"/>
  <c r="R70" i="29" s="1"/>
  <c r="N70" i="29"/>
  <c r="Q76" i="1"/>
  <c r="Q70" i="29" s="1"/>
  <c r="L71" i="29"/>
  <c r="N77" i="1"/>
  <c r="M77" i="1"/>
  <c r="L78" i="1"/>
  <c r="O77" i="1"/>
  <c r="P75" i="12"/>
  <c r="P29" i="29" s="1"/>
  <c r="M29" i="29"/>
  <c r="O76" i="12"/>
  <c r="L30" i="29"/>
  <c r="M76" i="12"/>
  <c r="N76" i="12"/>
  <c r="L77" i="12"/>
  <c r="Q75" i="12"/>
  <c r="Q29" i="29" s="1"/>
  <c r="N29" i="29"/>
  <c r="O29" i="29"/>
  <c r="R75" i="12"/>
  <c r="R29" i="29" s="1"/>
  <c r="Q77" i="18"/>
  <c r="Q311" i="29" s="1"/>
  <c r="N311" i="29"/>
  <c r="M311" i="29"/>
  <c r="P77" i="18"/>
  <c r="P311" i="29" s="1"/>
  <c r="M78" i="18"/>
  <c r="L312" i="29"/>
  <c r="O78" i="18"/>
  <c r="L79" i="18"/>
  <c r="N78" i="18"/>
  <c r="R77" i="18"/>
  <c r="R311" i="29" s="1"/>
  <c r="O311" i="29"/>
  <c r="S72" i="15" l="1"/>
  <c r="S226" i="29" s="1"/>
  <c r="E226" i="29"/>
  <c r="H73" i="15"/>
  <c r="H226" i="29"/>
  <c r="E73" i="15"/>
  <c r="P59" i="16"/>
  <c r="P253" i="29" s="1"/>
  <c r="M253" i="29"/>
  <c r="R58" i="12"/>
  <c r="R12" i="29" s="1"/>
  <c r="O12" i="29"/>
  <c r="O59" i="2"/>
  <c r="M59" i="2"/>
  <c r="N59" i="2"/>
  <c r="L60" i="2"/>
  <c r="L93" i="29"/>
  <c r="Q57" i="3"/>
  <c r="M60" i="16"/>
  <c r="O60" i="16"/>
  <c r="N60" i="16"/>
  <c r="L254" i="29"/>
  <c r="I34" i="16"/>
  <c r="Q58" i="14"/>
  <c r="Q172" i="29" s="1"/>
  <c r="N172" i="29"/>
  <c r="M212" i="29"/>
  <c r="P58" i="15"/>
  <c r="P212" i="29" s="1"/>
  <c r="R58" i="2"/>
  <c r="R92" i="29" s="1"/>
  <c r="O92" i="29"/>
  <c r="O293" i="29"/>
  <c r="R59" i="18"/>
  <c r="R293" i="29" s="1"/>
  <c r="Q58" i="13"/>
  <c r="Q132" i="29" s="1"/>
  <c r="N132" i="29"/>
  <c r="N293" i="29"/>
  <c r="Q59" i="18"/>
  <c r="Q293" i="29" s="1"/>
  <c r="O59" i="13"/>
  <c r="M59" i="13"/>
  <c r="L60" i="13"/>
  <c r="I34" i="13" s="1"/>
  <c r="N59" i="13"/>
  <c r="L133" i="29"/>
  <c r="O253" i="29"/>
  <c r="R59" i="16"/>
  <c r="R253" i="29" s="1"/>
  <c r="L60" i="14"/>
  <c r="I34" i="14" s="1"/>
  <c r="N59" i="14"/>
  <c r="M59" i="14"/>
  <c r="O59" i="14"/>
  <c r="L173" i="29"/>
  <c r="O212" i="29"/>
  <c r="R58" i="15"/>
  <c r="R212" i="29" s="1"/>
  <c r="N12" i="29"/>
  <c r="Q58" i="12"/>
  <c r="Q12" i="29" s="1"/>
  <c r="R58" i="14"/>
  <c r="R172" i="29" s="1"/>
  <c r="O172" i="29"/>
  <c r="M132" i="29"/>
  <c r="P58" i="13"/>
  <c r="P132" i="29" s="1"/>
  <c r="M92" i="29"/>
  <c r="P58" i="2"/>
  <c r="P92" i="29" s="1"/>
  <c r="P58" i="1"/>
  <c r="P52" i="29" s="1"/>
  <c r="M52" i="29"/>
  <c r="M58" i="3"/>
  <c r="P58" i="3" s="1"/>
  <c r="P58" i="12"/>
  <c r="P12" i="29" s="1"/>
  <c r="M12" i="29"/>
  <c r="O59" i="15"/>
  <c r="L213" i="29"/>
  <c r="L60" i="15"/>
  <c r="N59" i="15"/>
  <c r="M59" i="15"/>
  <c r="M60" i="18"/>
  <c r="N60" i="18"/>
  <c r="O60" i="18"/>
  <c r="L294" i="29"/>
  <c r="O132" i="29"/>
  <c r="R58" i="13"/>
  <c r="R132" i="29" s="1"/>
  <c r="R57" i="3"/>
  <c r="Q58" i="1"/>
  <c r="Q52" i="29" s="1"/>
  <c r="N58" i="3"/>
  <c r="Q58" i="3" s="1"/>
  <c r="N52" i="29"/>
  <c r="N59" i="12"/>
  <c r="L60" i="12"/>
  <c r="L13" i="29"/>
  <c r="O59" i="12"/>
  <c r="M59" i="12"/>
  <c r="P58" i="14"/>
  <c r="P172" i="29" s="1"/>
  <c r="M172" i="29"/>
  <c r="Q58" i="15"/>
  <c r="Q212" i="29" s="1"/>
  <c r="N212" i="29"/>
  <c r="M293" i="29"/>
  <c r="P59" i="18"/>
  <c r="P293" i="29" s="1"/>
  <c r="Q58" i="2"/>
  <c r="Q92" i="29" s="1"/>
  <c r="N92" i="29"/>
  <c r="L53" i="29"/>
  <c r="N59" i="1"/>
  <c r="L60" i="1"/>
  <c r="O59" i="1"/>
  <c r="M59" i="1"/>
  <c r="N253" i="29"/>
  <c r="Q59" i="16"/>
  <c r="Q253" i="29" s="1"/>
  <c r="O58" i="3"/>
  <c r="R58" i="3" s="1"/>
  <c r="O52" i="29"/>
  <c r="R58" i="1"/>
  <c r="R52" i="29" s="1"/>
  <c r="I34" i="12"/>
  <c r="H191" i="29"/>
  <c r="E78" i="14"/>
  <c r="L78" i="14"/>
  <c r="N77" i="14"/>
  <c r="M77" i="14"/>
  <c r="L191" i="29"/>
  <c r="O77" i="14"/>
  <c r="M190" i="29"/>
  <c r="P76" i="14"/>
  <c r="P190" i="29" s="1"/>
  <c r="Q76" i="14"/>
  <c r="Q190" i="29" s="1"/>
  <c r="N190" i="29"/>
  <c r="R76" i="14"/>
  <c r="R190" i="29" s="1"/>
  <c r="O190" i="29"/>
  <c r="H80" i="12"/>
  <c r="E34" i="29"/>
  <c r="S80" i="12"/>
  <c r="S34" i="29" s="1"/>
  <c r="H80" i="13"/>
  <c r="E154" i="29"/>
  <c r="S80" i="13"/>
  <c r="S154" i="29" s="1"/>
  <c r="H80" i="1"/>
  <c r="E74" i="29"/>
  <c r="S80" i="1"/>
  <c r="S74" i="29" s="1"/>
  <c r="H80" i="18"/>
  <c r="E314" i="29"/>
  <c r="S80" i="18"/>
  <c r="S314" i="29" s="1"/>
  <c r="E80" i="16"/>
  <c r="H273" i="29"/>
  <c r="Q76" i="16"/>
  <c r="Q270" i="29" s="1"/>
  <c r="N270" i="29"/>
  <c r="P76" i="16"/>
  <c r="P270" i="29" s="1"/>
  <c r="M270" i="29"/>
  <c r="O270" i="29"/>
  <c r="R76" i="16"/>
  <c r="R270" i="29" s="1"/>
  <c r="N77" i="16"/>
  <c r="M77" i="16"/>
  <c r="L78" i="16"/>
  <c r="O77" i="16"/>
  <c r="L271" i="29"/>
  <c r="M78" i="15"/>
  <c r="N78" i="15"/>
  <c r="L79" i="15"/>
  <c r="L232" i="29"/>
  <c r="O78" i="15"/>
  <c r="Q77" i="15"/>
  <c r="Q231" i="29" s="1"/>
  <c r="N231" i="29"/>
  <c r="R77" i="15"/>
  <c r="R231" i="29" s="1"/>
  <c r="O231" i="29"/>
  <c r="M231" i="29"/>
  <c r="P77" i="15"/>
  <c r="P231" i="29" s="1"/>
  <c r="O150" i="29"/>
  <c r="R76" i="13"/>
  <c r="R150" i="29" s="1"/>
  <c r="Q76" i="13"/>
  <c r="Q150" i="29" s="1"/>
  <c r="N150" i="29"/>
  <c r="L78" i="13"/>
  <c r="N77" i="13"/>
  <c r="O77" i="13"/>
  <c r="M77" i="13"/>
  <c r="L151" i="29"/>
  <c r="P76" i="13"/>
  <c r="P150" i="29" s="1"/>
  <c r="M150" i="29"/>
  <c r="H107" i="29"/>
  <c r="H73" i="3"/>
  <c r="E74" i="2"/>
  <c r="O109" i="29"/>
  <c r="R75" i="2"/>
  <c r="R109" i="29" s="1"/>
  <c r="O75" i="3"/>
  <c r="R75" i="3" s="1"/>
  <c r="P75" i="2"/>
  <c r="P109" i="29" s="1"/>
  <c r="M109" i="29"/>
  <c r="M75" i="3"/>
  <c r="P75" i="3" s="1"/>
  <c r="Q75" i="2"/>
  <c r="Q109" i="29" s="1"/>
  <c r="N109" i="29"/>
  <c r="N75" i="3"/>
  <c r="Q75" i="3" s="1"/>
  <c r="O76" i="2"/>
  <c r="L110" i="29"/>
  <c r="M76" i="2"/>
  <c r="N76" i="2"/>
  <c r="L77" i="2"/>
  <c r="R77" i="1"/>
  <c r="R71" i="29" s="1"/>
  <c r="O71" i="29"/>
  <c r="L79" i="1"/>
  <c r="O78" i="1"/>
  <c r="M78" i="1"/>
  <c r="L72" i="29"/>
  <c r="N78" i="1"/>
  <c r="M71" i="29"/>
  <c r="P77" i="1"/>
  <c r="P71" i="29" s="1"/>
  <c r="Q77" i="1"/>
  <c r="Q71" i="29" s="1"/>
  <c r="N71" i="29"/>
  <c r="O77" i="12"/>
  <c r="L31" i="29"/>
  <c r="L78" i="12"/>
  <c r="M77" i="12"/>
  <c r="N77" i="12"/>
  <c r="Q76" i="12"/>
  <c r="Q30" i="29" s="1"/>
  <c r="N30" i="29"/>
  <c r="P76" i="12"/>
  <c r="P30" i="29" s="1"/>
  <c r="M30" i="29"/>
  <c r="O30" i="29"/>
  <c r="R76" i="12"/>
  <c r="R30" i="29" s="1"/>
  <c r="O79" i="18"/>
  <c r="M79" i="18"/>
  <c r="L80" i="18"/>
  <c r="L313" i="29"/>
  <c r="N79" i="18"/>
  <c r="R78" i="18"/>
  <c r="R312" i="29" s="1"/>
  <c r="O312" i="29"/>
  <c r="N312" i="29"/>
  <c r="Q78" i="18"/>
  <c r="Q312" i="29" s="1"/>
  <c r="M312" i="29"/>
  <c r="P78" i="18"/>
  <c r="P312" i="29" s="1"/>
  <c r="S73" i="15" l="1"/>
  <c r="S227" i="29" s="1"/>
  <c r="E227" i="29"/>
  <c r="E74" i="15"/>
  <c r="H227" i="29"/>
  <c r="Q59" i="15"/>
  <c r="Q213" i="29" s="1"/>
  <c r="N213" i="29"/>
  <c r="R59" i="2"/>
  <c r="R93" i="29" s="1"/>
  <c r="O93" i="29"/>
  <c r="N133" i="29"/>
  <c r="Q59" i="13"/>
  <c r="Q133" i="29" s="1"/>
  <c r="O13" i="29"/>
  <c r="R59" i="12"/>
  <c r="R13" i="29" s="1"/>
  <c r="E34" i="12"/>
  <c r="R59" i="15"/>
  <c r="R213" i="29" s="1"/>
  <c r="O213" i="29"/>
  <c r="P59" i="13"/>
  <c r="P133" i="29" s="1"/>
  <c r="M133" i="29"/>
  <c r="P60" i="16"/>
  <c r="P254" i="29" s="1"/>
  <c r="M254" i="29"/>
  <c r="C34" i="16"/>
  <c r="R59" i="14"/>
  <c r="R173" i="29" s="1"/>
  <c r="O173" i="29"/>
  <c r="R59" i="13"/>
  <c r="R133" i="29" s="1"/>
  <c r="O133" i="29"/>
  <c r="Q60" i="16"/>
  <c r="Q254" i="29" s="1"/>
  <c r="N254" i="29"/>
  <c r="D34" i="16"/>
  <c r="M60" i="12"/>
  <c r="O60" i="12"/>
  <c r="N60" i="12"/>
  <c r="D34" i="12" s="1"/>
  <c r="L14" i="29"/>
  <c r="M173" i="29"/>
  <c r="P59" i="14"/>
  <c r="P173" i="29" s="1"/>
  <c r="C34" i="14"/>
  <c r="N60" i="15"/>
  <c r="O60" i="15"/>
  <c r="M60" i="15"/>
  <c r="L214" i="29"/>
  <c r="I34" i="15"/>
  <c r="M59" i="3"/>
  <c r="P59" i="3" s="1"/>
  <c r="M53" i="29"/>
  <c r="P59" i="1"/>
  <c r="P53" i="29" s="1"/>
  <c r="Q59" i="12"/>
  <c r="Q13" i="29" s="1"/>
  <c r="N13" i="29"/>
  <c r="R60" i="18"/>
  <c r="R294" i="29" s="1"/>
  <c r="O294" i="29"/>
  <c r="E34" i="18"/>
  <c r="N173" i="29"/>
  <c r="Q59" i="14"/>
  <c r="Q173" i="29" s="1"/>
  <c r="O254" i="29"/>
  <c r="R60" i="16"/>
  <c r="R254" i="29" s="1"/>
  <c r="O53" i="29"/>
  <c r="R59" i="1"/>
  <c r="R53" i="29" s="1"/>
  <c r="O59" i="3"/>
  <c r="Q60" i="18"/>
  <c r="Q294" i="29" s="1"/>
  <c r="N294" i="29"/>
  <c r="D34" i="18"/>
  <c r="M60" i="14"/>
  <c r="O60" i="14"/>
  <c r="E34" i="14" s="1"/>
  <c r="N60" i="14"/>
  <c r="L174" i="29"/>
  <c r="O60" i="2"/>
  <c r="E34" i="2" s="1"/>
  <c r="N60" i="2"/>
  <c r="M60" i="2"/>
  <c r="L94" i="29"/>
  <c r="I34" i="2"/>
  <c r="E34" i="16"/>
  <c r="N60" i="1"/>
  <c r="M60" i="1"/>
  <c r="O60" i="1"/>
  <c r="E34" i="1" s="1"/>
  <c r="L54" i="29"/>
  <c r="P60" i="18"/>
  <c r="P294" i="29" s="1"/>
  <c r="M294" i="29"/>
  <c r="C34" i="18"/>
  <c r="Q59" i="2"/>
  <c r="Q93" i="29" s="1"/>
  <c r="N93" i="29"/>
  <c r="I34" i="1"/>
  <c r="M13" i="29"/>
  <c r="P59" i="12"/>
  <c r="P13" i="29" s="1"/>
  <c r="N60" i="13"/>
  <c r="D34" i="13" s="1"/>
  <c r="O60" i="13"/>
  <c r="M60" i="13"/>
  <c r="L134" i="29"/>
  <c r="Q59" i="1"/>
  <c r="Q53" i="29" s="1"/>
  <c r="N59" i="3"/>
  <c r="Q59" i="3" s="1"/>
  <c r="N53" i="29"/>
  <c r="P59" i="15"/>
  <c r="P213" i="29" s="1"/>
  <c r="M213" i="29"/>
  <c r="M93" i="29"/>
  <c r="P59" i="2"/>
  <c r="P93" i="29" s="1"/>
  <c r="D34" i="1"/>
  <c r="H78" i="14"/>
  <c r="S78" i="14"/>
  <c r="S192" i="29" s="1"/>
  <c r="E192" i="29"/>
  <c r="R77" i="14"/>
  <c r="R191" i="29" s="1"/>
  <c r="O191" i="29"/>
  <c r="P77" i="14"/>
  <c r="P191" i="29" s="1"/>
  <c r="M191" i="29"/>
  <c r="Q77" i="14"/>
  <c r="Q191" i="29" s="1"/>
  <c r="N191" i="29"/>
  <c r="O78" i="14"/>
  <c r="M78" i="14"/>
  <c r="L192" i="29"/>
  <c r="N78" i="14"/>
  <c r="L79" i="14"/>
  <c r="E81" i="13"/>
  <c r="H154" i="29"/>
  <c r="E81" i="12"/>
  <c r="H34" i="29"/>
  <c r="H80" i="16"/>
  <c r="E274" i="29"/>
  <c r="S80" i="16"/>
  <c r="S274" i="29" s="1"/>
  <c r="H314" i="29"/>
  <c r="E81" i="18"/>
  <c r="E81" i="1"/>
  <c r="H74" i="29"/>
  <c r="O271" i="29"/>
  <c r="R77" i="16"/>
  <c r="R271" i="29" s="1"/>
  <c r="Q77" i="16"/>
  <c r="Q271" i="29" s="1"/>
  <c r="N271" i="29"/>
  <c r="M78" i="16"/>
  <c r="L79" i="16"/>
  <c r="O78" i="16"/>
  <c r="N78" i="16"/>
  <c r="L272" i="29"/>
  <c r="M271" i="29"/>
  <c r="P77" i="16"/>
  <c r="P271" i="29" s="1"/>
  <c r="P78" i="15"/>
  <c r="P232" i="29" s="1"/>
  <c r="M232" i="29"/>
  <c r="R78" i="15"/>
  <c r="R232" i="29" s="1"/>
  <c r="O232" i="29"/>
  <c r="O79" i="15"/>
  <c r="L233" i="29"/>
  <c r="M79" i="15"/>
  <c r="N79" i="15"/>
  <c r="L80" i="15"/>
  <c r="Q78" i="15"/>
  <c r="Q232" i="29" s="1"/>
  <c r="N232" i="29"/>
  <c r="P77" i="13"/>
  <c r="P151" i="29" s="1"/>
  <c r="M151" i="29"/>
  <c r="Q77" i="13"/>
  <c r="Q151" i="29" s="1"/>
  <c r="N151" i="29"/>
  <c r="L152" i="29"/>
  <c r="L79" i="13"/>
  <c r="O78" i="13"/>
  <c r="M78" i="13"/>
  <c r="N78" i="13"/>
  <c r="O151" i="29"/>
  <c r="R77" i="13"/>
  <c r="R151" i="29" s="1"/>
  <c r="L111" i="29"/>
  <c r="L78" i="2"/>
  <c r="N77" i="2"/>
  <c r="M77" i="2"/>
  <c r="O77" i="2"/>
  <c r="Q76" i="2"/>
  <c r="Q110" i="29" s="1"/>
  <c r="N110" i="29"/>
  <c r="N76" i="3"/>
  <c r="Q76" i="3" s="1"/>
  <c r="P76" i="2"/>
  <c r="P110" i="29" s="1"/>
  <c r="M110" i="29"/>
  <c r="M76" i="3"/>
  <c r="P76" i="3" s="1"/>
  <c r="R76" i="2"/>
  <c r="R110" i="29" s="1"/>
  <c r="O110" i="29"/>
  <c r="O76" i="3"/>
  <c r="R76" i="3" s="1"/>
  <c r="E74" i="3"/>
  <c r="S74" i="2"/>
  <c r="S108" i="29" s="1"/>
  <c r="E108" i="29"/>
  <c r="H74" i="2"/>
  <c r="N72" i="29"/>
  <c r="Q78" i="1"/>
  <c r="Q72" i="29" s="1"/>
  <c r="P78" i="1"/>
  <c r="P72" i="29" s="1"/>
  <c r="M72" i="29"/>
  <c r="L80" i="1"/>
  <c r="N79" i="1"/>
  <c r="O79" i="1"/>
  <c r="M79" i="1"/>
  <c r="L73" i="29"/>
  <c r="R78" i="1"/>
  <c r="R72" i="29" s="1"/>
  <c r="O72" i="29"/>
  <c r="Q77" i="12"/>
  <c r="Q31" i="29" s="1"/>
  <c r="N31" i="29"/>
  <c r="P77" i="12"/>
  <c r="P31" i="29" s="1"/>
  <c r="M31" i="29"/>
  <c r="M78" i="12"/>
  <c r="L79" i="12"/>
  <c r="N78" i="12"/>
  <c r="O78" i="12"/>
  <c r="L32" i="29"/>
  <c r="R77" i="12"/>
  <c r="R31" i="29" s="1"/>
  <c r="O31" i="29"/>
  <c r="O80" i="18"/>
  <c r="L81" i="18"/>
  <c r="M80" i="18"/>
  <c r="N80" i="18"/>
  <c r="L314" i="29"/>
  <c r="Q79" i="18"/>
  <c r="Q313" i="29" s="1"/>
  <c r="N313" i="29"/>
  <c r="M313" i="29"/>
  <c r="P79" i="18"/>
  <c r="P313" i="29" s="1"/>
  <c r="O313" i="29"/>
  <c r="R79" i="18"/>
  <c r="R313" i="29" s="1"/>
  <c r="S74" i="15" l="1"/>
  <c r="S228" i="29" s="1"/>
  <c r="E228" i="29"/>
  <c r="H74" i="15"/>
  <c r="P60" i="15"/>
  <c r="P214" i="29" s="1"/>
  <c r="M214" i="29"/>
  <c r="C34" i="15"/>
  <c r="M14" i="29"/>
  <c r="P60" i="12"/>
  <c r="P14" i="29" s="1"/>
  <c r="R60" i="15"/>
  <c r="R214" i="29" s="1"/>
  <c r="O214" i="29"/>
  <c r="E34" i="15"/>
  <c r="M94" i="29"/>
  <c r="P60" i="2"/>
  <c r="P94" i="29" s="1"/>
  <c r="C34" i="2"/>
  <c r="Q60" i="15"/>
  <c r="Q214" i="29" s="1"/>
  <c r="N214" i="29"/>
  <c r="M134" i="29"/>
  <c r="P60" i="13"/>
  <c r="P134" i="29" s="1"/>
  <c r="C34" i="13"/>
  <c r="R60" i="13"/>
  <c r="R134" i="29" s="1"/>
  <c r="O134" i="29"/>
  <c r="Q60" i="2"/>
  <c r="Q94" i="29" s="1"/>
  <c r="N94" i="29"/>
  <c r="D34" i="2"/>
  <c r="R59" i="3"/>
  <c r="Q60" i="13"/>
  <c r="Q134" i="29" s="1"/>
  <c r="N134" i="29"/>
  <c r="O94" i="29"/>
  <c r="R60" i="2"/>
  <c r="R94" i="29" s="1"/>
  <c r="E34" i="13"/>
  <c r="R60" i="1"/>
  <c r="R54" i="29" s="1"/>
  <c r="O54" i="29"/>
  <c r="O60" i="3"/>
  <c r="R60" i="3" s="1"/>
  <c r="N174" i="29"/>
  <c r="Q60" i="14"/>
  <c r="Q174" i="29" s="1"/>
  <c r="D34" i="14"/>
  <c r="D34" i="15"/>
  <c r="P60" i="1"/>
  <c r="P54" i="29" s="1"/>
  <c r="M60" i="3"/>
  <c r="M54" i="29"/>
  <c r="C34" i="1"/>
  <c r="R60" i="14"/>
  <c r="R174" i="29" s="1"/>
  <c r="O174" i="29"/>
  <c r="Q60" i="1"/>
  <c r="Q54" i="29" s="1"/>
  <c r="N54" i="29"/>
  <c r="N60" i="3"/>
  <c r="M174" i="29"/>
  <c r="P60" i="14"/>
  <c r="P174" i="29" s="1"/>
  <c r="Q60" i="12"/>
  <c r="Q14" i="29" s="1"/>
  <c r="N14" i="29"/>
  <c r="R60" i="12"/>
  <c r="R14" i="29" s="1"/>
  <c r="O14" i="29"/>
  <c r="C34" i="12"/>
  <c r="E79" i="14"/>
  <c r="H192" i="29"/>
  <c r="N192" i="29"/>
  <c r="Q78" i="14"/>
  <c r="Q192" i="29" s="1"/>
  <c r="P78" i="14"/>
  <c r="P192" i="29" s="1"/>
  <c r="M192" i="29"/>
  <c r="O192" i="29"/>
  <c r="R78" i="14"/>
  <c r="R192" i="29" s="1"/>
  <c r="O79" i="14"/>
  <c r="M79" i="14"/>
  <c r="L80" i="14"/>
  <c r="N79" i="14"/>
  <c r="L193" i="29"/>
  <c r="H81" i="12"/>
  <c r="E35" i="29"/>
  <c r="S81" i="12"/>
  <c r="S35" i="29" s="1"/>
  <c r="H81" i="13"/>
  <c r="S81" i="13"/>
  <c r="S155" i="29" s="1"/>
  <c r="E155" i="29"/>
  <c r="H81" i="1"/>
  <c r="E75" i="29"/>
  <c r="S81" i="1"/>
  <c r="S75" i="29" s="1"/>
  <c r="H81" i="18"/>
  <c r="S81" i="18"/>
  <c r="S315" i="29" s="1"/>
  <c r="E315" i="29"/>
  <c r="E81" i="16"/>
  <c r="H274" i="29"/>
  <c r="N272" i="29"/>
  <c r="Q78" i="16"/>
  <c r="Q272" i="29" s="1"/>
  <c r="O272" i="29"/>
  <c r="R78" i="16"/>
  <c r="R272" i="29" s="1"/>
  <c r="M272" i="29"/>
  <c r="P78" i="16"/>
  <c r="P272" i="29" s="1"/>
  <c r="L80" i="16"/>
  <c r="N79" i="16"/>
  <c r="M79" i="16"/>
  <c r="O79" i="16"/>
  <c r="L273" i="29"/>
  <c r="M233" i="29"/>
  <c r="P79" i="15"/>
  <c r="P233" i="29" s="1"/>
  <c r="O233" i="29"/>
  <c r="R79" i="15"/>
  <c r="R233" i="29" s="1"/>
  <c r="O80" i="15"/>
  <c r="M80" i="15"/>
  <c r="L234" i="29"/>
  <c r="N80" i="15"/>
  <c r="L81" i="15"/>
  <c r="Q79" i="15"/>
  <c r="Q233" i="29" s="1"/>
  <c r="N233" i="29"/>
  <c r="Q78" i="13"/>
  <c r="Q152" i="29" s="1"/>
  <c r="N152" i="29"/>
  <c r="P78" i="13"/>
  <c r="P152" i="29" s="1"/>
  <c r="M152" i="29"/>
  <c r="R78" i="13"/>
  <c r="R152" i="29" s="1"/>
  <c r="O152" i="29"/>
  <c r="N79" i="13"/>
  <c r="M79" i="13"/>
  <c r="O79" i="13"/>
  <c r="L153" i="29"/>
  <c r="L80" i="13"/>
  <c r="R77" i="2"/>
  <c r="R111" i="29" s="1"/>
  <c r="O111" i="29"/>
  <c r="O77" i="3"/>
  <c r="R77" i="3" s="1"/>
  <c r="P77" i="2"/>
  <c r="P111" i="29" s="1"/>
  <c r="M111" i="29"/>
  <c r="M77" i="3"/>
  <c r="P77" i="3" s="1"/>
  <c r="N111" i="29"/>
  <c r="Q77" i="2"/>
  <c r="Q111" i="29" s="1"/>
  <c r="N77" i="3"/>
  <c r="Q77" i="3" s="1"/>
  <c r="H108" i="29"/>
  <c r="H74" i="3"/>
  <c r="E75" i="2"/>
  <c r="M78" i="2"/>
  <c r="L79" i="2"/>
  <c r="N78" i="2"/>
  <c r="O78" i="2"/>
  <c r="L112" i="29"/>
  <c r="L81" i="1"/>
  <c r="M80" i="1"/>
  <c r="O80" i="1"/>
  <c r="N80" i="1"/>
  <c r="L74" i="29"/>
  <c r="P79" i="1"/>
  <c r="P73" i="29" s="1"/>
  <c r="M73" i="29"/>
  <c r="R79" i="1"/>
  <c r="R73" i="29" s="1"/>
  <c r="O73" i="29"/>
  <c r="N73" i="29"/>
  <c r="Q79" i="1"/>
  <c r="Q73" i="29" s="1"/>
  <c r="O32" i="29"/>
  <c r="R78" i="12"/>
  <c r="R32" i="29" s="1"/>
  <c r="Q78" i="12"/>
  <c r="Q32" i="29" s="1"/>
  <c r="N32" i="29"/>
  <c r="L80" i="12"/>
  <c r="N79" i="12"/>
  <c r="M79" i="12"/>
  <c r="O79" i="12"/>
  <c r="L33" i="29"/>
  <c r="M32" i="29"/>
  <c r="P78" i="12"/>
  <c r="P32" i="29" s="1"/>
  <c r="P80" i="18"/>
  <c r="P314" i="29" s="1"/>
  <c r="M314" i="29"/>
  <c r="N314" i="29"/>
  <c r="Q80" i="18"/>
  <c r="Q314" i="29" s="1"/>
  <c r="L315" i="29"/>
  <c r="O81" i="18"/>
  <c r="M81" i="18"/>
  <c r="N81" i="18"/>
  <c r="L82" i="18"/>
  <c r="R80" i="18"/>
  <c r="R314" i="29" s="1"/>
  <c r="O314" i="29"/>
  <c r="H228" i="29" l="1"/>
  <c r="E75" i="15"/>
  <c r="P60" i="3"/>
  <c r="C34" i="3"/>
  <c r="Q60" i="3"/>
  <c r="D34" i="3"/>
  <c r="E34" i="3"/>
  <c r="E193" i="29"/>
  <c r="S79" i="14"/>
  <c r="S193" i="29" s="1"/>
  <c r="H79" i="14"/>
  <c r="Q79" i="14"/>
  <c r="Q193" i="29" s="1"/>
  <c r="N193" i="29"/>
  <c r="N80" i="14"/>
  <c r="O80" i="14"/>
  <c r="M80" i="14"/>
  <c r="L194" i="29"/>
  <c r="L81" i="14"/>
  <c r="M193" i="29"/>
  <c r="P79" i="14"/>
  <c r="P193" i="29" s="1"/>
  <c r="O193" i="29"/>
  <c r="R79" i="14"/>
  <c r="R193" i="29" s="1"/>
  <c r="E82" i="13"/>
  <c r="H155" i="29"/>
  <c r="E82" i="12"/>
  <c r="H35" i="29"/>
  <c r="E82" i="18"/>
  <c r="H315" i="29"/>
  <c r="E82" i="1"/>
  <c r="H75" i="29"/>
  <c r="H81" i="16"/>
  <c r="E275" i="29"/>
  <c r="S81" i="16"/>
  <c r="S275" i="29" s="1"/>
  <c r="M80" i="16"/>
  <c r="L81" i="16"/>
  <c r="N80" i="16"/>
  <c r="O80" i="16"/>
  <c r="L274" i="29"/>
  <c r="N273" i="29"/>
  <c r="Q79" i="16"/>
  <c r="Q273" i="29" s="1"/>
  <c r="O273" i="29"/>
  <c r="R79" i="16"/>
  <c r="R273" i="29" s="1"/>
  <c r="P79" i="16"/>
  <c r="P273" i="29" s="1"/>
  <c r="M273" i="29"/>
  <c r="M81" i="15"/>
  <c r="O81" i="15"/>
  <c r="L235" i="29"/>
  <c r="L82" i="15"/>
  <c r="N81" i="15"/>
  <c r="Q80" i="15"/>
  <c r="Q234" i="29" s="1"/>
  <c r="N234" i="29"/>
  <c r="P80" i="15"/>
  <c r="P234" i="29" s="1"/>
  <c r="M234" i="29"/>
  <c r="R80" i="15"/>
  <c r="R234" i="29" s="1"/>
  <c r="O234" i="29"/>
  <c r="O153" i="29"/>
  <c r="R79" i="13"/>
  <c r="R153" i="29" s="1"/>
  <c r="Q79" i="13"/>
  <c r="Q153" i="29" s="1"/>
  <c r="N153" i="29"/>
  <c r="N80" i="13"/>
  <c r="L81" i="13"/>
  <c r="O80" i="13"/>
  <c r="L154" i="29"/>
  <c r="M80" i="13"/>
  <c r="P79" i="13"/>
  <c r="P153" i="29" s="1"/>
  <c r="M153" i="29"/>
  <c r="O112" i="29"/>
  <c r="R78" i="2"/>
  <c r="R112" i="29" s="1"/>
  <c r="O78" i="3"/>
  <c r="R78" i="3" s="1"/>
  <c r="Q78" i="2"/>
  <c r="Q112" i="29" s="1"/>
  <c r="N112" i="29"/>
  <c r="N78" i="3"/>
  <c r="Q78" i="3" s="1"/>
  <c r="M79" i="2"/>
  <c r="O79" i="2"/>
  <c r="L80" i="2"/>
  <c r="N79" i="2"/>
  <c r="L113" i="29"/>
  <c r="M112" i="29"/>
  <c r="P78" i="2"/>
  <c r="P112" i="29" s="1"/>
  <c r="M78" i="3"/>
  <c r="P78" i="3" s="1"/>
  <c r="H75" i="2"/>
  <c r="E109" i="29"/>
  <c r="S75" i="2"/>
  <c r="S109" i="29" s="1"/>
  <c r="E75" i="3"/>
  <c r="Q80" i="1"/>
  <c r="Q74" i="29" s="1"/>
  <c r="N74" i="29"/>
  <c r="O74" i="29"/>
  <c r="R80" i="1"/>
  <c r="R74" i="29" s="1"/>
  <c r="M74" i="29"/>
  <c r="P80" i="1"/>
  <c r="P74" i="29" s="1"/>
  <c r="M81" i="1"/>
  <c r="L75" i="29"/>
  <c r="N81" i="1"/>
  <c r="L82" i="1"/>
  <c r="O81" i="1"/>
  <c r="R79" i="12"/>
  <c r="R33" i="29" s="1"/>
  <c r="O33" i="29"/>
  <c r="P79" i="12"/>
  <c r="P33" i="29" s="1"/>
  <c r="M33" i="29"/>
  <c r="Q79" i="12"/>
  <c r="Q33" i="29" s="1"/>
  <c r="N33" i="29"/>
  <c r="L34" i="29"/>
  <c r="N80" i="12"/>
  <c r="L81" i="12"/>
  <c r="M80" i="12"/>
  <c r="O80" i="12"/>
  <c r="O82" i="18"/>
  <c r="M82" i="18"/>
  <c r="N82" i="18"/>
  <c r="L83" i="18"/>
  <c r="L316" i="29"/>
  <c r="Q81" i="18"/>
  <c r="Q315" i="29" s="1"/>
  <c r="N315" i="29"/>
  <c r="P81" i="18"/>
  <c r="P315" i="29" s="1"/>
  <c r="M315" i="29"/>
  <c r="R81" i="18"/>
  <c r="R315" i="29" s="1"/>
  <c r="O315" i="29"/>
  <c r="H75" i="15" l="1"/>
  <c r="S75" i="15"/>
  <c r="S229" i="29" s="1"/>
  <c r="E229" i="29"/>
  <c r="H193" i="29"/>
  <c r="E80" i="14"/>
  <c r="P80" i="14"/>
  <c r="P194" i="29" s="1"/>
  <c r="M194" i="29"/>
  <c r="R80" i="14"/>
  <c r="R194" i="29" s="1"/>
  <c r="O194" i="29"/>
  <c r="N194" i="29"/>
  <c r="Q80" i="14"/>
  <c r="Q194" i="29" s="1"/>
  <c r="O81" i="14"/>
  <c r="N81" i="14"/>
  <c r="M81" i="14"/>
  <c r="L82" i="14"/>
  <c r="L195" i="29"/>
  <c r="H82" i="12"/>
  <c r="S82" i="12"/>
  <c r="S36" i="29" s="1"/>
  <c r="E36" i="29"/>
  <c r="H82" i="13"/>
  <c r="S82" i="13"/>
  <c r="S156" i="29" s="1"/>
  <c r="E156" i="29"/>
  <c r="E82" i="16"/>
  <c r="H275" i="29"/>
  <c r="H82" i="1"/>
  <c r="E76" i="29"/>
  <c r="S82" i="1"/>
  <c r="S76" i="29" s="1"/>
  <c r="E316" i="29"/>
  <c r="S82" i="18"/>
  <c r="S316" i="29" s="1"/>
  <c r="H82" i="18"/>
  <c r="R80" i="16"/>
  <c r="R274" i="29" s="1"/>
  <c r="O274" i="29"/>
  <c r="Q80" i="16"/>
  <c r="Q274" i="29" s="1"/>
  <c r="N274" i="29"/>
  <c r="O81" i="16"/>
  <c r="L275" i="29"/>
  <c r="L82" i="16"/>
  <c r="N81" i="16"/>
  <c r="M81" i="16"/>
  <c r="M274" i="29"/>
  <c r="P80" i="16"/>
  <c r="P274" i="29" s="1"/>
  <c r="Q81" i="15"/>
  <c r="Q235" i="29" s="1"/>
  <c r="N235" i="29"/>
  <c r="M82" i="15"/>
  <c r="O82" i="15"/>
  <c r="L236" i="29"/>
  <c r="L83" i="15"/>
  <c r="N82" i="15"/>
  <c r="O235" i="29"/>
  <c r="R81" i="15"/>
  <c r="R235" i="29" s="1"/>
  <c r="P81" i="15"/>
  <c r="P235" i="29" s="1"/>
  <c r="M235" i="29"/>
  <c r="P80" i="13"/>
  <c r="P154" i="29" s="1"/>
  <c r="M154" i="29"/>
  <c r="R80" i="13"/>
  <c r="R154" i="29" s="1"/>
  <c r="O154" i="29"/>
  <c r="O81" i="13"/>
  <c r="L155" i="29"/>
  <c r="L82" i="13"/>
  <c r="N81" i="13"/>
  <c r="M81" i="13"/>
  <c r="N154" i="29"/>
  <c r="Q80" i="13"/>
  <c r="Q154" i="29" s="1"/>
  <c r="R79" i="2"/>
  <c r="R113" i="29" s="1"/>
  <c r="O113" i="29"/>
  <c r="O79" i="3"/>
  <c r="R79" i="3" s="1"/>
  <c r="H75" i="3"/>
  <c r="H109" i="29"/>
  <c r="E76" i="2"/>
  <c r="P79" i="2"/>
  <c r="P113" i="29" s="1"/>
  <c r="M113" i="29"/>
  <c r="M79" i="3"/>
  <c r="P79" i="3" s="1"/>
  <c r="N113" i="29"/>
  <c r="Q79" i="2"/>
  <c r="Q113" i="29" s="1"/>
  <c r="N79" i="3"/>
  <c r="Q79" i="3" s="1"/>
  <c r="L81" i="2"/>
  <c r="O80" i="2"/>
  <c r="M80" i="2"/>
  <c r="L114" i="29"/>
  <c r="N80" i="2"/>
  <c r="O75" i="29"/>
  <c r="R81" i="1"/>
  <c r="R75" i="29" s="1"/>
  <c r="L83" i="1"/>
  <c r="N82" i="1"/>
  <c r="M82" i="1"/>
  <c r="O82" i="1"/>
  <c r="L76" i="29"/>
  <c r="M75" i="29"/>
  <c r="P81" i="1"/>
  <c r="P75" i="29" s="1"/>
  <c r="N75" i="29"/>
  <c r="Q81" i="1"/>
  <c r="Q75" i="29" s="1"/>
  <c r="P80" i="12"/>
  <c r="P34" i="29" s="1"/>
  <c r="M34" i="29"/>
  <c r="N34" i="29"/>
  <c r="Q80" i="12"/>
  <c r="Q34" i="29" s="1"/>
  <c r="M81" i="12"/>
  <c r="O81" i="12"/>
  <c r="L35" i="29"/>
  <c r="L82" i="12"/>
  <c r="N81" i="12"/>
  <c r="O34" i="29"/>
  <c r="R80" i="12"/>
  <c r="R34" i="29" s="1"/>
  <c r="L84" i="18"/>
  <c r="N83" i="18"/>
  <c r="M83" i="18"/>
  <c r="O83" i="18"/>
  <c r="L317" i="29"/>
  <c r="P82" i="18"/>
  <c r="P316" i="29" s="1"/>
  <c r="M316" i="29"/>
  <c r="Q82" i="18"/>
  <c r="Q316" i="29" s="1"/>
  <c r="N316" i="29"/>
  <c r="O316" i="29"/>
  <c r="R82" i="18"/>
  <c r="R316" i="29" s="1"/>
  <c r="H229" i="29" l="1"/>
  <c r="E76" i="15"/>
  <c r="S80" i="14"/>
  <c r="S194" i="29" s="1"/>
  <c r="E194" i="29"/>
  <c r="H80" i="14"/>
  <c r="L196" i="29"/>
  <c r="N82" i="14"/>
  <c r="O82" i="14"/>
  <c r="L83" i="14"/>
  <c r="M82" i="14"/>
  <c r="P81" i="14"/>
  <c r="P195" i="29" s="1"/>
  <c r="M195" i="29"/>
  <c r="Q81" i="14"/>
  <c r="Q195" i="29" s="1"/>
  <c r="N195" i="29"/>
  <c r="R81" i="14"/>
  <c r="R195" i="29" s="1"/>
  <c r="O195" i="29"/>
  <c r="E83" i="13"/>
  <c r="H156" i="29"/>
  <c r="E83" i="12"/>
  <c r="H36" i="29"/>
  <c r="E83" i="18"/>
  <c r="H316" i="29"/>
  <c r="E83" i="1"/>
  <c r="H76" i="29"/>
  <c r="H82" i="16"/>
  <c r="S82" i="16"/>
  <c r="S276" i="29" s="1"/>
  <c r="E276" i="29"/>
  <c r="N275" i="29"/>
  <c r="Q81" i="16"/>
  <c r="Q275" i="29" s="1"/>
  <c r="L276" i="29"/>
  <c r="O82" i="16"/>
  <c r="M82" i="16"/>
  <c r="L83" i="16"/>
  <c r="N82" i="16"/>
  <c r="M275" i="29"/>
  <c r="P81" i="16"/>
  <c r="P275" i="29" s="1"/>
  <c r="R81" i="16"/>
  <c r="R275" i="29" s="1"/>
  <c r="O275" i="29"/>
  <c r="R82" i="15"/>
  <c r="R236" i="29" s="1"/>
  <c r="O236" i="29"/>
  <c r="L237" i="29"/>
  <c r="L84" i="15"/>
  <c r="N83" i="15"/>
  <c r="M83" i="15"/>
  <c r="O83" i="15"/>
  <c r="P82" i="15"/>
  <c r="P236" i="29" s="1"/>
  <c r="M236" i="29"/>
  <c r="Q82" i="15"/>
  <c r="Q236" i="29" s="1"/>
  <c r="N236" i="29"/>
  <c r="P81" i="13"/>
  <c r="P155" i="29" s="1"/>
  <c r="M155" i="29"/>
  <c r="Q81" i="13"/>
  <c r="Q155" i="29" s="1"/>
  <c r="N155" i="29"/>
  <c r="O82" i="13"/>
  <c r="L156" i="29"/>
  <c r="M82" i="13"/>
  <c r="N82" i="13"/>
  <c r="L83" i="13"/>
  <c r="R81" i="13"/>
  <c r="R155" i="29" s="1"/>
  <c r="O155" i="29"/>
  <c r="N114" i="29"/>
  <c r="Q80" i="2"/>
  <c r="Q114" i="29" s="1"/>
  <c r="N80" i="3"/>
  <c r="Q80" i="3" s="1"/>
  <c r="P80" i="2"/>
  <c r="P114" i="29" s="1"/>
  <c r="M114" i="29"/>
  <c r="M80" i="3"/>
  <c r="P80" i="3" s="1"/>
  <c r="R80" i="2"/>
  <c r="R114" i="29" s="1"/>
  <c r="O114" i="29"/>
  <c r="O80" i="3"/>
  <c r="R80" i="3" s="1"/>
  <c r="S76" i="2"/>
  <c r="S110" i="29" s="1"/>
  <c r="E110" i="29"/>
  <c r="H76" i="2"/>
  <c r="E77" i="2" s="1"/>
  <c r="H77" i="2" s="1"/>
  <c r="E78" i="2" s="1"/>
  <c r="H78" i="2" s="1"/>
  <c r="E79" i="2" s="1"/>
  <c r="H79" i="2" s="1"/>
  <c r="E80" i="2" s="1"/>
  <c r="H80" i="2" s="1"/>
  <c r="E81" i="2" s="1"/>
  <c r="H81" i="2" s="1"/>
  <c r="E82" i="2" s="1"/>
  <c r="H82" i="2" s="1"/>
  <c r="E83" i="2" s="1"/>
  <c r="E76" i="3"/>
  <c r="O81" i="2"/>
  <c r="L82" i="2"/>
  <c r="L115" i="29"/>
  <c r="N81" i="2"/>
  <c r="M81" i="2"/>
  <c r="P82" i="1"/>
  <c r="P76" i="29" s="1"/>
  <c r="M76" i="29"/>
  <c r="Q82" i="1"/>
  <c r="Q76" i="29" s="1"/>
  <c r="N76" i="29"/>
  <c r="O83" i="1"/>
  <c r="L77" i="29"/>
  <c r="L84" i="1"/>
  <c r="N83" i="1"/>
  <c r="M83" i="1"/>
  <c r="O76" i="29"/>
  <c r="R82" i="1"/>
  <c r="R76" i="29" s="1"/>
  <c r="O35" i="29"/>
  <c r="R81" i="12"/>
  <c r="R35" i="29" s="1"/>
  <c r="P81" i="12"/>
  <c r="P35" i="29" s="1"/>
  <c r="M35" i="29"/>
  <c r="O82" i="12"/>
  <c r="M82" i="12"/>
  <c r="L36" i="29"/>
  <c r="N82" i="12"/>
  <c r="L83" i="12"/>
  <c r="Q81" i="12"/>
  <c r="Q35" i="29" s="1"/>
  <c r="N35" i="29"/>
  <c r="O317" i="29"/>
  <c r="R83" i="18"/>
  <c r="R317" i="29" s="1"/>
  <c r="P83" i="18"/>
  <c r="P317" i="29" s="1"/>
  <c r="M317" i="29"/>
  <c r="Q83" i="18"/>
  <c r="Q317" i="29" s="1"/>
  <c r="N317" i="29"/>
  <c r="O84" i="18"/>
  <c r="L318" i="29"/>
  <c r="N84" i="18"/>
  <c r="L85" i="18"/>
  <c r="M84" i="18"/>
  <c r="H76" i="15" l="1"/>
  <c r="S76" i="15"/>
  <c r="S230" i="29" s="1"/>
  <c r="E230" i="29"/>
  <c r="H194" i="29"/>
  <c r="E81" i="14"/>
  <c r="P82" i="14"/>
  <c r="P196" i="29" s="1"/>
  <c r="M196" i="29"/>
  <c r="L197" i="29"/>
  <c r="O83" i="14"/>
  <c r="M83" i="14"/>
  <c r="L84" i="14"/>
  <c r="N83" i="14"/>
  <c r="R82" i="14"/>
  <c r="R196" i="29" s="1"/>
  <c r="O196" i="29"/>
  <c r="Q82" i="14"/>
  <c r="Q196" i="29" s="1"/>
  <c r="N196" i="29"/>
  <c r="H83" i="12"/>
  <c r="H37" i="29" s="1"/>
  <c r="E84" i="12"/>
  <c r="S83" i="12"/>
  <c r="S37" i="29" s="1"/>
  <c r="E37" i="29"/>
  <c r="H83" i="13"/>
  <c r="H157" i="29" s="1"/>
  <c r="E84" i="13"/>
  <c r="E157" i="29"/>
  <c r="S83" i="13"/>
  <c r="S157" i="29" s="1"/>
  <c r="H83" i="2"/>
  <c r="E84" i="2"/>
  <c r="E85" i="2" s="1"/>
  <c r="E83" i="16"/>
  <c r="H276" i="29"/>
  <c r="H83" i="1"/>
  <c r="H77" i="29" s="1"/>
  <c r="E84" i="1"/>
  <c r="E85" i="1" s="1"/>
  <c r="E86" i="1" s="1"/>
  <c r="S83" i="1"/>
  <c r="S77" i="29" s="1"/>
  <c r="E77" i="29"/>
  <c r="E84" i="18"/>
  <c r="E85" i="18" s="1"/>
  <c r="S83" i="18"/>
  <c r="S317" i="29" s="1"/>
  <c r="H83" i="18"/>
  <c r="H317" i="29" s="1"/>
  <c r="E317" i="29"/>
  <c r="Q82" i="16"/>
  <c r="Q276" i="29" s="1"/>
  <c r="N276" i="29"/>
  <c r="R82" i="16"/>
  <c r="R276" i="29" s="1"/>
  <c r="O276" i="29"/>
  <c r="N83" i="16"/>
  <c r="M83" i="16"/>
  <c r="O83" i="16"/>
  <c r="L277" i="29"/>
  <c r="L84" i="16"/>
  <c r="M276" i="29"/>
  <c r="P82" i="16"/>
  <c r="P276" i="29" s="1"/>
  <c r="R83" i="15"/>
  <c r="R237" i="29" s="1"/>
  <c r="O237" i="29"/>
  <c r="M237" i="29"/>
  <c r="P83" i="15"/>
  <c r="P237" i="29" s="1"/>
  <c r="O84" i="15"/>
  <c r="L238" i="29"/>
  <c r="M84" i="15"/>
  <c r="L85" i="15"/>
  <c r="N84" i="15"/>
  <c r="Q83" i="15"/>
  <c r="Q237" i="29" s="1"/>
  <c r="N237" i="29"/>
  <c r="O83" i="13"/>
  <c r="M83" i="13"/>
  <c r="L157" i="29"/>
  <c r="L84" i="13"/>
  <c r="N83" i="13"/>
  <c r="Q82" i="13"/>
  <c r="Q156" i="29" s="1"/>
  <c r="N156" i="29"/>
  <c r="P82" i="13"/>
  <c r="P156" i="29" s="1"/>
  <c r="M156" i="29"/>
  <c r="R82" i="13"/>
  <c r="R156" i="29" s="1"/>
  <c r="O156" i="29"/>
  <c r="P81" i="2"/>
  <c r="P115" i="29" s="1"/>
  <c r="M115" i="29"/>
  <c r="M81" i="3"/>
  <c r="P81" i="3" s="1"/>
  <c r="N115" i="29"/>
  <c r="Q81" i="2"/>
  <c r="Q115" i="29" s="1"/>
  <c r="N81" i="3"/>
  <c r="Q81" i="3" s="1"/>
  <c r="O82" i="2"/>
  <c r="L116" i="29"/>
  <c r="M82" i="2"/>
  <c r="L83" i="2"/>
  <c r="N82" i="2"/>
  <c r="O115" i="29"/>
  <c r="R81" i="2"/>
  <c r="R115" i="29" s="1"/>
  <c r="O81" i="3"/>
  <c r="R81" i="3" s="1"/>
  <c r="H76" i="3"/>
  <c r="H110" i="29"/>
  <c r="O84" i="1"/>
  <c r="M84" i="1"/>
  <c r="L78" i="29"/>
  <c r="L85" i="1"/>
  <c r="N84" i="1"/>
  <c r="Q83" i="1"/>
  <c r="Q77" i="29" s="1"/>
  <c r="N77" i="29"/>
  <c r="R83" i="1"/>
  <c r="R77" i="29" s="1"/>
  <c r="O77" i="29"/>
  <c r="P83" i="1"/>
  <c r="P77" i="29" s="1"/>
  <c r="M77" i="29"/>
  <c r="P82" i="12"/>
  <c r="P36" i="29" s="1"/>
  <c r="M36" i="29"/>
  <c r="M83" i="12"/>
  <c r="O83" i="12"/>
  <c r="L37" i="29"/>
  <c r="N83" i="12"/>
  <c r="L84" i="12"/>
  <c r="Q82" i="12"/>
  <c r="Q36" i="29" s="1"/>
  <c r="N36" i="29"/>
  <c r="R82" i="12"/>
  <c r="R36" i="29" s="1"/>
  <c r="O36" i="29"/>
  <c r="N318" i="29"/>
  <c r="Q84" i="18"/>
  <c r="Q318" i="29" s="1"/>
  <c r="M85" i="18"/>
  <c r="L319" i="29"/>
  <c r="N85" i="18"/>
  <c r="L86" i="18"/>
  <c r="O85" i="18"/>
  <c r="O318" i="29"/>
  <c r="R84" i="18"/>
  <c r="R318" i="29" s="1"/>
  <c r="M318" i="29"/>
  <c r="P84" i="18"/>
  <c r="P318" i="29" s="1"/>
  <c r="H230" i="29" l="1"/>
  <c r="E77" i="15"/>
  <c r="H86" i="1"/>
  <c r="H80" i="29" s="1"/>
  <c r="E87" i="1"/>
  <c r="E80" i="29"/>
  <c r="S86" i="1"/>
  <c r="S80" i="29" s="1"/>
  <c r="H81" i="14"/>
  <c r="E195" i="29"/>
  <c r="S81" i="14"/>
  <c r="S195" i="29" s="1"/>
  <c r="Q83" i="14"/>
  <c r="Q197" i="29" s="1"/>
  <c r="N197" i="29"/>
  <c r="L198" i="29"/>
  <c r="O84" i="14"/>
  <c r="M84" i="14"/>
  <c r="N84" i="14"/>
  <c r="L85" i="14"/>
  <c r="M197" i="29"/>
  <c r="P83" i="14"/>
  <c r="P197" i="29" s="1"/>
  <c r="R83" i="14"/>
  <c r="R197" i="29" s="1"/>
  <c r="O197" i="29"/>
  <c r="H85" i="1"/>
  <c r="H79" i="29" s="1"/>
  <c r="S85" i="1"/>
  <c r="S79" i="29" s="1"/>
  <c r="E79" i="29"/>
  <c r="E85" i="12"/>
  <c r="E38" i="29"/>
  <c r="H84" i="12"/>
  <c r="H38" i="29" s="1"/>
  <c r="S84" i="12"/>
  <c r="S38" i="29" s="1"/>
  <c r="E319" i="29"/>
  <c r="E86" i="18"/>
  <c r="H85" i="18"/>
  <c r="H319" i="29" s="1"/>
  <c r="S85" i="18"/>
  <c r="S319" i="29" s="1"/>
  <c r="S85" i="2"/>
  <c r="S119" i="29" s="1"/>
  <c r="E119" i="29"/>
  <c r="H85" i="2"/>
  <c r="E85" i="3"/>
  <c r="E86" i="2"/>
  <c r="E85" i="13"/>
  <c r="E158" i="29"/>
  <c r="H84" i="13"/>
  <c r="H158" i="29" s="1"/>
  <c r="S84" i="13"/>
  <c r="S158" i="29" s="1"/>
  <c r="H83" i="16"/>
  <c r="H277" i="29" s="1"/>
  <c r="E84" i="16"/>
  <c r="E85" i="16" s="1"/>
  <c r="S83" i="16"/>
  <c r="S277" i="29" s="1"/>
  <c r="E277" i="29"/>
  <c r="E118" i="29"/>
  <c r="H84" i="2"/>
  <c r="H118" i="29" s="1"/>
  <c r="S84" i="2"/>
  <c r="S118" i="29" s="1"/>
  <c r="E84" i="3"/>
  <c r="H84" i="1"/>
  <c r="E78" i="29"/>
  <c r="S84" i="1"/>
  <c r="S78" i="29" s="1"/>
  <c r="S84" i="18"/>
  <c r="S318" i="29" s="1"/>
  <c r="H84" i="18"/>
  <c r="H318" i="29" s="1"/>
  <c r="E318" i="29"/>
  <c r="M277" i="29"/>
  <c r="P83" i="16"/>
  <c r="P277" i="29" s="1"/>
  <c r="O84" i="16"/>
  <c r="L278" i="29"/>
  <c r="M84" i="16"/>
  <c r="L85" i="16"/>
  <c r="N84" i="16"/>
  <c r="R83" i="16"/>
  <c r="R277" i="29" s="1"/>
  <c r="O277" i="29"/>
  <c r="N277" i="29"/>
  <c r="Q83" i="16"/>
  <c r="Q277" i="29" s="1"/>
  <c r="Q84" i="15"/>
  <c r="Q238" i="29" s="1"/>
  <c r="N238" i="29"/>
  <c r="P84" i="15"/>
  <c r="P238" i="29" s="1"/>
  <c r="M238" i="29"/>
  <c r="R84" i="15"/>
  <c r="R238" i="29" s="1"/>
  <c r="O238" i="29"/>
  <c r="L239" i="29"/>
  <c r="N85" i="15"/>
  <c r="L86" i="15"/>
  <c r="O85" i="15"/>
  <c r="M85" i="15"/>
  <c r="P83" i="13"/>
  <c r="P157" i="29" s="1"/>
  <c r="M157" i="29"/>
  <c r="Q83" i="13"/>
  <c r="Q157" i="29" s="1"/>
  <c r="N157" i="29"/>
  <c r="L158" i="29"/>
  <c r="O84" i="13"/>
  <c r="M84" i="13"/>
  <c r="L85" i="13"/>
  <c r="N84" i="13"/>
  <c r="O157" i="29"/>
  <c r="R83" i="13"/>
  <c r="R157" i="29" s="1"/>
  <c r="R82" i="2"/>
  <c r="R116" i="29" s="1"/>
  <c r="O116" i="29"/>
  <c r="O82" i="3"/>
  <c r="R82" i="3" s="1"/>
  <c r="E77" i="3"/>
  <c r="E111" i="29"/>
  <c r="S77" i="2"/>
  <c r="S111" i="29" s="1"/>
  <c r="L117" i="29"/>
  <c r="L84" i="2"/>
  <c r="N83" i="2"/>
  <c r="M83" i="2"/>
  <c r="O83" i="2"/>
  <c r="P82" i="2"/>
  <c r="P116" i="29" s="1"/>
  <c r="M116" i="29"/>
  <c r="M82" i="3"/>
  <c r="P82" i="3" s="1"/>
  <c r="Q82" i="2"/>
  <c r="Q116" i="29" s="1"/>
  <c r="N116" i="29"/>
  <c r="N82" i="3"/>
  <c r="Q82" i="3" s="1"/>
  <c r="N78" i="29"/>
  <c r="Q84" i="1"/>
  <c r="Q78" i="29" s="1"/>
  <c r="O85" i="1"/>
  <c r="L79" i="29"/>
  <c r="L86" i="1"/>
  <c r="M85" i="1"/>
  <c r="N85" i="1"/>
  <c r="P84" i="1"/>
  <c r="P78" i="29" s="1"/>
  <c r="M78" i="29"/>
  <c r="O78" i="29"/>
  <c r="R84" i="1"/>
  <c r="R78" i="29" s="1"/>
  <c r="L38" i="29"/>
  <c r="O84" i="12"/>
  <c r="L85" i="12"/>
  <c r="M84" i="12"/>
  <c r="N84" i="12"/>
  <c r="Q83" i="12"/>
  <c r="Q37" i="29" s="1"/>
  <c r="N37" i="29"/>
  <c r="M37" i="29"/>
  <c r="P83" i="12"/>
  <c r="P37" i="29" s="1"/>
  <c r="R83" i="12"/>
  <c r="R37" i="29" s="1"/>
  <c r="O37" i="29"/>
  <c r="N319" i="29"/>
  <c r="Q85" i="18"/>
  <c r="Q319" i="29" s="1"/>
  <c r="L320" i="29"/>
  <c r="O86" i="18"/>
  <c r="N86" i="18"/>
  <c r="L87" i="18"/>
  <c r="M86" i="18"/>
  <c r="I36" i="18"/>
  <c r="R85" i="18"/>
  <c r="R319" i="29" s="1"/>
  <c r="O319" i="29"/>
  <c r="M319" i="29"/>
  <c r="P85" i="18"/>
  <c r="P319" i="29" s="1"/>
  <c r="S77" i="15" l="1"/>
  <c r="S231" i="29" s="1"/>
  <c r="E231" i="29"/>
  <c r="H77" i="15"/>
  <c r="H87" i="1"/>
  <c r="S87" i="1"/>
  <c r="S81" i="29" s="1"/>
  <c r="E81" i="29"/>
  <c r="E87" i="3"/>
  <c r="H195" i="29"/>
  <c r="E82" i="14"/>
  <c r="L199" i="29"/>
  <c r="O85" i="14"/>
  <c r="N85" i="14"/>
  <c r="L86" i="14"/>
  <c r="M85" i="14"/>
  <c r="Q84" i="14"/>
  <c r="Q198" i="29" s="1"/>
  <c r="N198" i="29"/>
  <c r="M198" i="29"/>
  <c r="P84" i="14"/>
  <c r="P198" i="29" s="1"/>
  <c r="R84" i="14"/>
  <c r="R198" i="29" s="1"/>
  <c r="O198" i="29"/>
  <c r="E86" i="13"/>
  <c r="S85" i="13"/>
  <c r="S159" i="29" s="1"/>
  <c r="E159" i="29"/>
  <c r="H85" i="13"/>
  <c r="H159" i="29" s="1"/>
  <c r="H85" i="3"/>
  <c r="H119" i="29"/>
  <c r="E120" i="29"/>
  <c r="H86" i="2"/>
  <c r="S86" i="2"/>
  <c r="S120" i="29" s="1"/>
  <c r="E86" i="3"/>
  <c r="E320" i="29"/>
  <c r="S86" i="18"/>
  <c r="S320" i="29" s="1"/>
  <c r="H86" i="18"/>
  <c r="H320" i="29" s="1"/>
  <c r="S85" i="16"/>
  <c r="S279" i="29" s="1"/>
  <c r="H85" i="16"/>
  <c r="H279" i="29" s="1"/>
  <c r="E86" i="16"/>
  <c r="E279" i="29"/>
  <c r="H85" i="12"/>
  <c r="H39" i="29" s="1"/>
  <c r="S85" i="12"/>
  <c r="S39" i="29" s="1"/>
  <c r="E86" i="12"/>
  <c r="E39" i="29"/>
  <c r="H78" i="29"/>
  <c r="H84" i="3"/>
  <c r="E278" i="29"/>
  <c r="H84" i="16"/>
  <c r="H278" i="29" s="1"/>
  <c r="S84" i="16"/>
  <c r="S278" i="29" s="1"/>
  <c r="Q84" i="16"/>
  <c r="Q278" i="29" s="1"/>
  <c r="N278" i="29"/>
  <c r="P84" i="16"/>
  <c r="P278" i="29" s="1"/>
  <c r="M278" i="29"/>
  <c r="O278" i="29"/>
  <c r="R84" i="16"/>
  <c r="R278" i="29" s="1"/>
  <c r="L86" i="16"/>
  <c r="O85" i="16"/>
  <c r="N85" i="16"/>
  <c r="M85" i="16"/>
  <c r="L279" i="29"/>
  <c r="R85" i="15"/>
  <c r="R239" i="29" s="1"/>
  <c r="O239" i="29"/>
  <c r="Q85" i="15"/>
  <c r="Q239" i="29" s="1"/>
  <c r="N239" i="29"/>
  <c r="L87" i="15"/>
  <c r="O86" i="15"/>
  <c r="N86" i="15"/>
  <c r="L240" i="29"/>
  <c r="M86" i="15"/>
  <c r="I36" i="15"/>
  <c r="M239" i="29"/>
  <c r="P85" i="15"/>
  <c r="P239" i="29" s="1"/>
  <c r="Q84" i="13"/>
  <c r="Q158" i="29" s="1"/>
  <c r="N158" i="29"/>
  <c r="L159" i="29"/>
  <c r="L86" i="13"/>
  <c r="N85" i="13"/>
  <c r="M85" i="13"/>
  <c r="O85" i="13"/>
  <c r="R84" i="13"/>
  <c r="R158" i="29" s="1"/>
  <c r="O158" i="29"/>
  <c r="M158" i="29"/>
  <c r="P84" i="13"/>
  <c r="P158" i="29" s="1"/>
  <c r="N84" i="2"/>
  <c r="L85" i="2"/>
  <c r="O84" i="2"/>
  <c r="L118" i="29"/>
  <c r="M84" i="2"/>
  <c r="H77" i="3"/>
  <c r="H111" i="29"/>
  <c r="R83" i="2"/>
  <c r="R117" i="29" s="1"/>
  <c r="O117" i="29"/>
  <c r="O83" i="3"/>
  <c r="R83" i="3" s="1"/>
  <c r="P83" i="2"/>
  <c r="P117" i="29" s="1"/>
  <c r="M117" i="29"/>
  <c r="M83" i="3"/>
  <c r="P83" i="3" s="1"/>
  <c r="N117" i="29"/>
  <c r="Q83" i="2"/>
  <c r="Q117" i="29" s="1"/>
  <c r="N83" i="3"/>
  <c r="Q83" i="3" s="1"/>
  <c r="O86" i="1"/>
  <c r="M86" i="1"/>
  <c r="L80" i="29"/>
  <c r="L87" i="1"/>
  <c r="N86" i="1"/>
  <c r="I36" i="1"/>
  <c r="Q85" i="1"/>
  <c r="Q79" i="29" s="1"/>
  <c r="N79" i="29"/>
  <c r="M79" i="29"/>
  <c r="P85" i="1"/>
  <c r="P79" i="29" s="1"/>
  <c r="R85" i="1"/>
  <c r="R79" i="29" s="1"/>
  <c r="O79" i="29"/>
  <c r="Q84" i="12"/>
  <c r="Q38" i="29" s="1"/>
  <c r="N38" i="29"/>
  <c r="P84" i="12"/>
  <c r="P38" i="29" s="1"/>
  <c r="M38" i="29"/>
  <c r="N85" i="12"/>
  <c r="O85" i="12"/>
  <c r="L39" i="29"/>
  <c r="L86" i="12"/>
  <c r="M85" i="12"/>
  <c r="R84" i="12"/>
  <c r="R38" i="29" s="1"/>
  <c r="O38" i="29"/>
  <c r="O87" i="18"/>
  <c r="N87" i="18"/>
  <c r="M87" i="18"/>
  <c r="L321" i="29"/>
  <c r="L88" i="18"/>
  <c r="P86" i="18"/>
  <c r="P320" i="29" s="1"/>
  <c r="M320" i="29"/>
  <c r="C36" i="18"/>
  <c r="Q86" i="18"/>
  <c r="Q320" i="29" s="1"/>
  <c r="N320" i="29"/>
  <c r="D36" i="18"/>
  <c r="O320" i="29"/>
  <c r="R86" i="18"/>
  <c r="R320" i="29" s="1"/>
  <c r="E36" i="18"/>
  <c r="H231" i="29" l="1"/>
  <c r="E78" i="15"/>
  <c r="H87" i="3"/>
  <c r="H81" i="29"/>
  <c r="E196" i="29"/>
  <c r="H82" i="14"/>
  <c r="S82" i="14"/>
  <c r="S196" i="29" s="1"/>
  <c r="P85" i="14"/>
  <c r="P199" i="29" s="1"/>
  <c r="M199" i="29"/>
  <c r="L87" i="14"/>
  <c r="N86" i="14"/>
  <c r="L200" i="29"/>
  <c r="O86" i="14"/>
  <c r="M86" i="14"/>
  <c r="I36" i="14"/>
  <c r="N199" i="29"/>
  <c r="Q85" i="14"/>
  <c r="Q199" i="29" s="1"/>
  <c r="O199" i="29"/>
  <c r="R85" i="14"/>
  <c r="R199" i="29" s="1"/>
  <c r="H120" i="29"/>
  <c r="H86" i="3"/>
  <c r="E280" i="29"/>
  <c r="H86" i="16"/>
  <c r="H280" i="29" s="1"/>
  <c r="S86" i="16"/>
  <c r="S280" i="29" s="1"/>
  <c r="S86" i="12"/>
  <c r="S40" i="29" s="1"/>
  <c r="E40" i="29"/>
  <c r="H86" i="12"/>
  <c r="H40" i="29" s="1"/>
  <c r="E160" i="29"/>
  <c r="H86" i="13"/>
  <c r="H160" i="29" s="1"/>
  <c r="S86" i="13"/>
  <c r="S160" i="29" s="1"/>
  <c r="R85" i="16"/>
  <c r="R279" i="29" s="1"/>
  <c r="O279" i="29"/>
  <c r="N279" i="29"/>
  <c r="Q85" i="16"/>
  <c r="Q279" i="29" s="1"/>
  <c r="L280" i="29"/>
  <c r="O86" i="16"/>
  <c r="M86" i="16"/>
  <c r="L87" i="16"/>
  <c r="N86" i="16"/>
  <c r="I36" i="16"/>
  <c r="M279" i="29"/>
  <c r="P85" i="16"/>
  <c r="P279" i="29" s="1"/>
  <c r="P86" i="15"/>
  <c r="P240" i="29" s="1"/>
  <c r="M240" i="29"/>
  <c r="C36" i="15"/>
  <c r="N240" i="29"/>
  <c r="Q86" i="15"/>
  <c r="Q240" i="29" s="1"/>
  <c r="D36" i="15"/>
  <c r="R86" i="15"/>
  <c r="R240" i="29" s="1"/>
  <c r="O240" i="29"/>
  <c r="E36" i="15"/>
  <c r="N87" i="15"/>
  <c r="M87" i="15"/>
  <c r="O87" i="15"/>
  <c r="L241" i="29"/>
  <c r="L88" i="15"/>
  <c r="Q85" i="13"/>
  <c r="Q159" i="29" s="1"/>
  <c r="N159" i="29"/>
  <c r="R85" i="13"/>
  <c r="R159" i="29" s="1"/>
  <c r="O159" i="29"/>
  <c r="M159" i="29"/>
  <c r="P85" i="13"/>
  <c r="P159" i="29" s="1"/>
  <c r="O86" i="13"/>
  <c r="L160" i="29"/>
  <c r="M86" i="13"/>
  <c r="L87" i="13"/>
  <c r="N86" i="13"/>
  <c r="I36" i="13"/>
  <c r="E112" i="29"/>
  <c r="S78" i="2"/>
  <c r="S112" i="29" s="1"/>
  <c r="E78" i="3"/>
  <c r="P84" i="2"/>
  <c r="P118" i="29" s="1"/>
  <c r="M118" i="29"/>
  <c r="M84" i="3"/>
  <c r="P84" i="3" s="1"/>
  <c r="R84" i="2"/>
  <c r="R118" i="29" s="1"/>
  <c r="O118" i="29"/>
  <c r="O84" i="3"/>
  <c r="R84" i="3" s="1"/>
  <c r="O85" i="2"/>
  <c r="L119" i="29"/>
  <c r="M85" i="2"/>
  <c r="L86" i="2"/>
  <c r="N85" i="2"/>
  <c r="Q84" i="2"/>
  <c r="Q118" i="29" s="1"/>
  <c r="N118" i="29"/>
  <c r="N84" i="3"/>
  <c r="Q84" i="3" s="1"/>
  <c r="Q86" i="1"/>
  <c r="Q80" i="29" s="1"/>
  <c r="N80" i="29"/>
  <c r="D36" i="1"/>
  <c r="O87" i="1"/>
  <c r="L81" i="29"/>
  <c r="L88" i="1"/>
  <c r="N87" i="1"/>
  <c r="M87" i="1"/>
  <c r="P86" i="1"/>
  <c r="P80" i="29" s="1"/>
  <c r="M80" i="29"/>
  <c r="C36" i="1"/>
  <c r="O80" i="29"/>
  <c r="R86" i="1"/>
  <c r="R80" i="29" s="1"/>
  <c r="E36" i="1"/>
  <c r="P85" i="12"/>
  <c r="P39" i="29" s="1"/>
  <c r="M39" i="29"/>
  <c r="O86" i="12"/>
  <c r="L87" i="12"/>
  <c r="N86" i="12"/>
  <c r="L40" i="29"/>
  <c r="M86" i="12"/>
  <c r="I36" i="12"/>
  <c r="O39" i="29"/>
  <c r="R85" i="12"/>
  <c r="R39" i="29" s="1"/>
  <c r="Q85" i="12"/>
  <c r="Q39" i="29" s="1"/>
  <c r="N39" i="29"/>
  <c r="M88" i="18"/>
  <c r="P88" i="18" s="1"/>
  <c r="L89" i="18"/>
  <c r="N88" i="18"/>
  <c r="Q88" i="18" s="1"/>
  <c r="O88" i="18"/>
  <c r="R88" i="18" s="1"/>
  <c r="M321" i="29"/>
  <c r="P87" i="18"/>
  <c r="P321" i="29" s="1"/>
  <c r="N321" i="29"/>
  <c r="Q87" i="18"/>
  <c r="Q321" i="29" s="1"/>
  <c r="O321" i="29"/>
  <c r="R87" i="18"/>
  <c r="R321" i="29" s="1"/>
  <c r="H78" i="15" l="1"/>
  <c r="E232" i="29"/>
  <c r="S78" i="15"/>
  <c r="S232" i="29" s="1"/>
  <c r="H196" i="29"/>
  <c r="E83" i="14"/>
  <c r="M200" i="29"/>
  <c r="P86" i="14"/>
  <c r="P200" i="29" s="1"/>
  <c r="C36" i="14"/>
  <c r="R86" i="14"/>
  <c r="R200" i="29" s="1"/>
  <c r="O200" i="29"/>
  <c r="E36" i="14"/>
  <c r="N200" i="29"/>
  <c r="Q86" i="14"/>
  <c r="Q200" i="29" s="1"/>
  <c r="D36" i="14"/>
  <c r="O87" i="14"/>
  <c r="N87" i="14"/>
  <c r="M87" i="14"/>
  <c r="L88" i="14"/>
  <c r="L201" i="29"/>
  <c r="L88" i="16"/>
  <c r="O87" i="16"/>
  <c r="N87" i="16"/>
  <c r="L281" i="29"/>
  <c r="M87" i="16"/>
  <c r="P86" i="16"/>
  <c r="P280" i="29" s="1"/>
  <c r="M280" i="29"/>
  <c r="C36" i="16"/>
  <c r="O280" i="29"/>
  <c r="R86" i="16"/>
  <c r="R280" i="29" s="1"/>
  <c r="E36" i="16"/>
  <c r="N280" i="29"/>
  <c r="Q86" i="16"/>
  <c r="Q280" i="29" s="1"/>
  <c r="D36" i="16"/>
  <c r="Q87" i="15"/>
  <c r="Q241" i="29" s="1"/>
  <c r="N241" i="29"/>
  <c r="L89" i="15"/>
  <c r="N88" i="15"/>
  <c r="Q88" i="15" s="1"/>
  <c r="M88" i="15"/>
  <c r="P88" i="15" s="1"/>
  <c r="O88" i="15"/>
  <c r="R88" i="15" s="1"/>
  <c r="O241" i="29"/>
  <c r="R87" i="15"/>
  <c r="R241" i="29" s="1"/>
  <c r="P87" i="15"/>
  <c r="P241" i="29" s="1"/>
  <c r="M241" i="29"/>
  <c r="L88" i="13"/>
  <c r="N87" i="13"/>
  <c r="M87" i="13"/>
  <c r="L161" i="29"/>
  <c r="O87" i="13"/>
  <c r="R86" i="13"/>
  <c r="R160" i="29" s="1"/>
  <c r="O160" i="29"/>
  <c r="E36" i="13"/>
  <c r="P86" i="13"/>
  <c r="P160" i="29" s="1"/>
  <c r="M160" i="29"/>
  <c r="C36" i="13"/>
  <c r="N160" i="29"/>
  <c r="Q86" i="13"/>
  <c r="Q160" i="29" s="1"/>
  <c r="D36" i="13"/>
  <c r="N119" i="29"/>
  <c r="Q85" i="2"/>
  <c r="Q119" i="29" s="1"/>
  <c r="N85" i="3"/>
  <c r="Q85" i="3" s="1"/>
  <c r="M86" i="2"/>
  <c r="L87" i="2"/>
  <c r="N86" i="2"/>
  <c r="O86" i="2"/>
  <c r="L120" i="29"/>
  <c r="I36" i="2"/>
  <c r="P85" i="2"/>
  <c r="P119" i="29" s="1"/>
  <c r="M119" i="29"/>
  <c r="M85" i="3"/>
  <c r="P85" i="3" s="1"/>
  <c r="O119" i="29"/>
  <c r="R85" i="2"/>
  <c r="R119" i="29" s="1"/>
  <c r="O85" i="3"/>
  <c r="R85" i="3" s="1"/>
  <c r="H78" i="3"/>
  <c r="H112" i="29"/>
  <c r="P87" i="1"/>
  <c r="P81" i="29" s="1"/>
  <c r="M81" i="29"/>
  <c r="N81" i="29"/>
  <c r="Q87" i="1"/>
  <c r="Q81" i="29" s="1"/>
  <c r="L89" i="1"/>
  <c r="N88" i="1"/>
  <c r="O88" i="1"/>
  <c r="M88" i="1"/>
  <c r="O81" i="29"/>
  <c r="R87" i="1"/>
  <c r="R81" i="29" s="1"/>
  <c r="M40" i="29"/>
  <c r="P86" i="12"/>
  <c r="P40" i="29" s="1"/>
  <c r="C36" i="12"/>
  <c r="R86" i="12"/>
  <c r="R40" i="29" s="1"/>
  <c r="O40" i="29"/>
  <c r="E36" i="12"/>
  <c r="Q86" i="12"/>
  <c r="Q40" i="29" s="1"/>
  <c r="N40" i="29"/>
  <c r="D36" i="12"/>
  <c r="O87" i="12"/>
  <c r="L41" i="29"/>
  <c r="L88" i="12"/>
  <c r="N87" i="12"/>
  <c r="M87" i="12"/>
  <c r="L90" i="18"/>
  <c r="M89" i="18"/>
  <c r="O89" i="18"/>
  <c r="N89" i="18"/>
  <c r="Q89" i="18" s="1"/>
  <c r="E79" i="15" l="1"/>
  <c r="H232" i="29"/>
  <c r="E84" i="14"/>
  <c r="H83" i="14"/>
  <c r="H197" i="29" s="1"/>
  <c r="E197" i="29"/>
  <c r="S83" i="14"/>
  <c r="S197" i="29" s="1"/>
  <c r="R87" i="14"/>
  <c r="R201" i="29" s="1"/>
  <c r="O201" i="29"/>
  <c r="N88" i="14"/>
  <c r="Q88" i="14" s="1"/>
  <c r="M88" i="14"/>
  <c r="P88" i="14" s="1"/>
  <c r="L89" i="14"/>
  <c r="O88" i="14"/>
  <c r="R88" i="14" s="1"/>
  <c r="M201" i="29"/>
  <c r="P87" i="14"/>
  <c r="P201" i="29" s="1"/>
  <c r="N201" i="29"/>
  <c r="Q87" i="14"/>
  <c r="Q201" i="29" s="1"/>
  <c r="Q87" i="16"/>
  <c r="Q281" i="29" s="1"/>
  <c r="N281" i="29"/>
  <c r="O281" i="29"/>
  <c r="R87" i="16"/>
  <c r="R281" i="29" s="1"/>
  <c r="M281" i="29"/>
  <c r="P87" i="16"/>
  <c r="P281" i="29" s="1"/>
  <c r="L89" i="16"/>
  <c r="N88" i="16"/>
  <c r="Q88" i="16" s="1"/>
  <c r="M88" i="16"/>
  <c r="P88" i="16" s="1"/>
  <c r="O88" i="16"/>
  <c r="R88" i="16" s="1"/>
  <c r="M89" i="15"/>
  <c r="L90" i="15"/>
  <c r="N89" i="15"/>
  <c r="Q89" i="15" s="1"/>
  <c r="O89" i="15"/>
  <c r="R87" i="13"/>
  <c r="R161" i="29" s="1"/>
  <c r="O161" i="29"/>
  <c r="P87" i="13"/>
  <c r="P161" i="29" s="1"/>
  <c r="M161" i="29"/>
  <c r="N161" i="29"/>
  <c r="Q87" i="13"/>
  <c r="Q161" i="29" s="1"/>
  <c r="N88" i="13"/>
  <c r="Q88" i="13" s="1"/>
  <c r="O88" i="13"/>
  <c r="M88" i="13"/>
  <c r="P88" i="13" s="1"/>
  <c r="L89" i="13"/>
  <c r="Q86" i="2"/>
  <c r="Q120" i="29" s="1"/>
  <c r="N120" i="29"/>
  <c r="D36" i="2"/>
  <c r="N86" i="3"/>
  <c r="E113" i="29"/>
  <c r="S79" i="2"/>
  <c r="S113" i="29" s="1"/>
  <c r="E79" i="3"/>
  <c r="R86" i="2"/>
  <c r="R120" i="29" s="1"/>
  <c r="O120" i="29"/>
  <c r="E36" i="2"/>
  <c r="O86" i="3"/>
  <c r="O87" i="2"/>
  <c r="N87" i="2"/>
  <c r="L121" i="29"/>
  <c r="M87" i="2"/>
  <c r="L88" i="2"/>
  <c r="P86" i="2"/>
  <c r="P120" i="29" s="1"/>
  <c r="M120" i="29"/>
  <c r="C36" i="2"/>
  <c r="M86" i="3"/>
  <c r="L90" i="1"/>
  <c r="O89" i="1"/>
  <c r="M89" i="1"/>
  <c r="N89" i="1"/>
  <c r="P88" i="1"/>
  <c r="Q88" i="1"/>
  <c r="R88" i="1"/>
  <c r="O41" i="29"/>
  <c r="R87" i="12"/>
  <c r="R41" i="29" s="1"/>
  <c r="P87" i="12"/>
  <c r="P41" i="29" s="1"/>
  <c r="M41" i="29"/>
  <c r="Q87" i="12"/>
  <c r="Q41" i="29" s="1"/>
  <c r="N41" i="29"/>
  <c r="L89" i="12"/>
  <c r="M88" i="12"/>
  <c r="P88" i="12" s="1"/>
  <c r="O88" i="12"/>
  <c r="R88" i="12" s="1"/>
  <c r="N88" i="12"/>
  <c r="Q88" i="12" s="1"/>
  <c r="P89" i="18"/>
  <c r="R89" i="18"/>
  <c r="L91" i="18"/>
  <c r="M90" i="18"/>
  <c r="P90" i="18" s="1"/>
  <c r="O90" i="18"/>
  <c r="R90" i="18" s="1"/>
  <c r="N90" i="18"/>
  <c r="H79" i="15" l="1"/>
  <c r="S79" i="15"/>
  <c r="S233" i="29" s="1"/>
  <c r="E233" i="29"/>
  <c r="E85" i="14"/>
  <c r="H84" i="14"/>
  <c r="H198" i="29" s="1"/>
  <c r="E198" i="29"/>
  <c r="S84" i="14"/>
  <c r="S198" i="29" s="1"/>
  <c r="M89" i="14"/>
  <c r="P89" i="14" s="1"/>
  <c r="N89" i="14"/>
  <c r="Q89" i="14" s="1"/>
  <c r="L90" i="14"/>
  <c r="O89" i="14"/>
  <c r="R89" i="14" s="1"/>
  <c r="L90" i="16"/>
  <c r="N89" i="16"/>
  <c r="Q89" i="16" s="1"/>
  <c r="M89" i="16"/>
  <c r="O89" i="16"/>
  <c r="R89" i="15"/>
  <c r="N90" i="15"/>
  <c r="Q90" i="15" s="1"/>
  <c r="O90" i="15"/>
  <c r="R90" i="15" s="1"/>
  <c r="M90" i="15"/>
  <c r="P90" i="15" s="1"/>
  <c r="L91" i="15"/>
  <c r="P89" i="15"/>
  <c r="R88" i="13"/>
  <c r="L90" i="13"/>
  <c r="N89" i="13"/>
  <c r="Q89" i="13" s="1"/>
  <c r="M89" i="13"/>
  <c r="O89" i="13"/>
  <c r="R89" i="13" s="1"/>
  <c r="O88" i="2"/>
  <c r="L89" i="2"/>
  <c r="N88" i="2"/>
  <c r="M88" i="2"/>
  <c r="P87" i="2"/>
  <c r="P121" i="29" s="1"/>
  <c r="M121" i="29"/>
  <c r="M87" i="3"/>
  <c r="P87" i="3" s="1"/>
  <c r="H113" i="29"/>
  <c r="H79" i="3"/>
  <c r="Q87" i="2"/>
  <c r="Q121" i="29" s="1"/>
  <c r="N121" i="29"/>
  <c r="N87" i="3"/>
  <c r="Q87" i="3" s="1"/>
  <c r="Q86" i="3"/>
  <c r="D36" i="3"/>
  <c r="O121" i="29"/>
  <c r="R87" i="2"/>
  <c r="R121" i="29" s="1"/>
  <c r="O87" i="3"/>
  <c r="R87" i="3" s="1"/>
  <c r="P86" i="3"/>
  <c r="C36" i="3"/>
  <c r="E36" i="3"/>
  <c r="R86" i="3"/>
  <c r="Q89" i="1"/>
  <c r="P89" i="1"/>
  <c r="R89" i="1"/>
  <c r="O90" i="1"/>
  <c r="L91" i="1"/>
  <c r="M90" i="1"/>
  <c r="N90" i="1"/>
  <c r="N89" i="12"/>
  <c r="Q89" i="12" s="1"/>
  <c r="O89" i="12"/>
  <c r="R89" i="12" s="1"/>
  <c r="M89" i="12"/>
  <c r="P89" i="12" s="1"/>
  <c r="L90" i="12"/>
  <c r="Q90" i="18"/>
  <c r="O91" i="18"/>
  <c r="R91" i="18" s="1"/>
  <c r="M91" i="18"/>
  <c r="P91" i="18" s="1"/>
  <c r="L92" i="18"/>
  <c r="N91" i="18"/>
  <c r="Q91" i="18" s="1"/>
  <c r="E80" i="15" l="1"/>
  <c r="H233" i="29"/>
  <c r="H85" i="14"/>
  <c r="H199" i="29" s="1"/>
  <c r="E199" i="29"/>
  <c r="S85" i="14"/>
  <c r="S199" i="29" s="1"/>
  <c r="M90" i="14"/>
  <c r="P90" i="14" s="1"/>
  <c r="O90" i="14"/>
  <c r="R90" i="14" s="1"/>
  <c r="N90" i="14"/>
  <c r="Q90" i="14" s="1"/>
  <c r="L91" i="14"/>
  <c r="R89" i="16"/>
  <c r="P89" i="16"/>
  <c r="L91" i="16"/>
  <c r="N90" i="16"/>
  <c r="O90" i="16"/>
  <c r="R90" i="16" s="1"/>
  <c r="M90" i="16"/>
  <c r="P90" i="16" s="1"/>
  <c r="L92" i="15"/>
  <c r="N91" i="15"/>
  <c r="Q91" i="15" s="1"/>
  <c r="M91" i="15"/>
  <c r="O91" i="15"/>
  <c r="P89" i="13"/>
  <c r="L91" i="13"/>
  <c r="N90" i="13"/>
  <c r="Q90" i="13" s="1"/>
  <c r="O90" i="13"/>
  <c r="R90" i="13" s="1"/>
  <c r="M90" i="13"/>
  <c r="P90" i="13" s="1"/>
  <c r="E114" i="29"/>
  <c r="E80" i="3"/>
  <c r="S80" i="2"/>
  <c r="S114" i="29" s="1"/>
  <c r="R88" i="2"/>
  <c r="O88" i="3"/>
  <c r="R88" i="3" s="1"/>
  <c r="P88" i="2"/>
  <c r="M88" i="3"/>
  <c r="P88" i="3" s="1"/>
  <c r="Q88" i="2"/>
  <c r="N88" i="3"/>
  <c r="Q88" i="3" s="1"/>
  <c r="O89" i="2"/>
  <c r="N89" i="2"/>
  <c r="M89" i="2"/>
  <c r="L90" i="2"/>
  <c r="Q90" i="1"/>
  <c r="P90" i="1"/>
  <c r="R90" i="1"/>
  <c r="L92" i="1"/>
  <c r="O91" i="1"/>
  <c r="N91" i="1"/>
  <c r="M91" i="1"/>
  <c r="N90" i="12"/>
  <c r="Q90" i="12" s="1"/>
  <c r="L91" i="12"/>
  <c r="O90" i="12"/>
  <c r="R90" i="12" s="1"/>
  <c r="M90" i="12"/>
  <c r="O92" i="18"/>
  <c r="M92" i="18"/>
  <c r="L93" i="18"/>
  <c r="N92" i="18"/>
  <c r="Q92" i="18" s="1"/>
  <c r="S80" i="15" l="1"/>
  <c r="S234" i="29" s="1"/>
  <c r="H80" i="15"/>
  <c r="E234" i="29"/>
  <c r="M91" i="14"/>
  <c r="P91" i="14" s="1"/>
  <c r="O91" i="14"/>
  <c r="R91" i="14" s="1"/>
  <c r="L92" i="14"/>
  <c r="N91" i="14"/>
  <c r="Q91" i="14" s="1"/>
  <c r="Q90" i="16"/>
  <c r="M91" i="16"/>
  <c r="P91" i="16" s="1"/>
  <c r="O91" i="16"/>
  <c r="R91" i="16" s="1"/>
  <c r="L92" i="16"/>
  <c r="N91" i="16"/>
  <c r="Q91" i="16" s="1"/>
  <c r="R91" i="15"/>
  <c r="P91" i="15"/>
  <c r="N92" i="15"/>
  <c r="M92" i="15"/>
  <c r="P92" i="15" s="1"/>
  <c r="O92" i="15"/>
  <c r="R92" i="15" s="1"/>
  <c r="L93" i="15"/>
  <c r="M91" i="13"/>
  <c r="P91" i="13" s="1"/>
  <c r="O91" i="13"/>
  <c r="L92" i="13"/>
  <c r="N91" i="13"/>
  <c r="Q91" i="13" s="1"/>
  <c r="R89" i="2"/>
  <c r="O89" i="3"/>
  <c r="R89" i="3" s="1"/>
  <c r="O90" i="2"/>
  <c r="N90" i="2"/>
  <c r="L91" i="2"/>
  <c r="M90" i="2"/>
  <c r="P89" i="2"/>
  <c r="M89" i="3"/>
  <c r="P89" i="3" s="1"/>
  <c r="H114" i="29"/>
  <c r="H80" i="3"/>
  <c r="Q89" i="2"/>
  <c r="N89" i="3"/>
  <c r="Q89" i="3" s="1"/>
  <c r="P91" i="1"/>
  <c r="O92" i="1"/>
  <c r="L93" i="1"/>
  <c r="M92" i="1"/>
  <c r="N92" i="1"/>
  <c r="Q91" i="1"/>
  <c r="R91" i="1"/>
  <c r="L92" i="12"/>
  <c r="N91" i="12"/>
  <c r="Q91" i="12" s="1"/>
  <c r="M91" i="12"/>
  <c r="P91" i="12" s="1"/>
  <c r="O91" i="12"/>
  <c r="P90" i="12"/>
  <c r="R92" i="18"/>
  <c r="O93" i="18"/>
  <c r="R93" i="18" s="1"/>
  <c r="N93" i="18"/>
  <c r="Q93" i="18" s="1"/>
  <c r="L94" i="18"/>
  <c r="M93" i="18"/>
  <c r="P93" i="18" s="1"/>
  <c r="P92" i="18"/>
  <c r="E81" i="15" l="1"/>
  <c r="H234" i="29"/>
  <c r="O92" i="14"/>
  <c r="R92" i="14" s="1"/>
  <c r="M92" i="14"/>
  <c r="P92" i="14" s="1"/>
  <c r="N92" i="14"/>
  <c r="Q92" i="14" s="1"/>
  <c r="L93" i="14"/>
  <c r="L93" i="16"/>
  <c r="O92" i="16"/>
  <c r="R92" i="16" s="1"/>
  <c r="N92" i="16"/>
  <c r="Q92" i="16" s="1"/>
  <c r="M92" i="16"/>
  <c r="Q92" i="15"/>
  <c r="O93" i="15"/>
  <c r="R93" i="15" s="1"/>
  <c r="M93" i="15"/>
  <c r="P93" i="15" s="1"/>
  <c r="L94" i="15"/>
  <c r="N93" i="15"/>
  <c r="Q93" i="15" s="1"/>
  <c r="N92" i="13"/>
  <c r="Q92" i="13" s="1"/>
  <c r="L93" i="13"/>
  <c r="O92" i="13"/>
  <c r="R92" i="13" s="1"/>
  <c r="M92" i="13"/>
  <c r="R91" i="13"/>
  <c r="P90" i="2"/>
  <c r="M90" i="3"/>
  <c r="P90" i="3" s="1"/>
  <c r="M91" i="2"/>
  <c r="L92" i="2"/>
  <c r="N91" i="2"/>
  <c r="O91" i="2"/>
  <c r="Q90" i="2"/>
  <c r="N90" i="3"/>
  <c r="Q90" i="3" s="1"/>
  <c r="S81" i="2"/>
  <c r="S115" i="29" s="1"/>
  <c r="E81" i="3"/>
  <c r="E115" i="29"/>
  <c r="R90" i="2"/>
  <c r="O90" i="3"/>
  <c r="R90" i="3" s="1"/>
  <c r="Q92" i="1"/>
  <c r="P92" i="1"/>
  <c r="L94" i="1"/>
  <c r="O93" i="1"/>
  <c r="N93" i="1"/>
  <c r="M93" i="1"/>
  <c r="R92" i="1"/>
  <c r="R91" i="12"/>
  <c r="M92" i="12"/>
  <c r="N92" i="12"/>
  <c r="Q92" i="12" s="1"/>
  <c r="O92" i="12"/>
  <c r="R92" i="12" s="1"/>
  <c r="L93" i="12"/>
  <c r="M94" i="18"/>
  <c r="N94" i="18"/>
  <c r="Q94" i="18" s="1"/>
  <c r="O94" i="18"/>
  <c r="R94" i="18" s="1"/>
  <c r="L95" i="18"/>
  <c r="S81" i="15" l="1"/>
  <c r="S235" i="29" s="1"/>
  <c r="E235" i="29"/>
  <c r="H81" i="15"/>
  <c r="L94" i="14"/>
  <c r="M93" i="14"/>
  <c r="P93" i="14" s="1"/>
  <c r="O93" i="14"/>
  <c r="R93" i="14" s="1"/>
  <c r="N93" i="14"/>
  <c r="Q93" i="14" s="1"/>
  <c r="E82" i="3"/>
  <c r="E116" i="29"/>
  <c r="S82" i="2"/>
  <c r="S116" i="29" s="1"/>
  <c r="P92" i="16"/>
  <c r="L94" i="16"/>
  <c r="N93" i="16"/>
  <c r="M93" i="16"/>
  <c r="P93" i="16" s="1"/>
  <c r="O93" i="16"/>
  <c r="L95" i="15"/>
  <c r="N94" i="15"/>
  <c r="Q94" i="15" s="1"/>
  <c r="M94" i="15"/>
  <c r="P94" i="15" s="1"/>
  <c r="O94" i="15"/>
  <c r="P92" i="13"/>
  <c r="L94" i="13"/>
  <c r="N93" i="13"/>
  <c r="Q93" i="13" s="1"/>
  <c r="O93" i="13"/>
  <c r="M93" i="13"/>
  <c r="P93" i="13" s="1"/>
  <c r="R91" i="2"/>
  <c r="O91" i="3"/>
  <c r="R91" i="3" s="1"/>
  <c r="Q91" i="2"/>
  <c r="N91" i="3"/>
  <c r="Q91" i="3" s="1"/>
  <c r="N92" i="2"/>
  <c r="M92" i="2"/>
  <c r="L93" i="2"/>
  <c r="O92" i="2"/>
  <c r="P91" i="2"/>
  <c r="M91" i="3"/>
  <c r="P91" i="3" s="1"/>
  <c r="H81" i="3"/>
  <c r="H115" i="29"/>
  <c r="P93" i="1"/>
  <c r="Q93" i="1"/>
  <c r="R93" i="1"/>
  <c r="O94" i="1"/>
  <c r="L95" i="1"/>
  <c r="M94" i="1"/>
  <c r="N94" i="1"/>
  <c r="L94" i="12"/>
  <c r="M93" i="12"/>
  <c r="P93" i="12" s="1"/>
  <c r="O93" i="12"/>
  <c r="R93" i="12" s="1"/>
  <c r="N93" i="12"/>
  <c r="P92" i="12"/>
  <c r="O95" i="18"/>
  <c r="R95" i="18" s="1"/>
  <c r="L96" i="18"/>
  <c r="M95" i="18"/>
  <c r="P95" i="18" s="1"/>
  <c r="N95" i="18"/>
  <c r="Q95" i="18" s="1"/>
  <c r="P94" i="18"/>
  <c r="E82" i="15" l="1"/>
  <c r="H235" i="29"/>
  <c r="O94" i="14"/>
  <c r="R94" i="14" s="1"/>
  <c r="M94" i="14"/>
  <c r="P94" i="14" s="1"/>
  <c r="L95" i="14"/>
  <c r="N94" i="14"/>
  <c r="Q94" i="14" s="1"/>
  <c r="H116" i="29"/>
  <c r="H82" i="3"/>
  <c r="R93" i="16"/>
  <c r="Q93" i="16"/>
  <c r="L95" i="16"/>
  <c r="M94" i="16"/>
  <c r="P94" i="16" s="1"/>
  <c r="O94" i="16"/>
  <c r="R94" i="16" s="1"/>
  <c r="N94" i="16"/>
  <c r="Q94" i="16" s="1"/>
  <c r="R94" i="15"/>
  <c r="N95" i="15"/>
  <c r="Q95" i="15" s="1"/>
  <c r="O95" i="15"/>
  <c r="R95" i="15" s="1"/>
  <c r="M95" i="15"/>
  <c r="P95" i="15" s="1"/>
  <c r="L96" i="15"/>
  <c r="R93" i="13"/>
  <c r="L95" i="13"/>
  <c r="M94" i="13"/>
  <c r="P94" i="13" s="1"/>
  <c r="N94" i="13"/>
  <c r="Q94" i="13" s="1"/>
  <c r="O94" i="13"/>
  <c r="R94" i="13" s="1"/>
  <c r="R92" i="2"/>
  <c r="O92" i="3"/>
  <c r="R92" i="3" s="1"/>
  <c r="M93" i="2"/>
  <c r="L94" i="2"/>
  <c r="O93" i="2"/>
  <c r="N93" i="2"/>
  <c r="P92" i="2"/>
  <c r="M92" i="3"/>
  <c r="P92" i="3" s="1"/>
  <c r="Q92" i="2"/>
  <c r="N92" i="3"/>
  <c r="Q92" i="3" s="1"/>
  <c r="R94" i="1"/>
  <c r="Q94" i="1"/>
  <c r="P94" i="1"/>
  <c r="L96" i="1"/>
  <c r="O95" i="1"/>
  <c r="M95" i="1"/>
  <c r="N95" i="1"/>
  <c r="Q93" i="12"/>
  <c r="N94" i="12"/>
  <c r="Q94" i="12" s="1"/>
  <c r="O94" i="12"/>
  <c r="R94" i="12" s="1"/>
  <c r="L95" i="12"/>
  <c r="M94" i="12"/>
  <c r="L97" i="18"/>
  <c r="N96" i="18"/>
  <c r="Q96" i="18" s="1"/>
  <c r="M96" i="18"/>
  <c r="P96" i="18" s="1"/>
  <c r="O96" i="18"/>
  <c r="R96" i="18" s="1"/>
  <c r="H82" i="15" l="1"/>
  <c r="S82" i="15"/>
  <c r="S236" i="29" s="1"/>
  <c r="E236" i="29"/>
  <c r="N95" i="14"/>
  <c r="Q95" i="14" s="1"/>
  <c r="M95" i="14"/>
  <c r="P95" i="14" s="1"/>
  <c r="L96" i="14"/>
  <c r="O95" i="14"/>
  <c r="R95" i="14" s="1"/>
  <c r="E117" i="29"/>
  <c r="S83" i="2"/>
  <c r="S117" i="29" s="1"/>
  <c r="E83" i="3"/>
  <c r="N95" i="16"/>
  <c r="Q95" i="16" s="1"/>
  <c r="O95" i="16"/>
  <c r="R95" i="16" s="1"/>
  <c r="M95" i="16"/>
  <c r="P95" i="16" s="1"/>
  <c r="L96" i="16"/>
  <c r="L97" i="15"/>
  <c r="N96" i="15"/>
  <c r="Q96" i="15" s="1"/>
  <c r="M96" i="15"/>
  <c r="P96" i="15" s="1"/>
  <c r="O96" i="15"/>
  <c r="R96" i="15" s="1"/>
  <c r="M95" i="13"/>
  <c r="P95" i="13" s="1"/>
  <c r="O95" i="13"/>
  <c r="R95" i="13" s="1"/>
  <c r="L96" i="13"/>
  <c r="N95" i="13"/>
  <c r="Q95" i="13" s="1"/>
  <c r="Q93" i="2"/>
  <c r="N93" i="3"/>
  <c r="Q93" i="3" s="1"/>
  <c r="R93" i="2"/>
  <c r="O93" i="3"/>
  <c r="R93" i="3" s="1"/>
  <c r="L95" i="2"/>
  <c r="M94" i="2"/>
  <c r="O94" i="2"/>
  <c r="N94" i="2"/>
  <c r="P93" i="2"/>
  <c r="M93" i="3"/>
  <c r="P93" i="3" s="1"/>
  <c r="N96" i="1"/>
  <c r="M96" i="1"/>
  <c r="O96" i="1"/>
  <c r="L97" i="1"/>
  <c r="Q95" i="1"/>
  <c r="P95" i="1"/>
  <c r="R95" i="1"/>
  <c r="P94" i="12"/>
  <c r="L96" i="12"/>
  <c r="N95" i="12"/>
  <c r="Q95" i="12" s="1"/>
  <c r="M95" i="12"/>
  <c r="P95" i="12" s="1"/>
  <c r="O95" i="12"/>
  <c r="R95" i="12" s="1"/>
  <c r="O97" i="18"/>
  <c r="R97" i="18" s="1"/>
  <c r="L98" i="18"/>
  <c r="N97" i="18"/>
  <c r="Q97" i="18" s="1"/>
  <c r="M97" i="18"/>
  <c r="P97" i="18" s="1"/>
  <c r="E83" i="15" l="1"/>
  <c r="H236" i="29"/>
  <c r="L97" i="14"/>
  <c r="N96" i="14"/>
  <c r="Q96" i="14" s="1"/>
  <c r="O96" i="14"/>
  <c r="R96" i="14" s="1"/>
  <c r="M96" i="14"/>
  <c r="P96" i="14" s="1"/>
  <c r="H83" i="3"/>
  <c r="H117" i="29"/>
  <c r="O96" i="16"/>
  <c r="R96" i="16" s="1"/>
  <c r="L97" i="16"/>
  <c r="N96" i="16"/>
  <c r="Q96" i="16" s="1"/>
  <c r="M96" i="16"/>
  <c r="P96" i="16" s="1"/>
  <c r="N97" i="15"/>
  <c r="Q97" i="15" s="1"/>
  <c r="M97" i="15"/>
  <c r="P97" i="15" s="1"/>
  <c r="O97" i="15"/>
  <c r="R97" i="15" s="1"/>
  <c r="L98" i="15"/>
  <c r="N96" i="13"/>
  <c r="Q96" i="13" s="1"/>
  <c r="M96" i="13"/>
  <c r="P96" i="13" s="1"/>
  <c r="O96" i="13"/>
  <c r="L97" i="13"/>
  <c r="Q94" i="2"/>
  <c r="N94" i="3"/>
  <c r="Q94" i="3" s="1"/>
  <c r="R94" i="2"/>
  <c r="O94" i="3"/>
  <c r="R94" i="3" s="1"/>
  <c r="P94" i="2"/>
  <c r="M94" i="3"/>
  <c r="P94" i="3" s="1"/>
  <c r="O95" i="2"/>
  <c r="L96" i="2"/>
  <c r="M95" i="2"/>
  <c r="N95" i="2"/>
  <c r="L98" i="1"/>
  <c r="O97" i="1"/>
  <c r="N97" i="1"/>
  <c r="M97" i="1"/>
  <c r="R96" i="1"/>
  <c r="P96" i="1"/>
  <c r="Q96" i="1"/>
  <c r="N96" i="12"/>
  <c r="M96" i="12"/>
  <c r="O96" i="12"/>
  <c r="R96" i="12" s="1"/>
  <c r="L97" i="12"/>
  <c r="O98" i="18"/>
  <c r="R98" i="18" s="1"/>
  <c r="L99" i="18"/>
  <c r="N98" i="18"/>
  <c r="Q98" i="18" s="1"/>
  <c r="M98" i="18"/>
  <c r="P98" i="18" s="1"/>
  <c r="S83" i="15" l="1"/>
  <c r="S237" i="29" s="1"/>
  <c r="H83" i="15"/>
  <c r="H237" i="29" s="1"/>
  <c r="E84" i="15"/>
  <c r="E237" i="29"/>
  <c r="M97" i="14"/>
  <c r="P97" i="14" s="1"/>
  <c r="L98" i="14"/>
  <c r="N97" i="14"/>
  <c r="Q97" i="14" s="1"/>
  <c r="O97" i="14"/>
  <c r="R97" i="14" s="1"/>
  <c r="L98" i="16"/>
  <c r="N97" i="16"/>
  <c r="Q97" i="16" s="1"/>
  <c r="M97" i="16"/>
  <c r="P97" i="16" s="1"/>
  <c r="O97" i="16"/>
  <c r="R97" i="16" s="1"/>
  <c r="O98" i="15"/>
  <c r="R98" i="15" s="1"/>
  <c r="L99" i="15"/>
  <c r="M98" i="15"/>
  <c r="P98" i="15" s="1"/>
  <c r="N98" i="15"/>
  <c r="Q98" i="15" s="1"/>
  <c r="O97" i="13"/>
  <c r="R97" i="13" s="1"/>
  <c r="M97" i="13"/>
  <c r="P97" i="13" s="1"/>
  <c r="L98" i="13"/>
  <c r="N97" i="13"/>
  <c r="Q97" i="13" s="1"/>
  <c r="R96" i="13"/>
  <c r="Q95" i="2"/>
  <c r="N95" i="3"/>
  <c r="Q95" i="3" s="1"/>
  <c r="P95" i="2"/>
  <c r="M95" i="3"/>
  <c r="P95" i="3" s="1"/>
  <c r="L97" i="2"/>
  <c r="O96" i="2"/>
  <c r="N96" i="2"/>
  <c r="M96" i="2"/>
  <c r="R95" i="2"/>
  <c r="O95" i="3"/>
  <c r="R95" i="3" s="1"/>
  <c r="Q97" i="1"/>
  <c r="R97" i="1"/>
  <c r="P97" i="1"/>
  <c r="M98" i="1"/>
  <c r="O98" i="1"/>
  <c r="N98" i="1"/>
  <c r="L99" i="1"/>
  <c r="M97" i="12"/>
  <c r="P97" i="12" s="1"/>
  <c r="O97" i="12"/>
  <c r="R97" i="12" s="1"/>
  <c r="N97" i="12"/>
  <c r="Q97" i="12" s="1"/>
  <c r="L98" i="12"/>
  <c r="P96" i="12"/>
  <c r="Q96" i="12"/>
  <c r="O99" i="18"/>
  <c r="L100" i="18"/>
  <c r="N99" i="18"/>
  <c r="M99" i="18"/>
  <c r="I37" i="18"/>
  <c r="E85" i="15" l="1"/>
  <c r="H84" i="15"/>
  <c r="H238" i="29" s="1"/>
  <c r="E238" i="29"/>
  <c r="S84" i="15"/>
  <c r="S238" i="29" s="1"/>
  <c r="M98" i="14"/>
  <c r="P98" i="14" s="1"/>
  <c r="O98" i="14"/>
  <c r="R98" i="14" s="1"/>
  <c r="N98" i="14"/>
  <c r="Q98" i="14" s="1"/>
  <c r="L99" i="14"/>
  <c r="L99" i="16"/>
  <c r="N98" i="16"/>
  <c r="Q98" i="16" s="1"/>
  <c r="O98" i="16"/>
  <c r="R98" i="16" s="1"/>
  <c r="M98" i="16"/>
  <c r="P98" i="16" s="1"/>
  <c r="M99" i="15"/>
  <c r="L100" i="15"/>
  <c r="O99" i="15"/>
  <c r="N99" i="15"/>
  <c r="I37" i="15"/>
  <c r="O98" i="13"/>
  <c r="R98" i="13" s="1"/>
  <c r="L99" i="13"/>
  <c r="M98" i="13"/>
  <c r="P98" i="13" s="1"/>
  <c r="N98" i="13"/>
  <c r="Q98" i="13" s="1"/>
  <c r="P96" i="2"/>
  <c r="M96" i="3"/>
  <c r="P96" i="3" s="1"/>
  <c r="Q96" i="2"/>
  <c r="N96" i="3"/>
  <c r="Q96" i="3" s="1"/>
  <c r="R96" i="2"/>
  <c r="O96" i="3"/>
  <c r="R96" i="3" s="1"/>
  <c r="O97" i="2"/>
  <c r="N97" i="2"/>
  <c r="M97" i="2"/>
  <c r="L98" i="2"/>
  <c r="Q98" i="1"/>
  <c r="L100" i="1"/>
  <c r="M99" i="1"/>
  <c r="N99" i="1"/>
  <c r="O99" i="1"/>
  <c r="I37" i="1"/>
  <c r="P98" i="1"/>
  <c r="R98" i="1"/>
  <c r="M98" i="12"/>
  <c r="P98" i="12" s="1"/>
  <c r="O98" i="12"/>
  <c r="R98" i="12" s="1"/>
  <c r="N98" i="12"/>
  <c r="L99" i="12"/>
  <c r="R99" i="18"/>
  <c r="E37" i="18"/>
  <c r="P99" i="18"/>
  <c r="C37" i="18"/>
  <c r="Q99" i="18"/>
  <c r="D37" i="18"/>
  <c r="L101" i="18"/>
  <c r="N100" i="18"/>
  <c r="M100" i="18"/>
  <c r="O100" i="18"/>
  <c r="E239" i="29" l="1"/>
  <c r="H85" i="15"/>
  <c r="H239" i="29" s="1"/>
  <c r="E86" i="15"/>
  <c r="S85" i="15"/>
  <c r="S239" i="29" s="1"/>
  <c r="O99" i="14"/>
  <c r="M99" i="14"/>
  <c r="N99" i="14"/>
  <c r="Q99" i="14" s="1"/>
  <c r="L100" i="14"/>
  <c r="I37" i="14"/>
  <c r="D37" i="14"/>
  <c r="L100" i="16"/>
  <c r="O99" i="16"/>
  <c r="N99" i="16"/>
  <c r="M99" i="16"/>
  <c r="I37" i="16"/>
  <c r="Q99" i="15"/>
  <c r="D37" i="15"/>
  <c r="R99" i="15"/>
  <c r="E37" i="15"/>
  <c r="M100" i="15"/>
  <c r="P100" i="15" s="1"/>
  <c r="O100" i="15"/>
  <c r="R100" i="15" s="1"/>
  <c r="L101" i="15"/>
  <c r="N100" i="15"/>
  <c r="P99" i="15"/>
  <c r="C37" i="15"/>
  <c r="O99" i="13"/>
  <c r="N99" i="13"/>
  <c r="M99" i="13"/>
  <c r="L100" i="13"/>
  <c r="I37" i="13"/>
  <c r="O98" i="2"/>
  <c r="M98" i="2"/>
  <c r="N98" i="2"/>
  <c r="L99" i="2"/>
  <c r="P97" i="2"/>
  <c r="M97" i="3"/>
  <c r="P97" i="3" s="1"/>
  <c r="Q97" i="2"/>
  <c r="N97" i="3"/>
  <c r="Q97" i="3" s="1"/>
  <c r="R97" i="2"/>
  <c r="O97" i="3"/>
  <c r="R97" i="3" s="1"/>
  <c r="R99" i="1"/>
  <c r="E37" i="1"/>
  <c r="P99" i="1"/>
  <c r="C37" i="1"/>
  <c r="Q99" i="1"/>
  <c r="D37" i="1"/>
  <c r="O100" i="1"/>
  <c r="L101" i="1"/>
  <c r="M100" i="1"/>
  <c r="N100" i="1"/>
  <c r="N99" i="12"/>
  <c r="Q99" i="12" s="1"/>
  <c r="L100" i="12"/>
  <c r="M99" i="12"/>
  <c r="P99" i="12" s="1"/>
  <c r="O99" i="12"/>
  <c r="I37" i="12"/>
  <c r="Q98" i="12"/>
  <c r="Q100" i="18"/>
  <c r="P100" i="18"/>
  <c r="O101" i="18"/>
  <c r="R101" i="18" s="1"/>
  <c r="L102" i="18"/>
  <c r="M101" i="18"/>
  <c r="P101" i="18" s="1"/>
  <c r="N101" i="18"/>
  <c r="Q101" i="18" s="1"/>
  <c r="R100" i="18"/>
  <c r="E240" i="29" l="1"/>
  <c r="S86" i="15"/>
  <c r="S240" i="29" s="1"/>
  <c r="H86" i="15"/>
  <c r="H240" i="29" s="1"/>
  <c r="O100" i="14"/>
  <c r="R100" i="14" s="1"/>
  <c r="N100" i="14"/>
  <c r="Q100" i="14" s="1"/>
  <c r="L101" i="14"/>
  <c r="M100" i="14"/>
  <c r="P100" i="14" s="1"/>
  <c r="P99" i="14"/>
  <c r="C37" i="14"/>
  <c r="R99" i="14"/>
  <c r="E37" i="14"/>
  <c r="C37" i="12"/>
  <c r="D37" i="12"/>
  <c r="P99" i="16"/>
  <c r="C37" i="16"/>
  <c r="Q99" i="16"/>
  <c r="D37" i="16"/>
  <c r="R99" i="16"/>
  <c r="E37" i="16"/>
  <c r="L101" i="16"/>
  <c r="O100" i="16"/>
  <c r="N100" i="16"/>
  <c r="M100" i="16"/>
  <c r="Q100" i="15"/>
  <c r="M101" i="15"/>
  <c r="N101" i="15"/>
  <c r="Q101" i="15" s="1"/>
  <c r="O101" i="15"/>
  <c r="R101" i="15" s="1"/>
  <c r="L102" i="15"/>
  <c r="M100" i="13"/>
  <c r="L101" i="13"/>
  <c r="N100" i="13"/>
  <c r="O100" i="13"/>
  <c r="Q99" i="13"/>
  <c r="D37" i="13"/>
  <c r="P99" i="13"/>
  <c r="C37" i="13"/>
  <c r="R99" i="13"/>
  <c r="E37" i="13"/>
  <c r="R98" i="2"/>
  <c r="O98" i="3"/>
  <c r="R98" i="3" s="1"/>
  <c r="L100" i="2"/>
  <c r="N99" i="2"/>
  <c r="M99" i="2"/>
  <c r="O99" i="2"/>
  <c r="I37" i="2"/>
  <c r="Q98" i="2"/>
  <c r="N98" i="3"/>
  <c r="Q98" i="3" s="1"/>
  <c r="P98" i="2"/>
  <c r="M98" i="3"/>
  <c r="P98" i="3" s="1"/>
  <c r="R100" i="1"/>
  <c r="Q100" i="1"/>
  <c r="P100" i="1"/>
  <c r="M101" i="1"/>
  <c r="N101" i="1"/>
  <c r="O101" i="1"/>
  <c r="L102" i="1"/>
  <c r="R99" i="12"/>
  <c r="E37" i="12"/>
  <c r="N100" i="12"/>
  <c r="O100" i="12"/>
  <c r="M100" i="12"/>
  <c r="L101" i="12"/>
  <c r="L103" i="18"/>
  <c r="N102" i="18"/>
  <c r="Q102" i="18" s="1"/>
  <c r="M102" i="18"/>
  <c r="P102" i="18" s="1"/>
  <c r="O102" i="18"/>
  <c r="M101" i="14" l="1"/>
  <c r="P101" i="14" s="1"/>
  <c r="O101" i="14"/>
  <c r="R101" i="14" s="1"/>
  <c r="N101" i="14"/>
  <c r="Q101" i="14" s="1"/>
  <c r="L102" i="14"/>
  <c r="Q100" i="16"/>
  <c r="O101" i="16"/>
  <c r="R101" i="16" s="1"/>
  <c r="N101" i="16"/>
  <c r="Q101" i="16" s="1"/>
  <c r="L102" i="16"/>
  <c r="M101" i="16"/>
  <c r="P101" i="16" s="1"/>
  <c r="R100" i="16"/>
  <c r="P100" i="16"/>
  <c r="N102" i="15"/>
  <c r="M102" i="15"/>
  <c r="P102" i="15" s="1"/>
  <c r="O102" i="15"/>
  <c r="R102" i="15" s="1"/>
  <c r="L103" i="15"/>
  <c r="P101" i="15"/>
  <c r="R100" i="13"/>
  <c r="Q100" i="13"/>
  <c r="L102" i="13"/>
  <c r="M101" i="13"/>
  <c r="P101" i="13" s="1"/>
  <c r="N101" i="13"/>
  <c r="Q101" i="13" s="1"/>
  <c r="O101" i="13"/>
  <c r="R101" i="13" s="1"/>
  <c r="P100" i="13"/>
  <c r="R99" i="2"/>
  <c r="E37" i="2"/>
  <c r="O99" i="3"/>
  <c r="P99" i="2"/>
  <c r="C37" i="2"/>
  <c r="M99" i="3"/>
  <c r="P99" i="3" s="1"/>
  <c r="Q99" i="2"/>
  <c r="D37" i="2"/>
  <c r="N99" i="3"/>
  <c r="Q99" i="3" s="1"/>
  <c r="O100" i="2"/>
  <c r="L101" i="2"/>
  <c r="N100" i="2"/>
  <c r="M100" i="2"/>
  <c r="O102" i="1"/>
  <c r="L103" i="1"/>
  <c r="M102" i="1"/>
  <c r="N102" i="1"/>
  <c r="R101" i="1"/>
  <c r="P101" i="1"/>
  <c r="Q101" i="1"/>
  <c r="L102" i="12"/>
  <c r="M101" i="12"/>
  <c r="P101" i="12" s="1"/>
  <c r="N101" i="12"/>
  <c r="Q101" i="12" s="1"/>
  <c r="O101" i="12"/>
  <c r="R101" i="12" s="1"/>
  <c r="P100" i="12"/>
  <c r="R100" i="12"/>
  <c r="Q100" i="12"/>
  <c r="R102" i="18"/>
  <c r="M103" i="18"/>
  <c r="L104" i="18"/>
  <c r="N103" i="18"/>
  <c r="O103" i="18"/>
  <c r="R103" i="18" s="1"/>
  <c r="C37" i="3" l="1"/>
  <c r="O102" i="14"/>
  <c r="R102" i="14" s="1"/>
  <c r="N102" i="14"/>
  <c r="Q102" i="14" s="1"/>
  <c r="M102" i="14"/>
  <c r="P102" i="14" s="1"/>
  <c r="L103" i="14"/>
  <c r="O102" i="16"/>
  <c r="N102" i="16"/>
  <c r="Q102" i="16" s="1"/>
  <c r="M102" i="16"/>
  <c r="L103" i="16"/>
  <c r="M103" i="15"/>
  <c r="L104" i="15"/>
  <c r="O103" i="15"/>
  <c r="N103" i="15"/>
  <c r="Q103" i="15" s="1"/>
  <c r="Q102" i="15"/>
  <c r="M102" i="13"/>
  <c r="P102" i="13" s="1"/>
  <c r="L103" i="13"/>
  <c r="N102" i="13"/>
  <c r="Q102" i="13" s="1"/>
  <c r="O102" i="13"/>
  <c r="R102" i="13" s="1"/>
  <c r="P100" i="2"/>
  <c r="M100" i="3"/>
  <c r="P100" i="3" s="1"/>
  <c r="D37" i="3"/>
  <c r="Q100" i="2"/>
  <c r="N100" i="3"/>
  <c r="Q100" i="3" s="1"/>
  <c r="R99" i="3"/>
  <c r="E37" i="3"/>
  <c r="M101" i="2"/>
  <c r="O101" i="2"/>
  <c r="N101" i="2"/>
  <c r="L102" i="2"/>
  <c r="R100" i="2"/>
  <c r="O100" i="3"/>
  <c r="R100" i="3" s="1"/>
  <c r="O103" i="1"/>
  <c r="M103" i="1"/>
  <c r="N103" i="1"/>
  <c r="L104" i="1"/>
  <c r="R102" i="1"/>
  <c r="Q102" i="1"/>
  <c r="P102" i="1"/>
  <c r="O102" i="12"/>
  <c r="L103" i="12"/>
  <c r="M102" i="12"/>
  <c r="N102" i="12"/>
  <c r="Q103" i="18"/>
  <c r="N104" i="18"/>
  <c r="Q104" i="18" s="1"/>
  <c r="L105" i="18"/>
  <c r="M104" i="18"/>
  <c r="P104" i="18" s="1"/>
  <c r="O104" i="18"/>
  <c r="R104" i="18" s="1"/>
  <c r="P103" i="18"/>
  <c r="O103" i="14" l="1"/>
  <c r="R103" i="14" s="1"/>
  <c r="L104" i="14"/>
  <c r="N103" i="14"/>
  <c r="Q103" i="14" s="1"/>
  <c r="M103" i="14"/>
  <c r="P103" i="14" s="1"/>
  <c r="P102" i="16"/>
  <c r="N103" i="16"/>
  <c r="Q103" i="16" s="1"/>
  <c r="M103" i="16"/>
  <c r="P103" i="16" s="1"/>
  <c r="L104" i="16"/>
  <c r="O103" i="16"/>
  <c r="R103" i="16" s="1"/>
  <c r="R102" i="16"/>
  <c r="L105" i="15"/>
  <c r="M104" i="15"/>
  <c r="P104" i="15" s="1"/>
  <c r="N104" i="15"/>
  <c r="O104" i="15"/>
  <c r="R104" i="15" s="1"/>
  <c r="R103" i="15"/>
  <c r="P103" i="15"/>
  <c r="L104" i="13"/>
  <c r="M103" i="13"/>
  <c r="O103" i="13"/>
  <c r="N103" i="13"/>
  <c r="Q103" i="13" s="1"/>
  <c r="R101" i="2"/>
  <c r="O101" i="3"/>
  <c r="R101" i="3" s="1"/>
  <c r="P101" i="2"/>
  <c r="M101" i="3"/>
  <c r="P101" i="3" s="1"/>
  <c r="M102" i="2"/>
  <c r="L103" i="2"/>
  <c r="N102" i="2"/>
  <c r="O102" i="2"/>
  <c r="Q101" i="2"/>
  <c r="N101" i="3"/>
  <c r="Q101" i="3" s="1"/>
  <c r="L105" i="1"/>
  <c r="O104" i="1"/>
  <c r="N104" i="1"/>
  <c r="M104" i="1"/>
  <c r="Q103" i="1"/>
  <c r="P103" i="1"/>
  <c r="R103" i="1"/>
  <c r="R102" i="12"/>
  <c r="Q102" i="12"/>
  <c r="P102" i="12"/>
  <c r="M103" i="12"/>
  <c r="P103" i="12" s="1"/>
  <c r="O103" i="12"/>
  <c r="R103" i="12" s="1"/>
  <c r="N103" i="12"/>
  <c r="Q103" i="12" s="1"/>
  <c r="L104" i="12"/>
  <c r="N105" i="18"/>
  <c r="Q105" i="18" s="1"/>
  <c r="M105" i="18"/>
  <c r="L106" i="18"/>
  <c r="O105" i="18"/>
  <c r="L105" i="14" l="1"/>
  <c r="M104" i="14"/>
  <c r="P104" i="14" s="1"/>
  <c r="O104" i="14"/>
  <c r="R104" i="14" s="1"/>
  <c r="N104" i="14"/>
  <c r="Q104" i="14" s="1"/>
  <c r="O104" i="16"/>
  <c r="M104" i="16"/>
  <c r="P104" i="16" s="1"/>
  <c r="N104" i="16"/>
  <c r="L105" i="16"/>
  <c r="Q104" i="15"/>
  <c r="N105" i="15"/>
  <c r="Q105" i="15" s="1"/>
  <c r="O105" i="15"/>
  <c r="M105" i="15"/>
  <c r="L106" i="15"/>
  <c r="R103" i="13"/>
  <c r="P103" i="13"/>
  <c r="O104" i="13"/>
  <c r="R104" i="13" s="1"/>
  <c r="N104" i="13"/>
  <c r="Q104" i="13" s="1"/>
  <c r="M104" i="13"/>
  <c r="P104" i="13" s="1"/>
  <c r="L105" i="13"/>
  <c r="R102" i="2"/>
  <c r="O102" i="3"/>
  <c r="R102" i="3" s="1"/>
  <c r="Q102" i="2"/>
  <c r="N102" i="3"/>
  <c r="Q102" i="3" s="1"/>
  <c r="O103" i="2"/>
  <c r="M103" i="2"/>
  <c r="N103" i="2"/>
  <c r="L104" i="2"/>
  <c r="P102" i="2"/>
  <c r="M102" i="3"/>
  <c r="P102" i="3" s="1"/>
  <c r="Q104" i="1"/>
  <c r="R104" i="1"/>
  <c r="P104" i="1"/>
  <c r="N105" i="1"/>
  <c r="O105" i="1"/>
  <c r="M105" i="1"/>
  <c r="L106" i="1"/>
  <c r="O104" i="12"/>
  <c r="R104" i="12" s="1"/>
  <c r="L105" i="12"/>
  <c r="M104" i="12"/>
  <c r="P104" i="12" s="1"/>
  <c r="N104" i="12"/>
  <c r="Q104" i="12" s="1"/>
  <c r="N106" i="18"/>
  <c r="L107" i="18"/>
  <c r="M106" i="18"/>
  <c r="P106" i="18" s="1"/>
  <c r="O106" i="18"/>
  <c r="R106" i="18" s="1"/>
  <c r="P105" i="18"/>
  <c r="R105" i="18"/>
  <c r="L106" i="14" l="1"/>
  <c r="O105" i="14"/>
  <c r="R105" i="14" s="1"/>
  <c r="N105" i="14"/>
  <c r="Q105" i="14" s="1"/>
  <c r="M105" i="14"/>
  <c r="P105" i="14" s="1"/>
  <c r="Q104" i="16"/>
  <c r="R104" i="16"/>
  <c r="N105" i="16"/>
  <c r="Q105" i="16" s="1"/>
  <c r="M105" i="16"/>
  <c r="P105" i="16" s="1"/>
  <c r="O105" i="16"/>
  <c r="R105" i="16" s="1"/>
  <c r="L106" i="16"/>
  <c r="L107" i="15"/>
  <c r="N106" i="15"/>
  <c r="Q106" i="15" s="1"/>
  <c r="O106" i="15"/>
  <c r="R106" i="15" s="1"/>
  <c r="M106" i="15"/>
  <c r="P106" i="15" s="1"/>
  <c r="P105" i="15"/>
  <c r="R105" i="15"/>
  <c r="M105" i="13"/>
  <c r="P105" i="13" s="1"/>
  <c r="L106" i="13"/>
  <c r="N105" i="13"/>
  <c r="O105" i="13"/>
  <c r="R105" i="13" s="1"/>
  <c r="L105" i="2"/>
  <c r="N104" i="2"/>
  <c r="M104" i="2"/>
  <c r="O104" i="2"/>
  <c r="Q103" i="2"/>
  <c r="N103" i="3"/>
  <c r="Q103" i="3" s="1"/>
  <c r="P103" i="2"/>
  <c r="M103" i="3"/>
  <c r="P103" i="3" s="1"/>
  <c r="R103" i="2"/>
  <c r="O103" i="3"/>
  <c r="R103" i="3" s="1"/>
  <c r="Q105" i="1"/>
  <c r="R105" i="1"/>
  <c r="M106" i="1"/>
  <c r="N106" i="1"/>
  <c r="O106" i="1"/>
  <c r="L107" i="1"/>
  <c r="P105" i="1"/>
  <c r="O105" i="12"/>
  <c r="M105" i="12"/>
  <c r="P105" i="12" s="1"/>
  <c r="N105" i="12"/>
  <c r="L106" i="12"/>
  <c r="O107" i="18"/>
  <c r="N107" i="18"/>
  <c r="Q107" i="18" s="1"/>
  <c r="L108" i="18"/>
  <c r="M107" i="18"/>
  <c r="P107" i="18" s="1"/>
  <c r="Q106" i="18"/>
  <c r="N106" i="14" l="1"/>
  <c r="Q106" i="14" s="1"/>
  <c r="L107" i="14"/>
  <c r="O106" i="14"/>
  <c r="R106" i="14" s="1"/>
  <c r="M106" i="14"/>
  <c r="P106" i="14" s="1"/>
  <c r="L107" i="16"/>
  <c r="N106" i="16"/>
  <c r="Q106" i="16" s="1"/>
  <c r="M106" i="16"/>
  <c r="O106" i="16"/>
  <c r="R106" i="16" s="1"/>
  <c r="N107" i="15"/>
  <c r="L108" i="15"/>
  <c r="O107" i="15"/>
  <c r="M107" i="15"/>
  <c r="Q105" i="13"/>
  <c r="L107" i="13"/>
  <c r="N106" i="13"/>
  <c r="Q106" i="13" s="1"/>
  <c r="O106" i="13"/>
  <c r="M106" i="13"/>
  <c r="P106" i="13" s="1"/>
  <c r="N105" i="2"/>
  <c r="O105" i="2"/>
  <c r="L106" i="2"/>
  <c r="M105" i="2"/>
  <c r="R104" i="2"/>
  <c r="O104" i="3"/>
  <c r="R104" i="3" s="1"/>
  <c r="P104" i="2"/>
  <c r="M104" i="3"/>
  <c r="P104" i="3" s="1"/>
  <c r="Q104" i="2"/>
  <c r="N104" i="3"/>
  <c r="Q104" i="3" s="1"/>
  <c r="Q106" i="1"/>
  <c r="P106" i="1"/>
  <c r="O107" i="1"/>
  <c r="L108" i="1"/>
  <c r="N107" i="1"/>
  <c r="M107" i="1"/>
  <c r="R106" i="1"/>
  <c r="L107" i="12"/>
  <c r="O106" i="12"/>
  <c r="R106" i="12" s="1"/>
  <c r="M106" i="12"/>
  <c r="N106" i="12"/>
  <c r="Q106" i="12" s="1"/>
  <c r="Q105" i="12"/>
  <c r="R105" i="12"/>
  <c r="O108" i="18"/>
  <c r="R108" i="18" s="1"/>
  <c r="M108" i="18"/>
  <c r="P108" i="18" s="1"/>
  <c r="N108" i="18"/>
  <c r="Q108" i="18" s="1"/>
  <c r="L109" i="18"/>
  <c r="R107" i="18"/>
  <c r="N107" i="14" l="1"/>
  <c r="Q107" i="14" s="1"/>
  <c r="M107" i="14"/>
  <c r="P107" i="14" s="1"/>
  <c r="O107" i="14"/>
  <c r="R107" i="14" s="1"/>
  <c r="L108" i="14"/>
  <c r="P106" i="16"/>
  <c r="M107" i="16"/>
  <c r="P107" i="16" s="1"/>
  <c r="N107" i="16"/>
  <c r="Q107" i="16" s="1"/>
  <c r="O107" i="16"/>
  <c r="R107" i="16" s="1"/>
  <c r="L108" i="16"/>
  <c r="P107" i="15"/>
  <c r="R107" i="15"/>
  <c r="O108" i="15"/>
  <c r="R108" i="15" s="1"/>
  <c r="L109" i="15"/>
  <c r="M108" i="15"/>
  <c r="P108" i="15" s="1"/>
  <c r="N108" i="15"/>
  <c r="Q108" i="15" s="1"/>
  <c r="Q107" i="15"/>
  <c r="R106" i="13"/>
  <c r="M107" i="13"/>
  <c r="P107" i="13" s="1"/>
  <c r="L108" i="13"/>
  <c r="N107" i="13"/>
  <c r="Q107" i="13" s="1"/>
  <c r="O107" i="13"/>
  <c r="R107" i="13" s="1"/>
  <c r="Q105" i="2"/>
  <c r="N105" i="3"/>
  <c r="Q105" i="3" s="1"/>
  <c r="P105" i="2"/>
  <c r="M105" i="3"/>
  <c r="P105" i="3" s="1"/>
  <c r="M106" i="2"/>
  <c r="L107" i="2"/>
  <c r="N106" i="2"/>
  <c r="O106" i="2"/>
  <c r="R105" i="2"/>
  <c r="O105" i="3"/>
  <c r="R105" i="3" s="1"/>
  <c r="P107" i="1"/>
  <c r="M108" i="1"/>
  <c r="N108" i="1"/>
  <c r="O108" i="1"/>
  <c r="L109" i="1"/>
  <c r="R107" i="1"/>
  <c r="Q107" i="1"/>
  <c r="P106" i="12"/>
  <c r="M107" i="12"/>
  <c r="P107" i="12" s="1"/>
  <c r="L108" i="12"/>
  <c r="N107" i="12"/>
  <c r="O107" i="12"/>
  <c r="O109" i="18"/>
  <c r="R109" i="18" s="1"/>
  <c r="M109" i="18"/>
  <c r="P109" i="18" s="1"/>
  <c r="L110" i="18"/>
  <c r="N109" i="18"/>
  <c r="Q109" i="18" s="1"/>
  <c r="N108" i="14" l="1"/>
  <c r="Q108" i="14" s="1"/>
  <c r="L109" i="14"/>
  <c r="M108" i="14"/>
  <c r="P108" i="14" s="1"/>
  <c r="O108" i="14"/>
  <c r="R108" i="14" s="1"/>
  <c r="L109" i="16"/>
  <c r="M108" i="16"/>
  <c r="P108" i="16" s="1"/>
  <c r="O108" i="16"/>
  <c r="R108" i="16" s="1"/>
  <c r="N108" i="16"/>
  <c r="Q108" i="16" s="1"/>
  <c r="N109" i="15"/>
  <c r="Q109" i="15" s="1"/>
  <c r="L110" i="15"/>
  <c r="O109" i="15"/>
  <c r="R109" i="15" s="1"/>
  <c r="M109" i="15"/>
  <c r="P109" i="15" s="1"/>
  <c r="O108" i="13"/>
  <c r="R108" i="13" s="1"/>
  <c r="L109" i="13"/>
  <c r="N108" i="13"/>
  <c r="Q108" i="13" s="1"/>
  <c r="M108" i="13"/>
  <c r="P108" i="13" s="1"/>
  <c r="R106" i="2"/>
  <c r="O106" i="3"/>
  <c r="R106" i="3" s="1"/>
  <c r="Q106" i="2"/>
  <c r="N106" i="3"/>
  <c r="Q106" i="3" s="1"/>
  <c r="M107" i="2"/>
  <c r="L108" i="2"/>
  <c r="O107" i="2"/>
  <c r="N107" i="2"/>
  <c r="P106" i="2"/>
  <c r="M106" i="3"/>
  <c r="P106" i="3" s="1"/>
  <c r="O109" i="1"/>
  <c r="L110" i="1"/>
  <c r="M109" i="1"/>
  <c r="N109" i="1"/>
  <c r="R108" i="1"/>
  <c r="Q108" i="1"/>
  <c r="P108" i="1"/>
  <c r="R107" i="12"/>
  <c r="Q107" i="12"/>
  <c r="L109" i="12"/>
  <c r="N108" i="12"/>
  <c r="Q108" i="12" s="1"/>
  <c r="M108" i="12"/>
  <c r="P108" i="12" s="1"/>
  <c r="O108" i="12"/>
  <c r="R108" i="12" s="1"/>
  <c r="O110" i="18"/>
  <c r="R110" i="18" s="1"/>
  <c r="L111" i="18"/>
  <c r="N110" i="18"/>
  <c r="Q110" i="18" s="1"/>
  <c r="M110" i="18"/>
  <c r="P110" i="18" s="1"/>
  <c r="O109" i="14" l="1"/>
  <c r="R109" i="14" s="1"/>
  <c r="N109" i="14"/>
  <c r="Q109" i="14" s="1"/>
  <c r="M109" i="14"/>
  <c r="P109" i="14" s="1"/>
  <c r="L110" i="14"/>
  <c r="M109" i="16"/>
  <c r="P109" i="16" s="1"/>
  <c r="O109" i="16"/>
  <c r="R109" i="16" s="1"/>
  <c r="N109" i="16"/>
  <c r="Q109" i="16" s="1"/>
  <c r="L110" i="16"/>
  <c r="L111" i="15"/>
  <c r="O110" i="15"/>
  <c r="M110" i="15"/>
  <c r="N110" i="15"/>
  <c r="Q110" i="15" s="1"/>
  <c r="M109" i="13"/>
  <c r="P109" i="13" s="1"/>
  <c r="L110" i="13"/>
  <c r="N109" i="13"/>
  <c r="Q109" i="13" s="1"/>
  <c r="O109" i="13"/>
  <c r="R109" i="13" s="1"/>
  <c r="Q107" i="2"/>
  <c r="N107" i="3"/>
  <c r="Q107" i="3" s="1"/>
  <c r="R107" i="2"/>
  <c r="O107" i="3"/>
  <c r="R107" i="3" s="1"/>
  <c r="L109" i="2"/>
  <c r="M108" i="2"/>
  <c r="O108" i="2"/>
  <c r="N108" i="2"/>
  <c r="P107" i="2"/>
  <c r="M107" i="3"/>
  <c r="P107" i="3" s="1"/>
  <c r="Q109" i="1"/>
  <c r="P109" i="1"/>
  <c r="O110" i="1"/>
  <c r="L111" i="1"/>
  <c r="N110" i="1"/>
  <c r="M110" i="1"/>
  <c r="R109" i="1"/>
  <c r="N109" i="12"/>
  <c r="Q109" i="12" s="1"/>
  <c r="O109" i="12"/>
  <c r="R109" i="12" s="1"/>
  <c r="L110" i="12"/>
  <c r="M109" i="12"/>
  <c r="P109" i="12" s="1"/>
  <c r="M111" i="18"/>
  <c r="P111" i="18" s="1"/>
  <c r="L112" i="18"/>
  <c r="N111" i="18"/>
  <c r="Q111" i="18" s="1"/>
  <c r="O111" i="18"/>
  <c r="R111" i="18" s="1"/>
  <c r="M110" i="14" l="1"/>
  <c r="P110" i="14" s="1"/>
  <c r="L111" i="14"/>
  <c r="N110" i="14"/>
  <c r="Q110" i="14" s="1"/>
  <c r="O110" i="14"/>
  <c r="R110" i="14" s="1"/>
  <c r="L111" i="16"/>
  <c r="N110" i="16"/>
  <c r="Q110" i="16" s="1"/>
  <c r="O110" i="16"/>
  <c r="R110" i="16" s="1"/>
  <c r="M110" i="16"/>
  <c r="P110" i="16" s="1"/>
  <c r="P110" i="15"/>
  <c r="R110" i="15"/>
  <c r="L112" i="15"/>
  <c r="N111" i="15"/>
  <c r="Q111" i="15" s="1"/>
  <c r="O111" i="15"/>
  <c r="R111" i="15" s="1"/>
  <c r="M111" i="15"/>
  <c r="P111" i="15" s="1"/>
  <c r="M110" i="13"/>
  <c r="P110" i="13" s="1"/>
  <c r="O110" i="13"/>
  <c r="R110" i="13" s="1"/>
  <c r="L111" i="13"/>
  <c r="N110" i="13"/>
  <c r="Q110" i="13" s="1"/>
  <c r="Q108" i="2"/>
  <c r="N108" i="3"/>
  <c r="Q108" i="3" s="1"/>
  <c r="R108" i="2"/>
  <c r="O108" i="3"/>
  <c r="R108" i="3" s="1"/>
  <c r="P108" i="2"/>
  <c r="M108" i="3"/>
  <c r="P108" i="3" s="1"/>
  <c r="N109" i="2"/>
  <c r="O109" i="2"/>
  <c r="M109" i="2"/>
  <c r="L110" i="2"/>
  <c r="P110" i="1"/>
  <c r="N111" i="1"/>
  <c r="L112" i="1"/>
  <c r="M111" i="1"/>
  <c r="O111" i="1"/>
  <c r="R110" i="1"/>
  <c r="Q110" i="1"/>
  <c r="M110" i="12"/>
  <c r="P110" i="12" s="1"/>
  <c r="N110" i="12"/>
  <c r="Q110" i="12" s="1"/>
  <c r="O110" i="12"/>
  <c r="R110" i="12" s="1"/>
  <c r="L111" i="12"/>
  <c r="N112" i="18"/>
  <c r="O112" i="18"/>
  <c r="M112" i="18"/>
  <c r="I38" i="18"/>
  <c r="M111" i="14" l="1"/>
  <c r="P111" i="14" s="1"/>
  <c r="L112" i="14"/>
  <c r="O111" i="14"/>
  <c r="R111" i="14" s="1"/>
  <c r="N111" i="14"/>
  <c r="Q111" i="14" s="1"/>
  <c r="O111" i="16"/>
  <c r="R111" i="16" s="1"/>
  <c r="L112" i="16"/>
  <c r="N111" i="16"/>
  <c r="Q111" i="16" s="1"/>
  <c r="M111" i="16"/>
  <c r="P111" i="16" s="1"/>
  <c r="M112" i="15"/>
  <c r="O112" i="15"/>
  <c r="R112" i="15" s="1"/>
  <c r="N112" i="15"/>
  <c r="I38" i="15"/>
  <c r="O111" i="13"/>
  <c r="R111" i="13" s="1"/>
  <c r="M111" i="13"/>
  <c r="P111" i="13" s="1"/>
  <c r="N111" i="13"/>
  <c r="Q111" i="13" s="1"/>
  <c r="L112" i="13"/>
  <c r="O110" i="2"/>
  <c r="N110" i="2"/>
  <c r="M110" i="2"/>
  <c r="L111" i="2"/>
  <c r="P109" i="2"/>
  <c r="M109" i="3"/>
  <c r="P109" i="3" s="1"/>
  <c r="R109" i="2"/>
  <c r="O109" i="3"/>
  <c r="R109" i="3" s="1"/>
  <c r="Q109" i="2"/>
  <c r="N109" i="3"/>
  <c r="Q109" i="3" s="1"/>
  <c r="N112" i="1"/>
  <c r="O112" i="1"/>
  <c r="M112" i="1"/>
  <c r="I38" i="1"/>
  <c r="R111" i="1"/>
  <c r="P111" i="1"/>
  <c r="Q111" i="1"/>
  <c r="O111" i="12"/>
  <c r="R111" i="12" s="1"/>
  <c r="L112" i="12"/>
  <c r="N111" i="12"/>
  <c r="Q111" i="12" s="1"/>
  <c r="M111" i="12"/>
  <c r="P111" i="12" s="1"/>
  <c r="Q112" i="18"/>
  <c r="D38" i="18"/>
  <c r="P112" i="18"/>
  <c r="C38" i="18"/>
  <c r="R112" i="18"/>
  <c r="E38" i="18"/>
  <c r="O112" i="14" l="1"/>
  <c r="I38" i="14"/>
  <c r="M112" i="14"/>
  <c r="N112" i="14"/>
  <c r="O112" i="16"/>
  <c r="N112" i="16"/>
  <c r="M112" i="16"/>
  <c r="I38" i="16"/>
  <c r="Q112" i="15"/>
  <c r="D38" i="15"/>
  <c r="P112" i="15"/>
  <c r="C38" i="15"/>
  <c r="E38" i="15"/>
  <c r="N112" i="13"/>
  <c r="M112" i="13"/>
  <c r="O112" i="13"/>
  <c r="I38" i="13"/>
  <c r="P110" i="2"/>
  <c r="M110" i="3"/>
  <c r="P110" i="3" s="1"/>
  <c r="Q110" i="2"/>
  <c r="N110" i="3"/>
  <c r="Q110" i="3" s="1"/>
  <c r="N111" i="2"/>
  <c r="M111" i="2"/>
  <c r="L112" i="2"/>
  <c r="O111" i="2"/>
  <c r="R110" i="2"/>
  <c r="O110" i="3"/>
  <c r="R110" i="3" s="1"/>
  <c r="R112" i="1"/>
  <c r="E38" i="1"/>
  <c r="P112" i="1"/>
  <c r="C38" i="1"/>
  <c r="Q112" i="1"/>
  <c r="D38" i="1"/>
  <c r="M112" i="12"/>
  <c r="N112" i="12"/>
  <c r="O112" i="12"/>
  <c r="I38" i="12"/>
  <c r="Q112" i="14" l="1"/>
  <c r="D38" i="14"/>
  <c r="P112" i="14"/>
  <c r="C38" i="14"/>
  <c r="R112" i="14"/>
  <c r="E38" i="14"/>
  <c r="P112" i="16"/>
  <c r="C38" i="16"/>
  <c r="Q112" i="16"/>
  <c r="D38" i="16"/>
  <c r="R112" i="16"/>
  <c r="E38" i="16"/>
  <c r="P112" i="13"/>
  <c r="C38" i="13"/>
  <c r="R112" i="13"/>
  <c r="E38" i="13"/>
  <c r="Q112" i="13"/>
  <c r="D38" i="13"/>
  <c r="R111" i="2"/>
  <c r="O111" i="3"/>
  <c r="R111" i="3" s="1"/>
  <c r="P111" i="2"/>
  <c r="M111" i="3"/>
  <c r="P111" i="3" s="1"/>
  <c r="Q111" i="2"/>
  <c r="N111" i="3"/>
  <c r="Q111" i="3" s="1"/>
  <c r="O112" i="2"/>
  <c r="N112" i="2"/>
  <c r="M112" i="2"/>
  <c r="I38" i="2"/>
  <c r="R112" i="12"/>
  <c r="E38" i="12"/>
  <c r="Q112" i="12"/>
  <c r="D38" i="12"/>
  <c r="P112" i="12"/>
  <c r="C38" i="12"/>
  <c r="P112" i="2" l="1"/>
  <c r="C38" i="2"/>
  <c r="M112" i="3"/>
  <c r="P112" i="3" s="1"/>
  <c r="Q112" i="2"/>
  <c r="D38" i="2"/>
  <c r="N112" i="3"/>
  <c r="Q112" i="3" s="1"/>
  <c r="R112" i="2"/>
  <c r="O112" i="3"/>
  <c r="E38" i="2"/>
  <c r="D38" i="3" l="1"/>
  <c r="C38" i="3"/>
  <c r="R112" i="3"/>
  <c r="E3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tc={400142AC-F1B0-450D-91E1-A4BFBF70DE7D}</author>
  </authors>
  <commentList>
    <comment ref="L61" authorId="0" shapeId="0" xr:uid="{400142AC-F1B0-450D-91E1-A4BFBF70DE7D}">
      <text>
        <t xml:space="preserve">[Threaded comment]
Your version of Excel allows you to read this threaded comment; however, any edits to it will get removed if the file is opened in a newer version of Excel. Learn more: https://go.microsoft.com/fwlink/?linkid=870924
Comment:
    P11 - P1 PR
Reply:
    Updated to Q1 actual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tc={E0FC51D6-E059-4E3D-B9A6-A618E0E84C0A}</author>
    <author>tc={E43BF23E-A8F9-4A69-BECE-D4EFC246E703}</author>
    <author>tc={340FFF35-1635-40C1-8C14-ECE360DA14B9}</author>
  </authors>
  <commentList>
    <comment ref="C61" authorId="0" shapeId="0" xr:uid="{E0FC51D6-E059-4E3D-B9A6-A618E0E84C0A}">
      <text>
        <t>[Threaded comment]
Your version of Excel allows you to read this threaded comment; however, any edits to it will get removed if the file is opened in a newer version of Excel. Learn more: https://go.microsoft.com/fwlink/?linkid=870924
Comment:
    From Plan Sheet</t>
      </text>
    </comment>
    <comment ref="D61" authorId="1" shapeId="0" xr:uid="{E43BF23E-A8F9-4A69-BECE-D4EFC246E703}">
      <text>
        <t>[Threaded comment]
Your version of Excel allows you to read this threaded comment; however, any edits to it will get removed if the file is opened in a newer version of Excel. Learn more: https://go.microsoft.com/fwlink/?linkid=870924
Comment:
    Updated from plan sheet</t>
      </text>
    </comment>
    <comment ref="D68" authorId="2" shapeId="0" xr:uid="{340FFF35-1635-40C1-8C14-ECE360DA14B9}">
      <text>
        <t xml:space="preserve">[Threaded comment]
Your version of Excel allows you to read this threaded comment; however, any edits to it will get removed if the file is opened in a newer version of Excel. Learn more: https://go.microsoft.com/fwlink/?linkid=870924
Comment:
    2-week shutdown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tc={AD052429-FB54-47DE-9698-C74801704FFC}</author>
    <author>tc={9CF10556-344D-445C-9DC3-2CC8D624761B}</author>
  </authors>
  <commentList>
    <comment ref="L61" authorId="0" shapeId="0" xr:uid="{AD052429-FB54-47DE-9698-C74801704FFC}">
      <text>
        <t xml:space="preserve">[Threaded comment]
Your version of Excel allows you to read this threaded comment; however, any edits to it will get removed if the file is opened in a newer version of Excel. Learn more: https://go.microsoft.com/fwlink/?linkid=870924
Comment:
    P11-P1 KDT
Reply:
    Updated to Q1 actual
</t>
      </text>
    </comment>
    <comment ref="D73" authorId="1" shapeId="0" xr:uid="{9CF10556-344D-445C-9DC3-2CC8D624761B}">
      <text>
        <t xml:space="preserve">[Threaded comment]
Your version of Excel allows you to read this threaded comment; however, any edits to it will get removed if the file is opened in a newer version of Excel. Learn more: https://go.microsoft.com/fwlink/?linkid=870924
Comment:
    Planned Shutdown 2 -weeks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tc={068132E5-3A46-492D-8B97-9D71D69D9470}</author>
    <author>tc={C025937D-DA1E-48FD-BF76-9455FBE2C0A9}</author>
  </authors>
  <commentList>
    <comment ref="L38" authorId="0" shapeId="0" xr:uid="{068132E5-3A46-492D-8B97-9D71D69D9470}">
      <text>
        <t>[Threaded comment]
Your version of Excel allows you to read this threaded comment; however, any edits to it will get removed if the file is opened in a newer version of Excel. Learn more: https://go.microsoft.com/fwlink/?linkid=870924
Comment:
    TMP Downtime</t>
      </text>
    </comment>
    <comment ref="L64" authorId="1" shapeId="0" xr:uid="{C025937D-DA1E-48FD-BF76-9455FBE2C0A9}">
      <text>
        <t xml:space="preserve">[Threaded comment]
Your version of Excel allows you to read this threaded comment; however, any edits to it will get removed if the file is opened in a newer version of Excel. Learn more: https://go.microsoft.com/fwlink/?linkid=870924
Comment:
    KDT 3/30 - 5/3
Reply:
    Updated to Q1 actual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tc={6F3B2B5D-0435-426B-86F0-445BC74EA9D4}</author>
  </authors>
  <commentList>
    <comment ref="L40" authorId="0" shapeId="0" xr:uid="{6F3B2B5D-0435-426B-86F0-445BC74EA9D4}">
      <text>
        <t>[Threaded comment]
Your version of Excel allows you to read this threaded comment; however, any edits to it will get removed if the file is opened in a newer version of Excel. Learn more: https://go.microsoft.com/fwlink/?linkid=870924
Comment:
    Running 5 Day Schedule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tc={3F00DE10-D5AC-408A-9D93-DC145289A8DC}</author>
  </authors>
  <commentList>
    <comment ref="L63" authorId="0" shapeId="0" xr:uid="{3F00DE10-D5AC-408A-9D93-DC145289A8DC}">
      <text>
        <t xml:space="preserve">[Threaded comment]
Your version of Excel allows you to read this threaded comment; however, any edits to it will get removed if the file is opened in a newer version of Excel. Learn more: https://go.microsoft.com/fwlink/?linkid=870924
Comment:
    PR 3/30 - 5/3
Reply:
    Updated to q1 actual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tc={2023445B-A289-4108-BCE9-771BE4D66495}</author>
    <author>tc={6CC30ED5-87B7-4E9B-A671-A6B7E8126670}</author>
  </authors>
  <commentList>
    <comment ref="F80" authorId="0" shapeId="0" xr:uid="{2023445B-A289-4108-BCE9-771BE4D66495}">
      <text>
        <t>[Threaded comment]
Your version of Excel allows you to read this threaded comment; however, any edits to it will get removed if the file is opened in a newer version of Excel. Learn more: https://go.microsoft.com/fwlink/?linkid=870924
Comment:
    Production has moved back to Sheet Line. DMaR updated</t>
      </text>
    </comment>
    <comment ref="F81" authorId="1" shapeId="0" xr:uid="{6CC30ED5-87B7-4E9B-A671-A6B7E8126670}">
      <text>
        <t>[Threaded comment]
Your version of Excel allows you to read this threaded comment; however, any edits to it will get removed if the file is opened in a newer version of Excel. Learn more: https://go.microsoft.com/fwlink/?linkid=870924
Comment:
    Production has moved back to Sheet Line. DMaR updated</t>
      </text>
    </comment>
  </commentList>
</comments>
</file>

<file path=xl/sharedStrings.xml><?xml version="1.0" encoding="utf-8"?>
<sst xmlns="http://schemas.openxmlformats.org/spreadsheetml/2006/main" count="8676" uniqueCount="1140">
  <si>
    <t>Date</t>
  </si>
  <si>
    <t>Line</t>
  </si>
  <si>
    <t>Category</t>
  </si>
  <si>
    <t>Details/Notes</t>
  </si>
  <si>
    <t>Cake I</t>
  </si>
  <si>
    <t>Risk</t>
  </si>
  <si>
    <t>Demand does not include Blank Cakes or Custom, short lead time can be hard to fulfill if preliminary estimates are greater than final</t>
  </si>
  <si>
    <t>Cake II</t>
  </si>
  <si>
    <t>Demand does not include Seasonal or Custom, short lead time can be hard to fulfill if preliminary estimates are greater than final</t>
  </si>
  <si>
    <t>Cake I &amp; Cake II</t>
  </si>
  <si>
    <t>Opportunity</t>
  </si>
  <si>
    <t>Investigate incorporating Custom Forecast File (from TIC) to be included in demand?</t>
  </si>
  <si>
    <t>All</t>
  </si>
  <si>
    <t>Assumption</t>
  </si>
  <si>
    <r>
      <t xml:space="preserve">Labor is plentiful and flexible </t>
    </r>
    <r>
      <rPr>
        <i/>
        <sz val="11"/>
        <color theme="1"/>
        <rFont val="Calibri"/>
        <family val="2"/>
        <scheme val="minor"/>
      </rPr>
      <t>(is there an opportunity to grow?)</t>
    </r>
  </si>
  <si>
    <t>Iced Layers</t>
  </si>
  <si>
    <t>Higher pricing has dropped demand, will it continue?</t>
  </si>
  <si>
    <t>Cake 1</t>
  </si>
  <si>
    <t>Line is in good shape</t>
  </si>
  <si>
    <t>Line is in good shape, strong seasonal demand with already built inventory</t>
  </si>
  <si>
    <t>Bread</t>
  </si>
  <si>
    <t>Near 100% utilization, can add shifts to catch up as needed, looking healthy near Wk 32</t>
  </si>
  <si>
    <t>Cookie</t>
  </si>
  <si>
    <t>Running every other weekend, digging out of inventory hole, looking healthy near Wk 32 (pending on PS cookie demand)</t>
  </si>
  <si>
    <t>Danish</t>
  </si>
  <si>
    <t>End of year spike w/promotions possible, running very close to or above standard capacity, keep an eye on this</t>
  </si>
  <si>
    <t>P4 2024 Demand is in (may even be short) for Cake-o-Rama, would be record sales, is this forecast accurate?  More headwind than tail wind (30% above LY seems unlikely)</t>
  </si>
  <si>
    <t>Iced Qtr Sheet</t>
  </si>
  <si>
    <t>Can run weekends to catch up (6 day schedule), running right at capacity but this is slow season, Demand may be higher</t>
  </si>
  <si>
    <t>Roll</t>
  </si>
  <si>
    <t>Line is in good shape, playing catch up from downtime a few weeks ago but OK</t>
  </si>
  <si>
    <t>Line is in good shape, blank cake demand should start showing up in next period review</t>
  </si>
  <si>
    <t>Line is in good shape, strong seasonal demand with already built inventory, holding higher DOS to absorb shutdown Wk34 (likely), all FF muffins are here</t>
  </si>
  <si>
    <t>Near 100% utilization, can add shifts to catch up as needed, Wk32 is target for new rotation, extended downtimes can be a risk (only 1 shift)</t>
  </si>
  <si>
    <t>Running OT through Wk 33 to build back inventory, healthy DOS Wk34 target (PS Cookie demand is strong)</t>
  </si>
  <si>
    <t>End of year spike w/promotions possible, running very close to or above standard capacity, keep an eye on this, running OT P9/P10 to meet demand</t>
  </si>
  <si>
    <t>Cake-o-Rama forecast appears adjusted, can Raymond confirm?  Line is in good shape</t>
  </si>
  <si>
    <t>Can run weekends to catch up (6 day schedule), running right at capacity but this is slow season, stay close to hours and demand</t>
  </si>
  <si>
    <t>RIsk</t>
  </si>
  <si>
    <t>Line is in good shape, still catching up from low schedule attainment (quality/mechanical)</t>
  </si>
  <si>
    <t>Line is in good shape, blank cake demand is included</t>
  </si>
  <si>
    <t>Line is in good shape, strong seasonal demand with already built inventory, Re-build in oven &amp; cooler targeted Wk 38</t>
  </si>
  <si>
    <t>Near 100% utilization, can add shifts to catch up as needed, extended downtimes can be a risk (only 1 shift)</t>
  </si>
  <si>
    <t>Running OT through Wk 37 to build back inventory, line &amp; inventory are healthy</t>
  </si>
  <si>
    <t>Entire line is FF, running very close to or above standard capacity, keep an eye on this, running OT through P13 to meet demand</t>
  </si>
  <si>
    <t>Demand for cake-o-rama was adjusted, running OT through P12 to meet demand and inventory build, main conveyor upgrades should help PR (reduce downtime expected outcome), target Wk 40 for install</t>
  </si>
  <si>
    <t>Can run weekends to catch up (6 day schedule), running right at capacity but this is slow season, stay close to hours and demand, is demand spike in Q1 of next year included?</t>
  </si>
  <si>
    <t>Target recovery is Wk 40, still catching up from low schedule attainment (quality/mechanical)</t>
  </si>
  <si>
    <t>Line &amp; inventory are healthy (P1 some volume at risk, need to revisit)</t>
  </si>
  <si>
    <t>Entire line is FF, running very close to or above standard capacity, keep an eye on this, running OT through P13 to meet demand, PR has been low due to ammonia system issues (reefer trailers used to retard dough)</t>
  </si>
  <si>
    <t>Running OT through P12 to meet demand and inventory build, main conveyor upgrades should help PR (reduce downtime expected outcome), target Wk 40 for install</t>
  </si>
  <si>
    <t>Can run weekends to catch up (6 day schedule), running right at capacity but this is slow season, stay close to hours and demand, need a deep dive on Q1/Q2 demand</t>
  </si>
  <si>
    <t>Line is recovered, no concerns</t>
  </si>
  <si>
    <t>Danish Dough Items potential moving from KMP</t>
  </si>
  <si>
    <t>CKI needs a week of planned downtime for Oven repairs.  Targeting end of Q2 after peak season/selling</t>
  </si>
  <si>
    <t>Will rebuild DOS inventory to target levels</t>
  </si>
  <si>
    <t>Falling behind schedule or extend DT events will require OT</t>
  </si>
  <si>
    <t>OT required and PR Improvements will help increase production capacity</t>
  </si>
  <si>
    <t>Remain on alternating weekend schedule, PR improvements will help increase production capacity</t>
  </si>
  <si>
    <t>Variety Muffin and Iced Bundt Cakes will require OT schedule.  Need confirmation as to which line these will be produced on</t>
  </si>
  <si>
    <t>Demand is showing lower due to Custom and interplant demand</t>
  </si>
  <si>
    <t>30oz PC demand will mirror 43oz</t>
  </si>
  <si>
    <t>Low TIC 43%.  Need to run OT until P1</t>
  </si>
  <si>
    <t>Low TIC 36%.  Potential miss for Brunch feast in P13.  After Holidays major metical issues should be resolved (transformer replacement, 12/22. Transformer will resolve mixer overload and increase batch capacity.   Rretarder repairs scheduled for Holiday Shutdown will improve PR for Danish Items (Bowties and Cheese Pockets)</t>
  </si>
  <si>
    <t>Low DOS/Low TIC 62%.  No inventory build for Cake-A-Rama. Staffing for B/L in progress. Partially completed on Conveyor.  Hiring Freeze until Feb 2024.  Business justification for increase head count has been submitted for critical labor shortages</t>
  </si>
  <si>
    <t>Staffing plans for Variety Muffins and Iced Bundt Cakes in progress.  Hiring Freeze until Feb 2024.  Business justification for increase head count has been submitted for critical labor shortages</t>
  </si>
  <si>
    <t>Rolls</t>
  </si>
  <si>
    <t>Running Bolillos for LAY, TIC = 70%.  Cannot pull line for Labor without making up production</t>
  </si>
  <si>
    <t>Pending 4-Day shutdown for Freezer Repairs.  TBD</t>
  </si>
  <si>
    <t>LTOOS Options for Danish Dough items</t>
  </si>
  <si>
    <t>Unknown impact for Variety Muffin and Iced Bundt Cakes.  Need KOMPASS Dates</t>
  </si>
  <si>
    <t>30oz PC demand will mirror or exceed 43oz</t>
  </si>
  <si>
    <t>Need to run OT until WK2</t>
  </si>
  <si>
    <t xml:space="preserve">Repairs are complete and major PR gains are being realized on Sweet Dough items.  Danish dough items will continue to have a negative impact on PR due to the essential processing methods.  </t>
  </si>
  <si>
    <t xml:space="preserve">Repairs are complete and PR gains are being realized. Labor needed for additional PR gains above 80%.  Major downtime is the inability to run through breaks and/or running both sides on single layer cakes. </t>
  </si>
  <si>
    <t>Staffing needed to meet demand with new Iced Bundt and Var Pack Muffins</t>
  </si>
  <si>
    <t>Need to run OT until WK1</t>
  </si>
  <si>
    <t>Will need OT for Cake-A-Rama</t>
  </si>
  <si>
    <t>Cookies</t>
  </si>
  <si>
    <t>Demand includes P3 Cookie Promo</t>
  </si>
  <si>
    <t>KMP-KLP</t>
  </si>
  <si>
    <t>Hot ones will be fully baked (COB still supply, but Custom) - TBD Q2</t>
  </si>
  <si>
    <t>ParBake</t>
  </si>
  <si>
    <t>Custom items on Parbake Line - TBD March</t>
  </si>
  <si>
    <t>KOMPASS</t>
  </si>
  <si>
    <t>43oz PC transition to 30oz PC P2</t>
  </si>
  <si>
    <t xml:space="preserve">PS Ginger Molasses - TBD </t>
  </si>
  <si>
    <t>PS Sticky Buns (in-store with PS C-Rolls)</t>
  </si>
  <si>
    <t>Variety Muffins (ETA on labels 3 weeks) Iced Bundt Cakes P4 (new KLNS)</t>
  </si>
  <si>
    <t>Capital Projects</t>
  </si>
  <si>
    <t>ParBake coming back (Controls project (TBD March). #4 Freezer 4-5 Days (TBD March)</t>
  </si>
  <si>
    <t xml:space="preserve"> #4 Freezer 4-5 Days (TBD March)</t>
  </si>
  <si>
    <t>Reformulations</t>
  </si>
  <si>
    <t>Bubdt Cakes moving to uniced</t>
  </si>
  <si>
    <t>Line is over utilized in Q1, will add OT.  Layer pan inventory low, need to increase pan supply and repair damaged pan for incremental PR improvements.   Est delivery for new pans June/July.  Increase in Custom demand</t>
  </si>
  <si>
    <t>Rebuild inventories, est recovery P2</t>
  </si>
  <si>
    <t>Rebuild inventories, est recovery P3</t>
  </si>
  <si>
    <t>Over utilized looking at ways to increase staffing</t>
  </si>
  <si>
    <t>Still in process of staffing to 3rd shift</t>
  </si>
  <si>
    <t xml:space="preserve">Layton Sub Roll tonnage </t>
  </si>
  <si>
    <t>Ginger Molasses - WIP</t>
  </si>
  <si>
    <t>Custom items on Parbake Line - TBD.  Still testing on working on the line to get operational</t>
  </si>
  <si>
    <t>43oz PC transition to 30oz PC - complete</t>
  </si>
  <si>
    <t>Cin Chip  Muffin - TBD (P8/9).  Still in development</t>
  </si>
  <si>
    <t>P1 PS Sticky Buns (in-store with PS C-Rolls)</t>
  </si>
  <si>
    <t>Variety Muffins - Complete</t>
  </si>
  <si>
    <t>Iced Bundt Cakes P4 (new KLNS)</t>
  </si>
  <si>
    <t>ParBake coming back (Controls project (TBD March). #4 Freezer 4-5 Days (March)</t>
  </si>
  <si>
    <t>Bundt Cakes moving to uniced</t>
  </si>
  <si>
    <t>Custom demand expected to increase</t>
  </si>
  <si>
    <r>
      <t xml:space="preserve">Line is over utilized in Q1, will add OT.  </t>
    </r>
    <r>
      <rPr>
        <sz val="11"/>
        <color rgb="FFFF0000"/>
        <rFont val="Calibri"/>
        <family val="2"/>
        <scheme val="minor"/>
      </rPr>
      <t>At risk with OT</t>
    </r>
    <r>
      <rPr>
        <sz val="11"/>
        <rFont val="Calibri"/>
        <family val="2"/>
        <scheme val="minor"/>
      </rPr>
      <t>. Layer pan inventory low, need to increase pan supply and repair damaged pan for incremental PR improvements.   Est delivery for new pans June/July.  Increase in Custom demand</t>
    </r>
  </si>
  <si>
    <t>CKII</t>
  </si>
  <si>
    <t>OT capacity is greater than demand.  Some weeks do not require alternating weekend schedules</t>
  </si>
  <si>
    <t>Danish Dough  Deletes P4, increase capacity</t>
  </si>
  <si>
    <t>Increased staffing and output. Promo Demand TBD</t>
  </si>
  <si>
    <t>P3 fully staffed for 3 shifts. Run CC Iced Bundt</t>
  </si>
  <si>
    <t>P4 and P8 Delete.  Under utilized</t>
  </si>
  <si>
    <t>Ginger Molasses - Whenever ingredients are available</t>
  </si>
  <si>
    <t>Cin Chip  Muffin - TBD (P8/9).  ~100K annual (LAY will assume 40%)</t>
  </si>
  <si>
    <t>Layers</t>
  </si>
  <si>
    <t>Pink/Blue DBL Cake P6W4. EVDY Item  B18540</t>
  </si>
  <si>
    <t>KMP-KMP</t>
  </si>
  <si>
    <t>P4 Deletes
360/1.25OZ WHT SLDR SNDWCH BUN
144-3OZ CO FRZ HOAGIE BUNS
192-2.5OZ CO FROZ SANDWICH BUN
216-2OZ CO FROZ WIENER BUNS
204-2.5OZ CO FZ WHEAT SAND BUN</t>
  </si>
  <si>
    <t>P8 Delete
300-1.50 OZ CO WHITE DNNR RLLS</t>
  </si>
  <si>
    <r>
      <t xml:space="preserve">Line is over utilized in Q1, will add OT.  </t>
    </r>
    <r>
      <rPr>
        <sz val="11"/>
        <color rgb="FFFF0000"/>
        <rFont val="Calibri"/>
        <family val="2"/>
        <scheme val="minor"/>
      </rPr>
      <t>At risk with OT</t>
    </r>
    <r>
      <rPr>
        <sz val="11"/>
        <rFont val="Calibri"/>
        <family val="2"/>
        <scheme val="minor"/>
      </rPr>
      <t xml:space="preserve">. Layer pan inventory low, need to increase pan supply and repair damaged pan for incremental PR improvements.   Est delivery for new pans June/July.  Increase in Custom demand.  </t>
    </r>
    <r>
      <rPr>
        <sz val="11"/>
        <color rgb="FFFF0000"/>
        <rFont val="Calibri"/>
        <family val="2"/>
        <scheme val="minor"/>
      </rPr>
      <t>Recommend OT schedule to recover and peak demand</t>
    </r>
  </si>
  <si>
    <t>Rebuild inventories, est recovery P4</t>
  </si>
  <si>
    <t>Danish Dough  Deletes P4, increased capacity.  Line is underutilized some weeks</t>
  </si>
  <si>
    <t>P3 fully staffed for 3 shifts. Run CC Iced Bundt.  Will review rate</t>
  </si>
  <si>
    <t>P4 and P8 Delete.  Underutilized</t>
  </si>
  <si>
    <t>Hot ones will be fully baked (COB still supply, but Custom) - P3</t>
  </si>
  <si>
    <t>Ginger Molasses - TBD No Labels</t>
  </si>
  <si>
    <t>B26814 Cin Chip  Muffin - P8.  ~100K annual (LAY will assume 40%).  Potential for COB to take all initial launch demand through LAY's pie build and Parfait Cake Launch</t>
  </si>
  <si>
    <t>Iced Bundt Cakes P4 Running WK12</t>
  </si>
  <si>
    <t xml:space="preserve"> #4 Freezer 4-5 Days (TBD)</t>
  </si>
  <si>
    <t>Pink/Blue DBL Cake P6W4. EVDY Item  B18540. LAY will assume 40%</t>
  </si>
  <si>
    <r>
      <t xml:space="preserve">Line is over utilized in Q1, will add OT.  </t>
    </r>
    <r>
      <rPr>
        <sz val="11"/>
        <color rgb="FFFF0000"/>
        <rFont val="Calibri"/>
        <family val="2"/>
        <scheme val="minor"/>
      </rPr>
      <t>At risk with OT</t>
    </r>
    <r>
      <rPr>
        <sz val="11"/>
        <rFont val="Calibri"/>
        <family val="2"/>
        <scheme val="minor"/>
      </rPr>
      <t xml:space="preserve">. Layer pan inventory low, need to increase pan supply and repair damaged pan for incremental PR improvements.   Est delivery for new pans June/July.  Increase in Custom demand.  </t>
    </r>
    <r>
      <rPr>
        <sz val="11"/>
        <color rgb="FFFF0000"/>
        <rFont val="Calibri"/>
        <family val="2"/>
        <scheme val="minor"/>
      </rPr>
      <t>Recommend continue OT schedule to recover and peak demand</t>
    </r>
  </si>
  <si>
    <t>P10 KOMPASS triple layers for EMPIRE. Net zero demand for Raw Cakes due to EMPIRE deletes.</t>
  </si>
  <si>
    <t xml:space="preserve">Line is under utilized with current demand.  Added Prelim Fall in Love Demand </t>
  </si>
  <si>
    <t xml:space="preserve">Line is under utilized with current demand some periods.  Added Prelim Fall in Love Demand </t>
  </si>
  <si>
    <t>Rebuilding inventories, est recovery P5</t>
  </si>
  <si>
    <t>P3 fully staffed for 3 shifts. Run CC Iced Bundt.  Will need OT (alternating weekends)</t>
  </si>
  <si>
    <t>Move band cakes from Sheet Line after inventories recover to target (P5)</t>
  </si>
  <si>
    <t>Hot ones will be fully baked (COB still supply, but Custom) - Now</t>
  </si>
  <si>
    <t xml:space="preserve">B26814 Cin Chip  Muffin - P8.  ~100K annual (LAY will assume 40%).  </t>
  </si>
  <si>
    <t>1001111019784          BFG ITAL CRM CK DL - P10 Delete</t>
  </si>
  <si>
    <t>1001111018535          BFG DL GERMAN CHOC ICD CK - P10 Delete</t>
  </si>
  <si>
    <t>1001111018531          BFG DL LEMON ICD CK - P10 Delete</t>
  </si>
  <si>
    <t>1001111018540          BFR PINK AND BLUE CHOC DL - P10 Delete</t>
  </si>
  <si>
    <t>Cake</t>
  </si>
  <si>
    <t>Blanks for EMPIRE will increase for KLP triple layer cakes</t>
  </si>
  <si>
    <t>Oven Repairs - 2 WKS planned DT - TBD</t>
  </si>
  <si>
    <r>
      <t xml:space="preserve">Line is at capacity until P7.  </t>
    </r>
    <r>
      <rPr>
        <sz val="11"/>
        <color rgb="FFFF0000"/>
        <rFont val="Calibri"/>
        <family val="2"/>
        <scheme val="minor"/>
      </rPr>
      <t>Recommend continue OT schedule to cover future  peak demand and custom</t>
    </r>
  </si>
  <si>
    <t>P10 KOMPASS 4- layers for EMPIRE. Net zero demand for Raw Cakes due to EMPIRE deletes.  Additional SKUs will increase custom demand</t>
  </si>
  <si>
    <t xml:space="preserve">Line is under utilized with current demand. </t>
  </si>
  <si>
    <t xml:space="preserve">Line is under utilized with current demand some periods.  </t>
  </si>
  <si>
    <t>Line at/near ST Capacity; AVG 95% ST Utilization</t>
  </si>
  <si>
    <t>Danish Dough  Deletes P4, increased capacity.  AVG 88% ST Utilization P5-13</t>
  </si>
  <si>
    <t>Line is over utilized.  Move V-Muffins and Band Cakes.  122% AVG Utilization P3-13</t>
  </si>
  <si>
    <t>P4 and P8 Delete.  Underutilized at 72 hr. work week</t>
  </si>
  <si>
    <t>Pink/Blue DBL Cake P6W4. EVDY Item  B18540. Produced only at COB</t>
  </si>
  <si>
    <t>P8 Delete
300-1.50 OZ CO WHITE DNNR RLLS - Est OOS WK22/23</t>
  </si>
  <si>
    <t>1001111018540          BFR PINK AND BLUE CHOC DL - P13 Delete</t>
  </si>
  <si>
    <t>Blanks for EMPIRE will increase for KLP 4-layer cakes</t>
  </si>
  <si>
    <t>CakeII</t>
  </si>
  <si>
    <t>Potential Muffin Shipper/Displays - would need 9K cases of BB Muffins (24 cases per shipper - 3K initial request)</t>
  </si>
  <si>
    <t>P10 KOMPASS 4- layers for EMPIRE. Net zero demand for Raw Cakes due to EMPIRE deletes.  Additional SKUs will increase custom demand.  Not model is both RV  &amp; Carrot Cake options</t>
  </si>
  <si>
    <r>
      <t xml:space="preserve">AVG 104% Utilization P11-13 @ 72% PR.  </t>
    </r>
    <r>
      <rPr>
        <sz val="11"/>
        <color rgb="FFFF0000"/>
        <rFont val="Calibri"/>
        <family val="2"/>
        <scheme val="minor"/>
      </rPr>
      <t>OT will be needed for peak demand</t>
    </r>
  </si>
  <si>
    <t>Moved Band Cake Demand to Layer Line, not fully staffed on 3rd shift to run decorated</t>
  </si>
  <si>
    <r>
      <t xml:space="preserve">P8 Deletes pushed to P13.  </t>
    </r>
    <r>
      <rPr>
        <sz val="11"/>
        <color rgb="FFFF0000"/>
        <rFont val="Calibri"/>
        <family val="2"/>
        <scheme val="minor"/>
      </rPr>
      <t>Will need alternating 3/4 schedules for peak season at @52% PR</t>
    </r>
    <r>
      <rPr>
        <sz val="11"/>
        <color theme="1"/>
        <rFont val="Calibri"/>
        <family val="2"/>
        <scheme val="minor"/>
      </rPr>
      <t>. Expect PR increase after Sept.  Revisit</t>
    </r>
  </si>
  <si>
    <t xml:space="preserve">Pink/Blue DBL Cake P6W4. EVDY Item  B18540. Produced only at COB - enough labels for 13K.  P13 Delete. </t>
  </si>
  <si>
    <t xml:space="preserve">P13 Delete
300-1.50 OZ CO WHITE DNNR RLLS </t>
  </si>
  <si>
    <t>P10 Redesigns  Red Velvet, Fudge, Carrot, Confetti</t>
  </si>
  <si>
    <t>P10 Deletes: Lemon, Italian Creme, German Choc</t>
  </si>
  <si>
    <t>P10: Intro from Empire as 4 Layer: Red Velvet, Carrot, Fudge, German Choc</t>
  </si>
  <si>
    <t>P10 New Cakes at EMPIRE: Real Butter Van, Real Butter Choc, Vanilla Bean</t>
  </si>
  <si>
    <t>P13 New Cakes at EMPIRE: Cookie and Brownie</t>
  </si>
  <si>
    <t xml:space="preserve">P13 Delete: BFR PINK AND BLUE CHOC DL </t>
  </si>
  <si>
    <t>Blanks for EMPIRE will increase for KLP 4-layer cakes (~5K per period)</t>
  </si>
  <si>
    <t>B20083 Cherry Cheesecake Cookie - TBD.  Testing next week</t>
  </si>
  <si>
    <t>WK30 - 2 day Shutdown for TPM</t>
  </si>
  <si>
    <t xml:space="preserve">Line is under utilized with current demand some periods in Q4.  </t>
  </si>
  <si>
    <t>Line at/near ST Capacity; AVG 100% ST Utilization.  P7-13</t>
  </si>
  <si>
    <r>
      <t xml:space="preserve">AVG 103% Utilization P11-13 @ 72% PR.  </t>
    </r>
    <r>
      <rPr>
        <sz val="11"/>
        <color rgb="FFFF0000"/>
        <rFont val="Calibri"/>
        <family val="2"/>
        <scheme val="minor"/>
      </rPr>
      <t>OT will be needed for peak demand</t>
    </r>
  </si>
  <si>
    <t>Moved Band Cake Demand to Layer Line, not fully staffed on 3rd shift to run decorated, but can run Bundts.  Working w HR for staffing gaps</t>
  </si>
  <si>
    <t>Hot ones will be fully baked (COB still supply, but Custom).  Downstream DC's are now at zero</t>
  </si>
  <si>
    <t>B26814 Cin Chip  Muffin - P8.  ~100K annual (LAY will assume 40%).  Produced</t>
  </si>
  <si>
    <t xml:space="preserve">Pink/Blue DBL Cake P6W4. EVDY Item  B18540. Produced only at COB - enough labels for another 6K.  P13 Delete. </t>
  </si>
  <si>
    <t>Seasonal</t>
  </si>
  <si>
    <t>Planned DT</t>
  </si>
  <si>
    <t>AVG 108% ST Utilization.  P7-13 at 53% PR</t>
  </si>
  <si>
    <r>
      <t xml:space="preserve">Moved Band Cake Demand to Layer Line, not fully staffed on 3rd shift to run decorated, but can run Bundts.  Working w HR for staffing gaps.  </t>
    </r>
    <r>
      <rPr>
        <sz val="11"/>
        <color rgb="FFFF0000"/>
        <rFont val="Calibri"/>
        <family val="2"/>
        <scheme val="minor"/>
      </rPr>
      <t>Need a long term supply plan for V-Muffins</t>
    </r>
  </si>
  <si>
    <t>Lower Retail on DBL Cakes could increase tonnage</t>
  </si>
  <si>
    <r>
      <t xml:space="preserve">P8 Deletes pushed to P13.  </t>
    </r>
    <r>
      <rPr>
        <sz val="11"/>
        <color rgb="FFFF0000"/>
        <rFont val="Calibri"/>
        <family val="2"/>
        <scheme val="minor"/>
      </rPr>
      <t>Will need alternating 3/4 schedules for peak season at @47% PR</t>
    </r>
    <r>
      <rPr>
        <sz val="11"/>
        <color theme="1"/>
        <rFont val="Calibri"/>
        <family val="2"/>
        <scheme val="minor"/>
      </rPr>
      <t>. Expect PR increase after Sept.  Revisit after compressor install in Sept</t>
    </r>
  </si>
  <si>
    <t>Custom items on Parbake Line - TBD.  No new activity at this time.  Will need capital to move forward with any new plants</t>
  </si>
  <si>
    <t>Plant</t>
  </si>
  <si>
    <t>Silos (TBD)</t>
  </si>
  <si>
    <t xml:space="preserve">P1 2025 Delete
300-1.50 OZ CO WHITE DNNR RLLS </t>
  </si>
  <si>
    <t xml:space="preserve">Pending P04 2025 Delete: BFR PINK AND BLUE CHOC DL </t>
  </si>
  <si>
    <t>Potential Muffin Shipper/Displays - would need 9K cases of BB Muffins (24 cases per shipper - 3K initial request).  WK32</t>
  </si>
  <si>
    <t>B20083 Cherry Cheesecake Cookie - TBD.  On hold</t>
  </si>
  <si>
    <t>P13W4 Delete for Confetti Bundt</t>
  </si>
  <si>
    <t>Q1 Utilization is 130%</t>
  </si>
  <si>
    <t>AVG 109% ST Utilization.  P9-2 at 53% PR</t>
  </si>
  <si>
    <t xml:space="preserve">Moved Band Cake Demand to Layer Line, not fully staffed on 3rd shift to run decorated, but can run Bundts.  Working w HR for staffing gaps. </t>
  </si>
  <si>
    <t xml:space="preserve">P8 Deletes pushed to P1.  </t>
  </si>
  <si>
    <t>P13 - 2 WK DT for Denester CAPEX</t>
  </si>
  <si>
    <t>Silos (TBD).  Still inspection in progress</t>
  </si>
  <si>
    <t>B20083 Cherry Cheesecake Cookie - TBD.  On hold.  Testing next week if ingredients are available</t>
  </si>
  <si>
    <t>P13W4 Delete for Confetti Bundt.  Est OOS at IWI WK39-40</t>
  </si>
  <si>
    <t>Caution</t>
  </si>
  <si>
    <r>
      <t xml:space="preserve">FY 2025 Q1 Utilization is 128% at 120 hrs. per week and 71.8%PR.  </t>
    </r>
    <r>
      <rPr>
        <sz val="11"/>
        <color rgb="FFFF0000"/>
        <rFont val="Calibri"/>
        <family val="2"/>
        <scheme val="minor"/>
      </rPr>
      <t>Utilization subject to change depending on new demand plan updates.</t>
    </r>
  </si>
  <si>
    <t>FY2024 Q4 AVG Utilization is 108% at 60% PR.  Running OT.  Lower pricing may increase tonnage.</t>
  </si>
  <si>
    <t>FY 2025 AVG Utilization 86% at 108 hrs. per week and 72%PR</t>
  </si>
  <si>
    <t>FY 2025 AVG Utilization 102% at 36/48 alternating weeks and 53%PR.  OT needed if attainment is low</t>
  </si>
  <si>
    <t xml:space="preserve">FY2025 AVG Utilization 91% at 120 hrs. per week and 86% PR.  TIC is below 70%, recovery expected after WK42
Moved Band Cake Demand to Layer Line, not fully staffed on 3rd shift to run decorated, but can run Bundts.  </t>
  </si>
  <si>
    <t>Demand plan will need to be updated based on 1) Slice of Savings DBL Cake Promo not being repeated, 2)  New inspired selling event P4/5 focus on Crunch Cakes, and 3)Easter Digital Coupon on 4-Layer (vs. DBL Layer PY)</t>
  </si>
  <si>
    <t>Blank Cake Demand will change based on 1) Slice of Savings DBL Cake Promo not being repeated, 2)  New inspired selling event P4/5 focus on Crunch Cakes, and 3)Easter Digital Coupon on 4-Layer (vs. DBL Layer PY)</t>
  </si>
  <si>
    <r>
      <t xml:space="preserve">FY2025 AVG Utilization is 110% at 120 hrs. per week and 90% PR.  Lower Retail on DBL Cakes could increase tonnage.  </t>
    </r>
    <r>
      <rPr>
        <sz val="11"/>
        <color rgb="FFFF0000"/>
        <rFont val="Calibri"/>
        <family val="2"/>
        <scheme val="minor"/>
      </rPr>
      <t>Utilization subject to change depending on new demand plan updates.</t>
    </r>
    <r>
      <rPr>
        <sz val="11"/>
        <color theme="1"/>
        <rFont val="Calibri"/>
        <family val="2"/>
        <scheme val="minor"/>
      </rPr>
      <t xml:space="preserve">
</t>
    </r>
  </si>
  <si>
    <t>FY 2025 AVG Utilization 90% at 72 hrs. per week and 47%PR</t>
  </si>
  <si>
    <t>B20083 Cherry Cheesecake Cookie - TBD.  CFT - On hold/ Still testing.  Final Cutting Nov for P4 Cherry Event</t>
  </si>
  <si>
    <r>
      <t xml:space="preserve">P13W4 Delete for Confetti Bundt. </t>
    </r>
    <r>
      <rPr>
        <sz val="11"/>
        <color rgb="FFFF0000"/>
        <rFont val="Calibri"/>
        <family val="2"/>
        <scheme val="minor"/>
      </rPr>
      <t xml:space="preserve"> Est OOS at IWI WK44</t>
    </r>
  </si>
  <si>
    <t>FY 2025  Utilization is 90% at 120 hrs. per week and 73%PR.  Note: Q1 Utilization is 108% (AF Peak Season)</t>
  </si>
  <si>
    <t xml:space="preserve">FY2025  AVG Utilization is 86% at 63% PR.  </t>
  </si>
  <si>
    <t>FY 2025 AVG Utilization 80% at 108 hrs. per week and 72%PR</t>
  </si>
  <si>
    <t>FY 2025 AVG Utilization 97% at 36/48 alternating weeks and 54%PR.  OT needed if attainment is low</t>
  </si>
  <si>
    <t xml:space="preserve">FY2025 AVG Utilization 92% at 120 hrs. per week and 88% PR.  </t>
  </si>
  <si>
    <t xml:space="preserve">FY2025 AVG Utilization 85% at 120 hrs. per week and 91% PR.  </t>
  </si>
  <si>
    <t>FY 2025 AVG Utilization 79% at 72 hrs. per week and 51%PR</t>
  </si>
  <si>
    <t xml:space="preserve">P2W3 2025 Delete.  OOS in IWI by end of FY
300-1.50 OZ CO WHITE DNNR RLLS </t>
  </si>
  <si>
    <t>B20083 Cherry Cheesecake Cookie - TBD.  CFT - Approved. P4 Cherry Event</t>
  </si>
  <si>
    <t xml:space="preserve">P13W4 Delete for Confetti Bundt. </t>
  </si>
  <si>
    <t>FY 2025  Utilization is 91% at 120 hrs. per week and 73%PR.  Note: Q1 Utilization is 105% (AF Peak Season)</t>
  </si>
  <si>
    <t>FY 2025 AVG Utilization 77% at 108 hrs. per week and 72%PR</t>
  </si>
  <si>
    <t xml:space="preserve">FY2025 AVG Utilization 97% at 120 hrs. per week and 88% PR.  </t>
  </si>
  <si>
    <t>FY 2025 AVG Utilization 77% at 72 hrs. per week and 51%PR</t>
  </si>
  <si>
    <t xml:space="preserve">P2W3 2025 Delete.  OOS in IWI by WK1 - no additional prod
300-1.50 OZ CO WHITE DNNR RLLS </t>
  </si>
  <si>
    <t>B20083 Cherry Cheesecake Cookie -CFT - Approved. P4 Cherry Event</t>
  </si>
  <si>
    <t>P13W4 Delete for Confetti Bundt. OOS at IWI</t>
  </si>
  <si>
    <t>Other Discussion</t>
  </si>
  <si>
    <t xml:space="preserve">Graduation Cakes will be 1/4 Sheets vs. 1/2 Sheets. </t>
  </si>
  <si>
    <t>Graduation displays will take 1/4 Sheets, CC, 1/2 Sheets from EMPIRE - TBD.  Will need to add to the Custom  Forecast</t>
  </si>
  <si>
    <t>Whippy Crunch Cakes - P4/5 Focus.  Finished at store level</t>
  </si>
  <si>
    <t>DBL Cake Push for Q4 - reduced retail</t>
  </si>
  <si>
    <t>FY 2025  Utilization is 102% at 120 hrs. per week and 75%PR.  Note: Q1 Utilization is 108% (AF Peak Season)</t>
  </si>
  <si>
    <t>High DOS, need to work inventories down on some blanks</t>
  </si>
  <si>
    <t>FY2025  AVG Utilization is 75% at 69.8% PR - ST Schedule</t>
  </si>
  <si>
    <t>FY 2025 AVG Utilization 77% at 108 hrs. per week and 76%PR</t>
  </si>
  <si>
    <t xml:space="preserve">FY 2025 AVG Utilization 103% at 36/48 alternating weeks and 51.5%PR.  60% Utilization with PM Roll Shift. </t>
  </si>
  <si>
    <t xml:space="preserve">FY2025 AVG Utilization 88% at 120 hrs. per week and 91.9% PR.  </t>
  </si>
  <si>
    <t xml:space="preserve">FY2025 AVG Utilization 80% at 120 hrs. per week and 91% PR.  </t>
  </si>
  <si>
    <t>Iced Cake</t>
  </si>
  <si>
    <t>High DOS, need to work inventories down on some items</t>
  </si>
  <si>
    <t>FY 2025 AVG Utilization 101% at 36/48 hrs. per week and 67%PR.  54% Utilization at 2-3 Days shifts (72hrs)</t>
  </si>
  <si>
    <t xml:space="preserve">P2W3 2025 Delete.  OOS in IWI by WK3/4 - no additional prod
300-1.50 OZ CO WHITE DNNR RLLS </t>
  </si>
  <si>
    <t>Graduation Cakes will be 1/4 Sheets vs. 1/2 Sheets.  Potential for Decorated 1/2 Sheets for Graduation</t>
  </si>
  <si>
    <t>Relaunch 4-Layer P1</t>
  </si>
  <si>
    <t>4 Layer Carrot is LTOOS for Empire</t>
  </si>
  <si>
    <t>FY 2025  Utilization is 97% at 120 hrs. per week and 76%PR.  Note: Q1 Utilization is 112% (AF Peak Season)</t>
  </si>
  <si>
    <t>FY2025  AVG Utilization is 78% at 70% PR - ST Schedule</t>
  </si>
  <si>
    <t>FY 2025 AVG Utilization 83% at 108 hrs. per week and 75%PR</t>
  </si>
  <si>
    <t xml:space="preserve">FY 2025 AVG Utilization 88% at 36/48 alternating weeks and 56%PR.  51% Utilization with PM Roll Shift. </t>
  </si>
  <si>
    <t xml:space="preserve">FY2025 AVG Utilization 70% at 120 hrs. per week and 91% PR.  </t>
  </si>
  <si>
    <t>FY 2025 AVG Utilization 92% at 36/48 hrs. per week and 72%PR.  54% Utilization at two shifts3 Days(72hrs)</t>
  </si>
  <si>
    <t>Silos (TBD).  Still inspection/study/discussions in progress</t>
  </si>
  <si>
    <t>Under review for p8 KOMPASS</t>
  </si>
  <si>
    <t>B20083 Cherry Cheesecake Cookie -CFT - Production schedule to match cherry raw materials</t>
  </si>
  <si>
    <t xml:space="preserve">Graduation Cakes will be 1/4 Sheets vs. 1/2 Sheets.  </t>
  </si>
  <si>
    <t>Whippy Crunch Cakes - P4/5 Focus.  Prelims sent</t>
  </si>
  <si>
    <t>Year</t>
  </si>
  <si>
    <t>Standard Capacity</t>
  </si>
  <si>
    <t>Overtime Capacity</t>
  </si>
  <si>
    <t>Max Capacity</t>
  </si>
  <si>
    <t>Growth</t>
  </si>
  <si>
    <t>PR</t>
  </si>
  <si>
    <t>Current Schedule</t>
  </si>
  <si>
    <t>Overtime Schedule</t>
  </si>
  <si>
    <t>Max Schedule</t>
  </si>
  <si>
    <t># of Shifts</t>
  </si>
  <si>
    <t>Hrs/Shift</t>
  </si>
  <si>
    <t>Sunday</t>
  </si>
  <si>
    <t>Monday</t>
  </si>
  <si>
    <t>Tuesday</t>
  </si>
  <si>
    <t>Wednesday</t>
  </si>
  <si>
    <t>Thursday</t>
  </si>
  <si>
    <t>Current</t>
  </si>
  <si>
    <t>Friday</t>
  </si>
  <si>
    <t>Standard Rate</t>
  </si>
  <si>
    <t>Saturday</t>
  </si>
  <si>
    <t>Total Production Hours Scheduled</t>
  </si>
  <si>
    <t>Unit of Measure</t>
  </si>
  <si>
    <t>Cases</t>
  </si>
  <si>
    <t>Weeks per Year</t>
  </si>
  <si>
    <t>Hours per Year</t>
  </si>
  <si>
    <t>Hours per Period</t>
  </si>
  <si>
    <t>Period</t>
  </si>
  <si>
    <t>Forecasted Demand</t>
  </si>
  <si>
    <t>Scheduled Production</t>
  </si>
  <si>
    <t>Beginning Inventory</t>
  </si>
  <si>
    <t>Actual Production</t>
  </si>
  <si>
    <t>Actual Sales</t>
  </si>
  <si>
    <t>Ending Inventory</t>
  </si>
  <si>
    <t>Outside Purchases</t>
  </si>
  <si>
    <t>YTD Growth Calculation</t>
  </si>
  <si>
    <t>Annual Demand Calculation</t>
  </si>
  <si>
    <t>Standard Utilization</t>
  </si>
  <si>
    <t>Overtime Utilization</t>
  </si>
  <si>
    <t>Max Utilization</t>
  </si>
  <si>
    <t>DOS</t>
  </si>
  <si>
    <t>Max PR</t>
  </si>
  <si>
    <t>LINE</t>
  </si>
  <si>
    <t>Current Schedule Wkly Hours</t>
  </si>
  <si>
    <t>Max Schedule Wkly Hours</t>
  </si>
  <si>
    <t>Days/Week Sched</t>
  </si>
  <si>
    <t>102 COB</t>
  </si>
  <si>
    <t>Plant Standards Report</t>
  </si>
  <si>
    <t xml:space="preserve">Line Performance By Product </t>
  </si>
  <si>
    <t xml:space="preserve">Plant:  </t>
  </si>
  <si>
    <t>COB</t>
  </si>
  <si>
    <t>Date Range:</t>
  </si>
  <si>
    <t>Q1</t>
  </si>
  <si>
    <t>Period Range:</t>
  </si>
  <si>
    <t>Pd 1-3 2025</t>
  </si>
  <si>
    <t>PR Calcs</t>
  </si>
  <si>
    <t>Eff Calcs</t>
  </si>
  <si>
    <t>Line Name</t>
  </si>
  <si>
    <t>Product</t>
  </si>
  <si>
    <t>Production Units</t>
  </si>
  <si>
    <t>Production Count</t>
  </si>
  <si>
    <t>Uptime</t>
  </si>
  <si>
    <t>Unplanned Downtime</t>
  </si>
  <si>
    <t>Planned Downtime</t>
  </si>
  <si>
    <t>Actual Rate</t>
  </si>
  <si>
    <t>Eff</t>
  </si>
  <si>
    <t>Calculated Standard Rate</t>
  </si>
  <si>
    <t>PR @ Actual Rate</t>
  </si>
  <si>
    <t>PR Diff Current vs Actual Rate</t>
  </si>
  <si>
    <t>Eff @ Actual Rate</t>
  </si>
  <si>
    <t>Eff Diff Current vs Actual Rate</t>
  </si>
  <si>
    <t>Prop Std Rate</t>
  </si>
  <si>
    <t>PR @ Prop Std Rate</t>
  </si>
  <si>
    <t>PR Diff Current vs Prop Rate</t>
  </si>
  <si>
    <t>Eff @ Prop Std Rate</t>
  </si>
  <si>
    <t>Eff Diff Current vs Prop Rate</t>
  </si>
  <si>
    <t>Control Point</t>
  </si>
  <si>
    <t>Contol Point Mfg Recommended Speed</t>
  </si>
  <si>
    <t>Constraint</t>
  </si>
  <si>
    <t>Constraint Mfg Recommended Speed</t>
  </si>
  <si>
    <t>Std Prod @ Actual Rate</t>
  </si>
  <si>
    <t>Std Prod @ Prop Std</t>
  </si>
  <si>
    <t>Weighted Avg Curr Std</t>
  </si>
  <si>
    <t>Weighted Avg Prop Std</t>
  </si>
  <si>
    <t>Weighted Avg @ Actual Rate</t>
  </si>
  <si>
    <t>Production</t>
  </si>
  <si>
    <t>UnplannedDT</t>
  </si>
  <si>
    <t>PlannedDT</t>
  </si>
  <si>
    <t>Rate Variance</t>
  </si>
  <si>
    <t>Expected Product Count</t>
  </si>
  <si>
    <t>Yield Losses</t>
  </si>
  <si>
    <t>Lost Minutes</t>
  </si>
  <si>
    <t>Bread Line</t>
  </si>
  <si>
    <t>19011 ITALIAN BREAD</t>
  </si>
  <si>
    <t>19017 COUNTRY FRENCH BREAD</t>
  </si>
  <si>
    <t>19019 LT SEEDED RYE LOAF</t>
  </si>
  <si>
    <t>19068 PUMPERNICKEL BREAD</t>
  </si>
  <si>
    <t>19100 CO FR BD STIX</t>
  </si>
  <si>
    <t>19180 CO SWT ITAL BD</t>
  </si>
  <si>
    <t>19183 WHT MTN BRD</t>
  </si>
  <si>
    <t>19184 Wheat Mountain Bread</t>
  </si>
  <si>
    <t>19185 PUMPERNICKLE ROUND BREAD</t>
  </si>
  <si>
    <t>19186 RYE ROUND BREAD</t>
  </si>
  <si>
    <t>NONE</t>
  </si>
  <si>
    <t>Line Totals:</t>
  </si>
  <si>
    <t>Cake Make-up</t>
  </si>
  <si>
    <t>1000 SANITATION</t>
  </si>
  <si>
    <t>18717 LAYTON MARBLE 1/2 SHEET</t>
  </si>
  <si>
    <t>19123 8x8 Plain Cornbread</t>
  </si>
  <si>
    <t>19444 SUGAR FREE ANGEL FOOD</t>
  </si>
  <si>
    <t>19457 BC PLAIN ANGEL FD CK 14 OZ</t>
  </si>
  <si>
    <t>19458 BC SR CRM ANGEL FD CAK 14 OZ</t>
  </si>
  <si>
    <t>19487 PLN ANGEL FD CK CSTM</t>
  </si>
  <si>
    <t>19595 SIC YELLOW LAYER</t>
  </si>
  <si>
    <t>19603 CONFETTI LAYER CK</t>
  </si>
  <si>
    <t>19605 LEMON LAYER CAKE</t>
  </si>
  <si>
    <t>19606 CO 8IN RD CARROT CK</t>
  </si>
  <si>
    <t>19623 ITAL CREAM LAYER CAKE</t>
  </si>
  <si>
    <t>19707 1/2 SHEET WHITE CAKE</t>
  </si>
  <si>
    <t>19708 1/2 SHEET CHOCOLATE CAKE</t>
  </si>
  <si>
    <t>19709 1/2 SHEET MARBLE CAKE</t>
  </si>
  <si>
    <t>19715 CO 8IN SAT LAY CK</t>
  </si>
  <si>
    <t>19716 CO 8IN YEL LAY SAT CK</t>
  </si>
  <si>
    <t>19721 CO 8IN CHOC SAT LAY CK</t>
  </si>
  <si>
    <t>19723 CO 8IN RED VEL SAT LAY</t>
  </si>
  <si>
    <t>19727 CO 1/4SH WH SAT CK</t>
  </si>
  <si>
    <t>19729 CO 1/4SH YEL SAT CK</t>
  </si>
  <si>
    <t>19730 CO 1/4SH CHOC SAT CK</t>
  </si>
  <si>
    <t>19732 CO 1/4SH MRBL SAT  CK</t>
  </si>
  <si>
    <t>19740 CO 1/4SH R-VEL SAT CK</t>
  </si>
  <si>
    <t>19742 CO WH SAT SHT CK</t>
  </si>
  <si>
    <t>19743 CO YEL SAT SHT CK</t>
  </si>
  <si>
    <t>19749 CO CHOC SHT SAT CK</t>
  </si>
  <si>
    <t>19751 CO MRBL SHT SAT CK</t>
  </si>
  <si>
    <t>19774 Strawberry 1/4 SH CK</t>
  </si>
  <si>
    <t>19775 Confetti 1/4 SH CK</t>
  </si>
  <si>
    <t>26306 LAYTON MARBLE LAYER</t>
  </si>
  <si>
    <t>Roll Line</t>
  </si>
  <si>
    <t>03505 WHEAT BOLILLOS ROLL</t>
  </si>
  <si>
    <t>03506 WHITE BOLILLOS ROLL</t>
  </si>
  <si>
    <t>19201 WHT SLDR BUN</t>
  </si>
  <si>
    <t>19209 HOMESTYLE YEAST ROLL</t>
  </si>
  <si>
    <t>19219 1.5 OZ DINNER ROLLS</t>
  </si>
  <si>
    <t>19226 CO HOAGIE BUNS</t>
  </si>
  <si>
    <t>19230 CO SANDWICH BUNS</t>
  </si>
  <si>
    <t>19260 CO WIENER BUNS</t>
  </si>
  <si>
    <t>Cake Make-Up II</t>
  </si>
  <si>
    <t>18520 Sock It To Me Pudd Cake</t>
  </si>
  <si>
    <t>18567 Choc 30oz Pudding</t>
  </si>
  <si>
    <t>18568 Lemon 30oz Pudding Cake</t>
  </si>
  <si>
    <t>18569 Sock It to Me 30oz Pudding</t>
  </si>
  <si>
    <t>18570 Sour Cream 30oz Pudding Cake</t>
  </si>
  <si>
    <t>18572 Vanilla 30oz. Pudding</t>
  </si>
  <si>
    <t>18573 Strawberry Cream Cheese 30 oz Pudding</t>
  </si>
  <si>
    <t>18704 HT Lemon Poppy Muffin</t>
  </si>
  <si>
    <t>18919 Red Velvet Bundt Ck UnGlazed</t>
  </si>
  <si>
    <t>18920 Raspberry Bundt Ck UnGlazed</t>
  </si>
  <si>
    <t>18921 Unglazed Confetti Bundt CK</t>
  </si>
  <si>
    <t>18922 Strawberry Cream Cheese Bundt Ck UnGlazed</t>
  </si>
  <si>
    <t>18923 Pumpkin Bundt Ck UnGlazed</t>
  </si>
  <si>
    <t>19580 Lemon Bundt Ck Glazed</t>
  </si>
  <si>
    <t>19583 Red Velvet Bundt Ck Glazed</t>
  </si>
  <si>
    <t>19584 Raspberry  Bundt Ck Glazed</t>
  </si>
  <si>
    <t>19673 Caramel Apple Pudding Ck 30oz</t>
  </si>
  <si>
    <t>26032 PUMPKIN SNCKRDODL MUFFIN</t>
  </si>
  <si>
    <t>26034 Chocolate Chip Muffin</t>
  </si>
  <si>
    <t>26183 Strawberry Muffin</t>
  </si>
  <si>
    <t>26190 DOU CHOC MUFFIN</t>
  </si>
  <si>
    <t>26207 BAN NUT MUFFIN</t>
  </si>
  <si>
    <t>26210 BLUEBRRY MUFFIN</t>
  </si>
  <si>
    <t>26212 Hny Rai Br Muf</t>
  </si>
  <si>
    <t>26219 Blueberry Muffins (NO LABELS)</t>
  </si>
  <si>
    <t>26804 Cream Cheese Muffin</t>
  </si>
  <si>
    <t>26807  Lemon Poppy Muffin</t>
  </si>
  <si>
    <t>26810 Variety Muffins</t>
  </si>
  <si>
    <t>26814 Cinn Chip Muffin</t>
  </si>
  <si>
    <t>B26036 CHOC. CHIP MUFFINS (NO LABELS)</t>
  </si>
  <si>
    <t>DEFAULT</t>
  </si>
  <si>
    <t>Red Velvet Muffins</t>
  </si>
  <si>
    <t>Cookie Line</t>
  </si>
  <si>
    <t>19888 M&amp;M Candy Ckie 245 CT</t>
  </si>
  <si>
    <t>19900 M&amp;M MINI COOKIE</t>
  </si>
  <si>
    <t>19902 HO Choc Chip 520 CT</t>
  </si>
  <si>
    <t>19908 HO Sugar 520 CT</t>
  </si>
  <si>
    <t>19913 Choc Chp Cookie (Pack 245)</t>
  </si>
  <si>
    <t>19929 Oat Rais Cook (Pack 245)</t>
  </si>
  <si>
    <t>19931 Peanut Butter (Pack 245)</t>
  </si>
  <si>
    <t>19943 Sugar Cookie (Pack 245)</t>
  </si>
  <si>
    <t>19964 Red/Green M&amp;M Cookie</t>
  </si>
  <si>
    <t>19980 Red/White/Blue M&amp;M Cookie</t>
  </si>
  <si>
    <t>19988 Apple Cinn Soft Top</t>
  </si>
  <si>
    <t>19989 Banana Nut Soft Top</t>
  </si>
  <si>
    <t>19990 Choc Choc Chip Soft Top</t>
  </si>
  <si>
    <t>20043 2.75 OZ. PS TOFFEE NUT</t>
  </si>
  <si>
    <t>20044 PS ULT Choc Chunk</t>
  </si>
  <si>
    <t>20059 2.75OZ. PS Apple Pie Cookie</t>
  </si>
  <si>
    <t>20080 2.75 OZ PS TURTLE BRW</t>
  </si>
  <si>
    <t>20081 2.75 OZ. PS WHITE MAC</t>
  </si>
  <si>
    <t>20082 GINGER MOLASSES COOKIE</t>
  </si>
  <si>
    <t>Danish Line</t>
  </si>
  <si>
    <t>19430 CO BOWTIES DANISH</t>
  </si>
  <si>
    <t>19445 CO CHEESE POCKETS</t>
  </si>
  <si>
    <t>19450 CO DANISH SCHNECKEN</t>
  </si>
  <si>
    <t>19650 CO CINN RL</t>
  </si>
  <si>
    <t>19657 PS CINN ROLL</t>
  </si>
  <si>
    <t>19659 PS CINNAMON ROLL</t>
  </si>
  <si>
    <t>Iced Cake 1/4 Sheet</t>
  </si>
  <si>
    <t>18583 PS Iced Red Velvet Choc. Chip Bundt Ck</t>
  </si>
  <si>
    <t>18584 PS Iced White Choc. Raspberry Bundt CK</t>
  </si>
  <si>
    <t>18585 Confetti Bundt Cream Cheese</t>
  </si>
  <si>
    <t>18586 PS Iced Strawberry Cream Cheese Bundt CK</t>
  </si>
  <si>
    <t>18587 PS Iced Pumpkin Bundt CK</t>
  </si>
  <si>
    <t>18615 1/4 Strawberry Cream Cheese</t>
  </si>
  <si>
    <t>18616 1/4 Funfetti Cake</t>
  </si>
  <si>
    <t>18617 1/4 SH RED VEL CRM CHS W/CHOC</t>
  </si>
  <si>
    <t>18619 1/4 Ch/Ch Iced Rosettes</t>
  </si>
  <si>
    <t>18620 1/4 Yel/Ch Celebration</t>
  </si>
  <si>
    <t>18623 CHOC CK / WHITE ICE GRAD 1/2 SHEET</t>
  </si>
  <si>
    <t>18624 WHITE CK WHITE ICED GRAD 1/2 SHEET</t>
  </si>
  <si>
    <t>19348 1/4SH  WH CK/VAN WHIP</t>
  </si>
  <si>
    <t>19350 1/4 SH YELL/VAN WHIP</t>
  </si>
  <si>
    <t>19352 1/4SH CHOC CK/VAN WHIP</t>
  </si>
  <si>
    <t>19354 1/4SH MAR/VAN WHIP</t>
  </si>
  <si>
    <t>19561 BOSTON CREAM BAND CAKE</t>
  </si>
  <si>
    <t>19565 PINEAPPLE UD CK</t>
  </si>
  <si>
    <t>19585 CO FR 1/2SH WH CK/WH IC</t>
  </si>
  <si>
    <t>19586 1/2 Sh Choc White Icing</t>
  </si>
  <si>
    <t>19587 1/2 Sheet Marble White</t>
  </si>
  <si>
    <t>19592 White/White Half Sheet Grad</t>
  </si>
  <si>
    <t>19802 CO FZ 1/4SH CK WH/WH ICG</t>
  </si>
  <si>
    <t>19842 CO FZ 1/4SH CK YEL/WH IC</t>
  </si>
  <si>
    <t>19862 CO FZ 1/4SH CK CH/WH ICG</t>
  </si>
  <si>
    <t>19872 CO 1/4SH CK CH/CH ICG</t>
  </si>
  <si>
    <t>19882 1/4SH MRBL/WHITE ICG</t>
  </si>
  <si>
    <t>Iced Cake Layers</t>
  </si>
  <si>
    <t>18528 DBL Yellow Caramel</t>
  </si>
  <si>
    <t>18529 Dbl Iced Fudge</t>
  </si>
  <si>
    <t>18530 Dbl Cookies &amp; Cream</t>
  </si>
  <si>
    <t>18531 DBl Lemon Cake/Icing</t>
  </si>
  <si>
    <t>18533 DBL CARROT CREAM CHEESE</t>
  </si>
  <si>
    <t>18534 Dbl Red Velvet</t>
  </si>
  <si>
    <t>18535 DL GERMAN CHOC CAKE</t>
  </si>
  <si>
    <t>18537 DBL Confetti White Iced</t>
  </si>
  <si>
    <t>18540 Dbl Pnk/Blu Iced Choc Ck</t>
  </si>
  <si>
    <t>18592 DBL FUDGE</t>
  </si>
  <si>
    <t>18593 DBL CARROT</t>
  </si>
  <si>
    <t>18594 DBL Red Velvet</t>
  </si>
  <si>
    <t>19366 ICED YEL SGL LAY W/CRCH</t>
  </si>
  <si>
    <t>19367 SGL CHOC WHIPPY CRUNCH</t>
  </si>
  <si>
    <t>19525 WHT COCONUT CAKE</t>
  </si>
  <si>
    <t>19633 8TH&amp;VINE ICED CARROT LAY</t>
  </si>
  <si>
    <t>19635 8TH&amp;VINE ICED COCONUT LY</t>
  </si>
  <si>
    <t>19636 8TH&amp;VINE ICED GERM CHOC</t>
  </si>
  <si>
    <t>19637 8TH&amp;VINE ICED CHOC FUDGE</t>
  </si>
  <si>
    <t>19638 8TH&amp;VINE ICED CKIE&amp;CREME</t>
  </si>
  <si>
    <t>19643 8TH&amp;VINE ICED RED-V LAY</t>
  </si>
  <si>
    <t>19667 8TH&amp;VINE ICED L/LEMON</t>
  </si>
  <si>
    <t>19784 COB DBL ITALIAN CRM CHS 59</t>
  </si>
  <si>
    <t>19839 CO FZ ICED LAY CK WH/WH</t>
  </si>
  <si>
    <t>30011 8TH &amp; VINE DBL CONFETTI</t>
  </si>
  <si>
    <t>Recap</t>
  </si>
  <si>
    <t>CAKE 1</t>
  </si>
  <si>
    <t>CAKE II</t>
  </si>
  <si>
    <t>Plant total</t>
  </si>
  <si>
    <t>Subtotals</t>
  </si>
  <si>
    <t>DELI</t>
  </si>
  <si>
    <t>h</t>
  </si>
  <si>
    <t>C</t>
  </si>
  <si>
    <t>D</t>
  </si>
  <si>
    <t>check</t>
  </si>
  <si>
    <t>Q4</t>
  </si>
  <si>
    <t>Pd 1-13 2024</t>
  </si>
  <si>
    <t>Line Performance by Product</t>
  </si>
  <si>
    <t>Production Dates: 2/4/24 - 11/9/24</t>
  </si>
  <si>
    <t>Country Oven Bakery</t>
  </si>
  <si>
    <t>Actual Production
Count</t>
  </si>
  <si>
    <t>Uptime
Minutes</t>
  </si>
  <si>
    <t>Unplanned
Downtime
Minutes</t>
  </si>
  <si>
    <t>Planned
Downtime
Minutes</t>
  </si>
  <si>
    <t>Actual
Rate
(Cases/min)</t>
  </si>
  <si>
    <t>Standard Rate
(Cases/min)</t>
  </si>
  <si>
    <t>PR %</t>
  </si>
  <si>
    <t>Eff %</t>
  </si>
  <si>
    <t>Expected
Product
Count</t>
  </si>
  <si>
    <t>Yield 
Losses</t>
  </si>
  <si>
    <t>Lost 
Minutes</t>
  </si>
  <si>
    <t>Par Baked Bread</t>
  </si>
  <si>
    <t>18005 Prime Time</t>
  </si>
  <si>
    <t>Plant Totals:</t>
  </si>
  <si>
    <t>Grand Totals:</t>
  </si>
  <si>
    <t>Print Date:</t>
  </si>
  <si>
    <t>Page -1 of 1</t>
  </si>
  <si>
    <t>Production Dates: 2/4/24 - 8/17/24</t>
  </si>
  <si>
    <t>Product ID</t>
  </si>
  <si>
    <t>Production Dates: 2/4/24 - 5/25/24</t>
  </si>
  <si>
    <t>19717 LAYTON MARBLE 1/2 SHEET TRAY</t>
  </si>
  <si>
    <t>Unscheduled
Minutes</t>
  </si>
  <si>
    <t>Total
Minutes</t>
  </si>
  <si>
    <t>MTBF</t>
  </si>
  <si>
    <t>MTTR</t>
  </si>
  <si>
    <t>Projected Growth</t>
  </si>
  <si>
    <t>Actual Growth</t>
  </si>
  <si>
    <t>Projected Rate</t>
  </si>
  <si>
    <t>Projected PR</t>
  </si>
  <si>
    <t>Actual PR</t>
  </si>
  <si>
    <t>Iced Quarter Sheets</t>
  </si>
  <si>
    <t>Parbaked</t>
  </si>
  <si>
    <t>2022 YTD Production</t>
  </si>
  <si>
    <t>2023 YTD Scheduled Production</t>
  </si>
  <si>
    <t>% Difference</t>
  </si>
  <si>
    <t>2022 YTD Sales</t>
  </si>
  <si>
    <t>2023 YTD Forecasted Demand</t>
  </si>
  <si>
    <t>2023 YTD Actual Production</t>
  </si>
  <si>
    <t>2023 YTD Actual Sales</t>
  </si>
  <si>
    <t>Line Num</t>
  </si>
  <si>
    <t>Line Desc (Finished Product)</t>
  </si>
  <si>
    <t>Dept Name  Production - Plant</t>
  </si>
  <si>
    <t>Dept Name - Sales - Plant</t>
  </si>
  <si>
    <t>Conversion Factor (Tonnage)</t>
  </si>
  <si>
    <t>202301</t>
  </si>
  <si>
    <t>202302</t>
  </si>
  <si>
    <t>202303</t>
  </si>
  <si>
    <t>202304</t>
  </si>
  <si>
    <t>B03505</t>
  </si>
  <si>
    <t>110/4OZ BFG WHET BLILLS/ITL RL</t>
  </si>
  <si>
    <t xml:space="preserve">FROZEN MFT BUNS &amp; ROLLS  </t>
  </si>
  <si>
    <t>B03506</t>
  </si>
  <si>
    <t>110/4OZ BFG WHIT BLILLO/ITL RL</t>
  </si>
  <si>
    <t>B18005</t>
  </si>
  <si>
    <t>16/19OZ PRIMETIME FRENCH BREAD</t>
  </si>
  <si>
    <t xml:space="preserve">MFT PAR BAKED BREAD      </t>
  </si>
  <si>
    <t>B18517</t>
  </si>
  <si>
    <t xml:space="preserve">6/43OZ BKRY CHOC PUDDING CAKE </t>
  </si>
  <si>
    <t xml:space="preserve">FROZEN MFT CAKE          </t>
  </si>
  <si>
    <t>B18518</t>
  </si>
  <si>
    <t>6/430Z BKRY LEMON PUDDING CAKE</t>
  </si>
  <si>
    <t>B18520</t>
  </si>
  <si>
    <t xml:space="preserve">6/43OZ SOCK IT TO ME PUDD CK  </t>
  </si>
  <si>
    <t>B18521</t>
  </si>
  <si>
    <t xml:space="preserve">6/43OZ SR CREAM PUDDING CAK   </t>
  </si>
  <si>
    <t>B18522</t>
  </si>
  <si>
    <t xml:space="preserve">6/43OZ VANILLA PUDDING CAKE   </t>
  </si>
  <si>
    <t>B18528</t>
  </si>
  <si>
    <t xml:space="preserve">4/48OZ BFG DL YELLOW CARAMEL  </t>
  </si>
  <si>
    <t xml:space="preserve">ICED CAKE                </t>
  </si>
  <si>
    <t>B18529</t>
  </si>
  <si>
    <t>4/50OZ BFG DL CHOC FUDGE ICD C</t>
  </si>
  <si>
    <t>B18530</t>
  </si>
  <si>
    <t xml:space="preserve">4/52OZ BFG DL COOKIES N CREAM </t>
  </si>
  <si>
    <t>B18531</t>
  </si>
  <si>
    <t xml:space="preserve">4/48OZ BFG DL LEMON LEMON ICD </t>
  </si>
  <si>
    <t>B18533</t>
  </si>
  <si>
    <t xml:space="preserve">4/63OZ BFG DL CARROT CR CH IC </t>
  </si>
  <si>
    <t>B18534</t>
  </si>
  <si>
    <t xml:space="preserve">4/51OZ BFG DL RED VLT CRCH IC </t>
  </si>
  <si>
    <t>B18535</t>
  </si>
  <si>
    <t xml:space="preserve">4/53OZ BFG DL GERMAN CHOC ICD </t>
  </si>
  <si>
    <t>B18615</t>
  </si>
  <si>
    <t>4/53OZ BFG STRBRY CR CHS 1/4SH</t>
  </si>
  <si>
    <t>B18616</t>
  </si>
  <si>
    <t>4/48OZ BFG WHI WHI ICD CEL 1/4</t>
  </si>
  <si>
    <t>B18617</t>
  </si>
  <si>
    <t>4/54OZ BFG RD VLVT CMCH IC 1/4</t>
  </si>
  <si>
    <t>B18619</t>
  </si>
  <si>
    <t>4/55OZ BFG CH CH ICD ROSET 1/4</t>
  </si>
  <si>
    <t>B18620</t>
  </si>
  <si>
    <t>4/50OZ BFG YLW CHO ICD CEL 1/4</t>
  </si>
  <si>
    <t>B18743</t>
  </si>
  <si>
    <t>12/13OZ HT PLAIN ANGEL FOOD CK</t>
  </si>
  <si>
    <t>B18912</t>
  </si>
  <si>
    <t>24/13OZ BFG UNID FDG BRWNS 8X8</t>
  </si>
  <si>
    <t>B19011</t>
  </si>
  <si>
    <t>24-19.25OZ COB FRN/ITL BRD DGH</t>
  </si>
  <si>
    <t xml:space="preserve">FROZEN MFT BREAD         </t>
  </si>
  <si>
    <t>B19017</t>
  </si>
  <si>
    <t>24-19.25OZ COB CN FRNC BRD DGH</t>
  </si>
  <si>
    <t>B19019</t>
  </si>
  <si>
    <t>24-20OZ C O SEED RYE BRD FZN D</t>
  </si>
  <si>
    <t>B19028</t>
  </si>
  <si>
    <t>24-20OZ CO RAISIN BRD FRZN DGH</t>
  </si>
  <si>
    <t>B19068</t>
  </si>
  <si>
    <t xml:space="preserve">24-20OZ CO PUMPRNCKL RYE BRD  </t>
  </si>
  <si>
    <t>B19088</t>
  </si>
  <si>
    <t>20-20OZ CO CINNAMON BRD FRZ DG</t>
  </si>
  <si>
    <t xml:space="preserve">FROZEN MFT SWEET GOODS   </t>
  </si>
  <si>
    <t>B19100</t>
  </si>
  <si>
    <t>52-9.125OZ CO FZ FREN BRD STIX</t>
  </si>
  <si>
    <t>B19123</t>
  </si>
  <si>
    <t xml:space="preserve">24-16OZ COB PLN CORNBREAD 8X8 </t>
  </si>
  <si>
    <t>B19180</t>
  </si>
  <si>
    <t>52-9.125OZ CO FRZ SWT ITAL BRD</t>
  </si>
  <si>
    <t>B19183</t>
  </si>
  <si>
    <t xml:space="preserve">20-19.25OZ BC FRZ WHI MTN RND </t>
  </si>
  <si>
    <t>B19184</t>
  </si>
  <si>
    <t>20/19.25OZ WHEAT MTN RND BREAD</t>
  </si>
  <si>
    <t>B19185</t>
  </si>
  <si>
    <t>20-19.25OZ BCCO RD PMPRNCL BRD</t>
  </si>
  <si>
    <t>B19186</t>
  </si>
  <si>
    <t xml:space="preserve">20-19.25 OZ BCCO RD RYE BREAD </t>
  </si>
  <si>
    <t>B19201</t>
  </si>
  <si>
    <t>360/1.25OZ WHT SLDR SNDWCH BUN</t>
  </si>
  <si>
    <t>B19209</t>
  </si>
  <si>
    <t>204-2.25OZ HOMESTYL YEAST ROLL</t>
  </si>
  <si>
    <t>B19214</t>
  </si>
  <si>
    <t>192-2.5OZ FROZ SW ITAL SAND RL</t>
  </si>
  <si>
    <t>B19219</t>
  </si>
  <si>
    <t>300-1.50 OZ CO WHITE DNNR RLLS</t>
  </si>
  <si>
    <t>B19226</t>
  </si>
  <si>
    <t xml:space="preserve">144-3OZ CO FRZ HOAGIE BUNS    </t>
  </si>
  <si>
    <t>B19230</t>
  </si>
  <si>
    <t>192-2.5OZ CO FROZ SANDWICH BUN</t>
  </si>
  <si>
    <t>B19260</t>
  </si>
  <si>
    <t xml:space="preserve">216-2OZ CO FROZ WIENER BUNS   </t>
  </si>
  <si>
    <t>B19290</t>
  </si>
  <si>
    <t>204-2.5OZ CO FZ WHEAT SAND BUN</t>
  </si>
  <si>
    <t>B19348</t>
  </si>
  <si>
    <t>4-37OZ CO QTR SHT WHIT/VAN WHP</t>
  </si>
  <si>
    <t>B19350</t>
  </si>
  <si>
    <t>4-37OZ CO QTR SHT YELL/VAN WHP</t>
  </si>
  <si>
    <t>B19352</t>
  </si>
  <si>
    <t>4-37OZ CO QTR SHT CHOC/VAN WHP</t>
  </si>
  <si>
    <t>B19354</t>
  </si>
  <si>
    <t>4-37OZ CO QTR SHT MRBL/VAN WHP</t>
  </si>
  <si>
    <t>B19366</t>
  </si>
  <si>
    <t>6-18.5OZ BCCO SL WP IC CRNC CK</t>
  </si>
  <si>
    <t>B19367</t>
  </si>
  <si>
    <t>6-18.5OZ COB SL CH CH WPY IC C</t>
  </si>
  <si>
    <t>B19430</t>
  </si>
  <si>
    <t xml:space="preserve">144-30Z CO FZ BOWTIES DANISH  </t>
  </si>
  <si>
    <t>B19444</t>
  </si>
  <si>
    <t>12-10OZ COB SGR FRE ANGL FD CK</t>
  </si>
  <si>
    <t>B19445</t>
  </si>
  <si>
    <t xml:space="preserve">84-4OZ CO CHZ POCKETS 84 CT   </t>
  </si>
  <si>
    <t>B19457</t>
  </si>
  <si>
    <t>12-14OZ CO PLN ANGEL FOOD CAKE</t>
  </si>
  <si>
    <t>B19458</t>
  </si>
  <si>
    <t>12-14OZ CO SOUR CRM ANGL FD CK</t>
  </si>
  <si>
    <t>B19487</t>
  </si>
  <si>
    <t xml:space="preserve">COB PLN ANGEL FOOD CK CUSTOM  </t>
  </si>
  <si>
    <t>B19525</t>
  </si>
  <si>
    <t>4-48OZ BC CO DL ICED WHT CCNUT</t>
  </si>
  <si>
    <t>B19561</t>
  </si>
  <si>
    <t xml:space="preserve">6-29OZ BC DL BOSTON CRM CK    </t>
  </si>
  <si>
    <t>B19565</t>
  </si>
  <si>
    <t>6-33OZ BCCO DL PINAPL UPSD BND</t>
  </si>
  <si>
    <t>B19580</t>
  </si>
  <si>
    <t xml:space="preserve">6/33OZ BFG LEMON BUNDT CAKE   </t>
  </si>
  <si>
    <t>B19583</t>
  </si>
  <si>
    <t>6/33OZ BFG RED VELVET BUNDT CK</t>
  </si>
  <si>
    <t>B19584</t>
  </si>
  <si>
    <t>6/33OZ BFG RPBR WHT CH BNDT CK</t>
  </si>
  <si>
    <t>B19585</t>
  </si>
  <si>
    <t>2-95 KRO HLF SHT WHT WHT BS IC</t>
  </si>
  <si>
    <t>B19586</t>
  </si>
  <si>
    <t>2-95OZ 1/2SHT CHO-WHT BASE ICE</t>
  </si>
  <si>
    <t>B19587</t>
  </si>
  <si>
    <t>2-95 KRO HLF SHT MBL WHT BS IC</t>
  </si>
  <si>
    <t>B19592</t>
  </si>
  <si>
    <t xml:space="preserve">2/106OZ GRD WT HLF SHT WT ICD </t>
  </si>
  <si>
    <t>Iced Quarter Sheet</t>
  </si>
  <si>
    <t>B19595</t>
  </si>
  <si>
    <t>36-7OZ 8IN RD YLLW LYR CK SICS</t>
  </si>
  <si>
    <t>B19600</t>
  </si>
  <si>
    <t>6/33OZ BFG KEY LIME BUNDT CAKE</t>
  </si>
  <si>
    <t>B19605</t>
  </si>
  <si>
    <t xml:space="preserve">24/13.5OZ COB 8IN UNICD LEMON </t>
  </si>
  <si>
    <t>B19606</t>
  </si>
  <si>
    <t>24-21OZ CO FZ 8IN RD CARROT CK</t>
  </si>
  <si>
    <t>B19650</t>
  </si>
  <si>
    <t>150-2.5OZ CO FZ CINNAMON ROLLS</t>
  </si>
  <si>
    <t>B19657</t>
  </si>
  <si>
    <t xml:space="preserve">80/4OZ PS CINNAMON ROLL       </t>
  </si>
  <si>
    <t>B19659</t>
  </si>
  <si>
    <t>100/4OZ PRVT SELECTION CNNMN R</t>
  </si>
  <si>
    <t>B19707</t>
  </si>
  <si>
    <t>8-60OZ KRO WHI 1/2 SHT CK UNIC</t>
  </si>
  <si>
    <t>B19708</t>
  </si>
  <si>
    <t>8-60OZ KRO CHO 1/2 SHT CK UNIC</t>
  </si>
  <si>
    <t>B19709</t>
  </si>
  <si>
    <t>8-60OZ KRO YLW MRB 1/2 SHT UNI</t>
  </si>
  <si>
    <t>B19715</t>
  </si>
  <si>
    <t>24-12OZ CO 8IN WHI SATN LYR CK</t>
  </si>
  <si>
    <t>B19716</t>
  </si>
  <si>
    <t>24-12OZ CO 8IN YLW SATN LYR CK</t>
  </si>
  <si>
    <t>B19721</t>
  </si>
  <si>
    <t>24-12OZ CO 8IN CHO SATN LYR CK</t>
  </si>
  <si>
    <t>B19723</t>
  </si>
  <si>
    <t>24-12OZ CO 8" RD VLVT SATN LYR</t>
  </si>
  <si>
    <t>B19727</t>
  </si>
  <si>
    <t xml:space="preserve">16-28OZ CO 1/4 SHT WHITE SATN </t>
  </si>
  <si>
    <t>B19729</t>
  </si>
  <si>
    <t>16-28OZ CO 1/4 SHT YLW SATN CK</t>
  </si>
  <si>
    <t>B19730</t>
  </si>
  <si>
    <t xml:space="preserve">16-28OZ CO 1/4 SHT CHOC SATIN </t>
  </si>
  <si>
    <t>B19732</t>
  </si>
  <si>
    <t>16-28OZ CO 1/4 SHT MARBLE SATI</t>
  </si>
  <si>
    <t>B19740</t>
  </si>
  <si>
    <t>16-28OZ CO 1/4 SHT RED VLVT CK</t>
  </si>
  <si>
    <t>B19742</t>
  </si>
  <si>
    <t xml:space="preserve">3-7LB FULL SHT WHT SATN CAKE  </t>
  </si>
  <si>
    <t>B19743</t>
  </si>
  <si>
    <t xml:space="preserve">3-7LB FULL SHT YELLW STN CK   </t>
  </si>
  <si>
    <t>B19749</t>
  </si>
  <si>
    <t>3-7LB FULL SHT CHOC SATIN CAKE</t>
  </si>
  <si>
    <t>B19751</t>
  </si>
  <si>
    <t>3-7LB FULL SHT MARBLE SATIN CK</t>
  </si>
  <si>
    <t>B19774</t>
  </si>
  <si>
    <t>16/28OZ BFG 1/4 SHT STRBRY UNC</t>
  </si>
  <si>
    <t>B19775</t>
  </si>
  <si>
    <t>16/28OZ BFG 1/4 SHT CNFTT UNCD</t>
  </si>
  <si>
    <t>B19784</t>
  </si>
  <si>
    <t xml:space="preserve">4/59OZ DL ITALIAN CREME CAKE  </t>
  </si>
  <si>
    <t>B19802</t>
  </si>
  <si>
    <t xml:space="preserve">4-41OZ CO FZ QTR SHT CK WH/WH </t>
  </si>
  <si>
    <t>B19839</t>
  </si>
  <si>
    <t xml:space="preserve">4-39OZ BC CO DL WHT CK WHT IC </t>
  </si>
  <si>
    <t>B19842</t>
  </si>
  <si>
    <t>4-41OZ CO FZ QTR SHT CK YLW/WH</t>
  </si>
  <si>
    <t>B19862</t>
  </si>
  <si>
    <t>4-41OZ CO FZ QTR SHT CK CHO/WH</t>
  </si>
  <si>
    <t>B19872</t>
  </si>
  <si>
    <t>4-41OZ CO FZ QTR SHT CK CHO CH</t>
  </si>
  <si>
    <t>B19882</t>
  </si>
  <si>
    <t xml:space="preserve">4-38OZ CO QTR MRBL CK W/W ICG </t>
  </si>
  <si>
    <t>B19883</t>
  </si>
  <si>
    <t xml:space="preserve">245/1.125OZ DBLCHOCCHPCKIEDGH </t>
  </si>
  <si>
    <t xml:space="preserve">FROZEN MFT COOKIES       </t>
  </si>
  <si>
    <t>B19888</t>
  </si>
  <si>
    <t>245/1.125OZ MM CANDYCKIE DOUGH</t>
  </si>
  <si>
    <t>B19900</t>
  </si>
  <si>
    <t xml:space="preserve">520/0.5OZ BFG M&amp;M MINI COOKIE </t>
  </si>
  <si>
    <t>B19902</t>
  </si>
  <si>
    <t>520/.5OZ BKY HOTONE CH CHIP CK</t>
  </si>
  <si>
    <t>B19908</t>
  </si>
  <si>
    <t xml:space="preserve">520/.5OZ BKY HOTONE SUGAR CKY </t>
  </si>
  <si>
    <t>B19913</t>
  </si>
  <si>
    <t>245/1.125OZ CHOC CHIP CKIE DGH</t>
  </si>
  <si>
    <t>B19929</t>
  </si>
  <si>
    <t>245/1.125OZ OATMEAL RAISIN CKI</t>
  </si>
  <si>
    <t>B19931</t>
  </si>
  <si>
    <t>245/1.125OZ PEANUT BUTTER CKIE</t>
  </si>
  <si>
    <t>B19943</t>
  </si>
  <si>
    <t xml:space="preserve">245/1.125 OZ SUGAR CKIE DGH   </t>
  </si>
  <si>
    <t>B19980</t>
  </si>
  <si>
    <t>245/1.13OZ HLDY RD WHT BL MM C</t>
  </si>
  <si>
    <t>B19990</t>
  </si>
  <si>
    <t>140/2.5OZ CHC CHC CHPSFT TP CK</t>
  </si>
  <si>
    <t>B20015</t>
  </si>
  <si>
    <t>140/1.75OZ PRSL ULTM CHC CHK C</t>
  </si>
  <si>
    <t>B20043</t>
  </si>
  <si>
    <t>96/2.55OZ PS FTO TOF PECAN CHO</t>
  </si>
  <si>
    <t>B20044</t>
  </si>
  <si>
    <t>96/2.55OZ PS FTO ULT CHOC CHNK</t>
  </si>
  <si>
    <t>B20080</t>
  </si>
  <si>
    <t xml:space="preserve">96/2.55OZ PS FTO TURTLE BRNIE </t>
  </si>
  <si>
    <t>B20081</t>
  </si>
  <si>
    <t xml:space="preserve">96/2.55OZ PS FTO WHT CHOC MAC </t>
  </si>
  <si>
    <t>B26034</t>
  </si>
  <si>
    <t>8/15 OZ BFG CHOCLATE CHIP MUFF</t>
  </si>
  <si>
    <t>B26183</t>
  </si>
  <si>
    <t xml:space="preserve">8/15OZ BFG STRWBRRY MFFNS 4CT </t>
  </si>
  <si>
    <t>B26190</t>
  </si>
  <si>
    <t xml:space="preserve">8-16OZ DOUBLE CHOCO CHIP MUFF </t>
  </si>
  <si>
    <t>B26210</t>
  </si>
  <si>
    <t xml:space="preserve">8-16OZ 4CT BLUEBERRY MUFFIN   </t>
  </si>
  <si>
    <t>B26212</t>
  </si>
  <si>
    <t>8-16OZ 4CT HNY RSN BRAN MUFFIN</t>
  </si>
  <si>
    <t>B26306</t>
  </si>
  <si>
    <t xml:space="preserve">24-13.OZ 8" MARBLE LAYER      </t>
  </si>
  <si>
    <t>B26804</t>
  </si>
  <si>
    <t>8-16OZ BCLY CRM CHEESE MFN 4CT</t>
  </si>
  <si>
    <t>B26807</t>
  </si>
  <si>
    <t xml:space="preserve">8-16OZ BCLY LMN POPPY MFN 4CT </t>
  </si>
  <si>
    <t>202201</t>
  </si>
  <si>
    <t>202202</t>
  </si>
  <si>
    <t>202203</t>
  </si>
  <si>
    <t>202204</t>
  </si>
  <si>
    <t>202205</t>
  </si>
  <si>
    <t>202206</t>
  </si>
  <si>
    <t>202207</t>
  </si>
  <si>
    <t>202208</t>
  </si>
  <si>
    <t>202209</t>
  </si>
  <si>
    <t>202210</t>
  </si>
  <si>
    <t>202211</t>
  </si>
  <si>
    <t>202212</t>
  </si>
  <si>
    <t>202213</t>
  </si>
  <si>
    <t>B18003</t>
  </si>
  <si>
    <t>22/17OZ BKRY JUSTBAKE FRNCH BR</t>
  </si>
  <si>
    <t>B18004</t>
  </si>
  <si>
    <t xml:space="preserve">22/17OZ BKRY JUST BAKE MLTGRN </t>
  </si>
  <si>
    <t>B18402</t>
  </si>
  <si>
    <t>6/27OZ BFG SL MINT W/FASTY DIP</t>
  </si>
  <si>
    <t>B18532</t>
  </si>
  <si>
    <t xml:space="preserve">6/43OZ STRAW CRE CH PUD CAKE  </t>
  </si>
  <si>
    <t>B18536</t>
  </si>
  <si>
    <t xml:space="preserve">4/54OZ BFG CL MNT W FASTY DIP </t>
  </si>
  <si>
    <t>B18547</t>
  </si>
  <si>
    <t>6/43OZ BKRY PEACH PUDDING CAKE</t>
  </si>
  <si>
    <t>B18933</t>
  </si>
  <si>
    <t xml:space="preserve">6/33OZ BFG PUMPKIN BUNDT CAKE </t>
  </si>
  <si>
    <t>B18936</t>
  </si>
  <si>
    <t>6/33OZ BFG CRNBRY WLNT BNDT CK</t>
  </si>
  <si>
    <t>B18938</t>
  </si>
  <si>
    <t>6/33OZ BFG CHY CHC CHP BNDT CK</t>
  </si>
  <si>
    <t>B19213</t>
  </si>
  <si>
    <t>300-1.50 OZ C O GLDN DNNR RLLS</t>
  </si>
  <si>
    <t>B19228</t>
  </si>
  <si>
    <t>260-1.85OZ COB FRZ SNOWFLK ROL</t>
  </si>
  <si>
    <t>B19240</t>
  </si>
  <si>
    <t>276-1.7OZ CO FZ PETITE FREN RL</t>
  </si>
  <si>
    <t>B19377</t>
  </si>
  <si>
    <t>6-27OZ BC CO SL FDGE IC CHC CK</t>
  </si>
  <si>
    <t>B19416</t>
  </si>
  <si>
    <t xml:space="preserve">6-28OZ PRSL CO SL RD VT CC IC </t>
  </si>
  <si>
    <t>B19450</t>
  </si>
  <si>
    <t xml:space="preserve">175-3OZ CO FZ SCHNECKEN DAN   </t>
  </si>
  <si>
    <t>B19454</t>
  </si>
  <si>
    <t>6/23OZ BFG COB SL CKY N CRM CK</t>
  </si>
  <si>
    <t>B19535</t>
  </si>
  <si>
    <t>6/32OZ BFG CARML APPL DL TORTE</t>
  </si>
  <si>
    <t>B19599</t>
  </si>
  <si>
    <t>6/33OZ BFG CONFETTI BUNDT CAKE</t>
  </si>
  <si>
    <t>B19607</t>
  </si>
  <si>
    <t>24-10.5OZ CO FZ 8IN RD RED VLV</t>
  </si>
  <si>
    <t>B19623</t>
  </si>
  <si>
    <t xml:space="preserve">24-16OZ CO ITALIAN CRM LAYER  </t>
  </si>
  <si>
    <t>B19633</t>
  </si>
  <si>
    <t>4-61OZ 8&amp;V CO DL ICD CARROT CK</t>
  </si>
  <si>
    <t>B19635</t>
  </si>
  <si>
    <t xml:space="preserve">4-48OZ 8&amp;V CO DL IC CCNUT CK  </t>
  </si>
  <si>
    <t>B19636</t>
  </si>
  <si>
    <t>4-49OZ 8&amp;V CO DL IC GERMAN CHC</t>
  </si>
  <si>
    <t>B19638</t>
  </si>
  <si>
    <t>4-50OZ 8&amp;V CO DL ICD CKIES&amp;CRM</t>
  </si>
  <si>
    <t>B19643</t>
  </si>
  <si>
    <t>4-50OZ 8&amp;V CO DL RD VLVT CC IC</t>
  </si>
  <si>
    <t>B19648</t>
  </si>
  <si>
    <t xml:space="preserve">4/48OZ 8&amp;V YLW FDGE ICED CAKE </t>
  </si>
  <si>
    <t>B19667</t>
  </si>
  <si>
    <t xml:space="preserve">4-49OZ 8&amp;V CO DL LEM ICED YLW </t>
  </si>
  <si>
    <t>B19704</t>
  </si>
  <si>
    <t>32-12OZ SICS CHC SATIN QTR SHT</t>
  </si>
  <si>
    <t>B19705</t>
  </si>
  <si>
    <t>32-12OZ SICS YEL SATIN QTR SHT</t>
  </si>
  <si>
    <t>B19711</t>
  </si>
  <si>
    <t>8-60OZ KRO YLW 1/2 SHT CK UNIC</t>
  </si>
  <si>
    <t>B19870</t>
  </si>
  <si>
    <t xml:space="preserve">216-2OZ CO FROZ KNOTT ROLL    </t>
  </si>
  <si>
    <t>B19912</t>
  </si>
  <si>
    <t>245/1.125OZ BFG DBL CHOC MNT C</t>
  </si>
  <si>
    <t>B19964</t>
  </si>
  <si>
    <t>245/1.125OZ BKRY RD&amp;GRN MM CKY</t>
  </si>
  <si>
    <t>B19974</t>
  </si>
  <si>
    <t xml:space="preserve">140/2OZ BKY JMBO OTML RSN CKY </t>
  </si>
  <si>
    <t>B19975</t>
  </si>
  <si>
    <t xml:space="preserve">140/2OZ BKY JMBO PNTBTR CKY   </t>
  </si>
  <si>
    <t>B19977</t>
  </si>
  <si>
    <t xml:space="preserve">140/2OZ BKY JMBO CHOC CHP CKY </t>
  </si>
  <si>
    <t>B19978</t>
  </si>
  <si>
    <t xml:space="preserve">140/2OZ BKY JMBO SUGAR CKY    </t>
  </si>
  <si>
    <t>B20016</t>
  </si>
  <si>
    <t>140/1.75OZ PRSL TRTL BRWNE CKY</t>
  </si>
  <si>
    <t>B20023</t>
  </si>
  <si>
    <t>140/1.75OZ PS BROWN BUTTER CKY</t>
  </si>
  <si>
    <t>B20027</t>
  </si>
  <si>
    <t>1.75/OZPSULTIMATE CHOC CHK CKI</t>
  </si>
  <si>
    <t>B20030</t>
  </si>
  <si>
    <t xml:space="preserve">1.75/0Z PS TURTLE BROWNIE CK  </t>
  </si>
  <si>
    <t>B20035</t>
  </si>
  <si>
    <t>140/1.75OZ PS WHI CHOC MAC CKY</t>
  </si>
  <si>
    <t>B20041</t>
  </si>
  <si>
    <t>140/1.75/OZ PS TFF PEC CHCCHNK</t>
  </si>
  <si>
    <t>B20042</t>
  </si>
  <si>
    <t>1.75/OZ PSWH CHOC MACADAMIA CK</t>
  </si>
  <si>
    <t>B26031</t>
  </si>
  <si>
    <t>8/15OZ BFG RED VELVET MFFN 4CT</t>
  </si>
  <si>
    <t>B26032</t>
  </si>
  <si>
    <t>8/15OZ BFG PUMPKN SNCKRDDL MFN</t>
  </si>
  <si>
    <t>B26033</t>
  </si>
  <si>
    <t>8/15OZ BFG CRNBRY WH CH MF 4CT</t>
  </si>
  <si>
    <t>B26207</t>
  </si>
  <si>
    <t>8-16OZ SGC 4CT BANANA NUT MUFF</t>
  </si>
  <si>
    <t>B18514</t>
  </si>
  <si>
    <t xml:space="preserve">6/43OZ CARMEL APPLE PUD CAKE  </t>
  </si>
  <si>
    <t>B18539</t>
  </si>
  <si>
    <t xml:space="preserve">6/43OZ PUMPKIN PUDDING CAKE   </t>
  </si>
  <si>
    <t>B18732</t>
  </si>
  <si>
    <t>6/43OZ HT VANILLA PUDDING CAKE</t>
  </si>
  <si>
    <t>B18733</t>
  </si>
  <si>
    <t>6/43OZ HT CHOCOLATE PDDNG CAKE</t>
  </si>
  <si>
    <t>B18734</t>
  </si>
  <si>
    <t xml:space="preserve">6/43OZ HT LEMON PUDDING CAKE  </t>
  </si>
  <si>
    <t>B19637</t>
  </si>
  <si>
    <t xml:space="preserve">4-50OZ 8&amp;V CO DL IC CHC FUDG  </t>
  </si>
  <si>
    <t>Plant Num</t>
  </si>
  <si>
    <t>BSC Ending Inventory Quantity</t>
  </si>
  <si>
    <t>Tonnage</t>
  </si>
  <si>
    <t>Fiscal Year Number</t>
  </si>
  <si>
    <t>Fiscal Period Number</t>
  </si>
  <si>
    <t>Week of Period Number</t>
  </si>
  <si>
    <t>102</t>
  </si>
  <si>
    <t>2021</t>
  </si>
  <si>
    <t>13</t>
  </si>
  <si>
    <t>4</t>
  </si>
  <si>
    <t>B19596</t>
  </si>
  <si>
    <t>36-7OZ 8IN RD CHOC LYR CK SICS</t>
  </si>
  <si>
    <t>B19777</t>
  </si>
  <si>
    <t xml:space="preserve">4-38 BC CO DL YLW WHP IC CCNT </t>
  </si>
  <si>
    <t>B19905</t>
  </si>
  <si>
    <t>18-22OZ CO COLSAL CKY CHOC CHP</t>
  </si>
  <si>
    <t>Callout</t>
  </si>
  <si>
    <t>Next Step</t>
  </si>
  <si>
    <t>How to capture accurately?</t>
  </si>
  <si>
    <t>Whip Items produced on (cake 1)</t>
  </si>
  <si>
    <t>Custom forecast sheet (Yolanda updates)</t>
  </si>
  <si>
    <t>James/Christine</t>
  </si>
  <si>
    <t>Custom Season In and Out Items (Cake 2, and some one Wares and Cookies)</t>
  </si>
  <si>
    <t>Not in demand plan, estimates sent and entered on custom forecast sheet (Yolanda updates)</t>
  </si>
  <si>
    <t xml:space="preserve"> </t>
  </si>
  <si>
    <t>FY 2025  Utilization is 94% at 120 hrs. per week and 76%PR.  Note: Q1 Utilization is 115% (AF Peak Season)</t>
  </si>
  <si>
    <t>FY2025  AVG Utilization is 80% at 70% PR - ST Schedule</t>
  </si>
  <si>
    <t>FY 2025 AVG Utilization 82% at 108 hrs. per week and 75%PR</t>
  </si>
  <si>
    <t xml:space="preserve">FY 2025 AVG Utilization 88% at 36/48 alternating weeks and 56%PR. </t>
  </si>
  <si>
    <t xml:space="preserve">FY2025 AVG Utilization 86% at 120 hrs. per week and 94% PR.  </t>
  </si>
  <si>
    <t>FY2025 AVG Utilization 72% at 120 hrs. per week and 91% PR.  P3-5 is 100% Utilization</t>
  </si>
  <si>
    <t>FY 2025 AVG Utilization 94% at 36/48 hrs. per week and 72%PR.  54% Utilization at two shifts3 Days(72hrs)</t>
  </si>
  <si>
    <t xml:space="preserve">Whippy Crunch Cakes - P4/5 Focus. </t>
  </si>
  <si>
    <t>FY 2025 AVG Utilization 94% at 36/48 hrs. per week and 72%PR.  59% Utilization at two shifts3 Days(72hrs)</t>
  </si>
  <si>
    <t>Oven Repairs - 2 WKS planned DT - WK29/30</t>
  </si>
  <si>
    <t>FY2025 AVG Utilization 93% at 120 hrs. per week and 94% PR.  77% utilization on 6 day schedule</t>
  </si>
  <si>
    <t>FY 2025 AVG Utilization 94% at 36/48 alternating weeks and 56%PR.  55% utilization with 72 hour week</t>
  </si>
  <si>
    <t>FY 2025  Utilization is 94% at 120 hrs. per week and 76%PR. P3/P4 - 136%.  Will need OT for 2 week Shutdown</t>
  </si>
  <si>
    <t>FY 2025 AVG Utilization 97% at 108 hrs. per week and 72%PR. P4-6 116%.  Need OT cover seasonal/promo, ST Cookies.  TIC = 74%</t>
  </si>
  <si>
    <t>FY2025 AVG Utilization 97% at 120 hrs. per week and 85% PR (3/30 - 5/3).  P4-6 is 128% Utilization/OT is 105%.  TIC = 62%</t>
  </si>
  <si>
    <t>FY2025  AVG Utilization is 93% at 70% PR - ST Schedule,  TIC = 72%</t>
  </si>
  <si>
    <t>B19011 ITALIAN BREAD</t>
  </si>
  <si>
    <t>B19017 COUNTRY FRENCH</t>
  </si>
  <si>
    <t>B19019 SEEDED RYE BREAD</t>
  </si>
  <si>
    <t>B19068 PUMPERNICKEL BREAD</t>
  </si>
  <si>
    <t>B19100 FRENCH STIX</t>
  </si>
  <si>
    <t>B19180 SWEET ITALIAN STIX</t>
  </si>
  <si>
    <t>B19183 WHITE MOUNTAIN BREAD</t>
  </si>
  <si>
    <t>B19184 Wheat Mountain</t>
  </si>
  <si>
    <t>B19185 ROUND PUMPERNICKLE</t>
  </si>
  <si>
    <t>B19186 ROUND RYE</t>
  </si>
  <si>
    <t>B18717 WHITE MARBLE 1/2 SHEET</t>
  </si>
  <si>
    <t>B19123 8x8 Cornbread</t>
  </si>
  <si>
    <t>B19444 SUGAR FREE ANGEL FOOD</t>
  </si>
  <si>
    <t>B19457 PLAIN ANGEL FOOD</t>
  </si>
  <si>
    <t>B19458 SOUR CREAM ANGEL FOOD</t>
  </si>
  <si>
    <t>B19487 PLAIN ANGEL FOOD CSTM</t>
  </si>
  <si>
    <t>B19595 SIC YELLOW LAYER</t>
  </si>
  <si>
    <t>B19605 LEMON LAYER</t>
  </si>
  <si>
    <t>B19606 CARROT LAYER</t>
  </si>
  <si>
    <t>B19707 WHITE 1/2 SHEET</t>
  </si>
  <si>
    <t>B19708 CHOC 1/2 SHEET</t>
  </si>
  <si>
    <t>B19709 YELLOW MARBLE 1/2 SHEEET</t>
  </si>
  <si>
    <t>B19715 WHITE LAYERS</t>
  </si>
  <si>
    <t>B19716 YELLOW LAYER</t>
  </si>
  <si>
    <t>B19721 CHOC LAYER</t>
  </si>
  <si>
    <t>B19723 RED VELVET LAYER</t>
  </si>
  <si>
    <t>B19727 WHITE QUARTER</t>
  </si>
  <si>
    <t>B19729 YELLOW QUARTER</t>
  </si>
  <si>
    <t>B19730 CHOC QUARTER</t>
  </si>
  <si>
    <t>B19732 MARBLE QUARTER</t>
  </si>
  <si>
    <t>B19740 RED VELVET QUARTER</t>
  </si>
  <si>
    <t>B19742 WHITE FULL SHEET</t>
  </si>
  <si>
    <t>B19743 YELLOW FULL SHEET</t>
  </si>
  <si>
    <t>B19749 CHOC FULL SHEET</t>
  </si>
  <si>
    <t>B19751 MARBLE FULL SHEET</t>
  </si>
  <si>
    <t>B19774 Strawberry QUARTER SHEET</t>
  </si>
  <si>
    <t>B19775 CONFETTI QUARTER SHEET</t>
  </si>
  <si>
    <t>B26306 MARBLE LAYER</t>
  </si>
  <si>
    <t>B03505 WHEAT BOLILLO</t>
  </si>
  <si>
    <t>B03506 WHITE BOLILLO</t>
  </si>
  <si>
    <t>B19209 YEASTY</t>
  </si>
  <si>
    <t>B18528 DBL Yellow Caramel</t>
  </si>
  <si>
    <t>B18529 Dbl Iced Fudge</t>
  </si>
  <si>
    <t>B18530 Dbl Cookies &amp; Cream</t>
  </si>
  <si>
    <t>B18531 DBL LEMON CAKE/ICING</t>
  </si>
  <si>
    <t>B18533 DBL CARROT CREAM CHEESE</t>
  </si>
  <si>
    <t>B18537 DBL Confetti White Iced</t>
  </si>
  <si>
    <t>B18540 Dbl Pnk/Blu Iced Choc Ck</t>
  </si>
  <si>
    <t>B18592 DBL ICED FUDGE W/QUINS</t>
  </si>
  <si>
    <t>B18593 DBL CARROT W/WALNUTS</t>
  </si>
  <si>
    <t>B18594 DBL Red Velvet W/CRUMBS</t>
  </si>
  <si>
    <t>B19366 SGL WHIPPY CRUNCH</t>
  </si>
  <si>
    <t>B19367 SGL CHOC WHIPPY</t>
  </si>
  <si>
    <t>B19525 DBL ICED COCONUT</t>
  </si>
  <si>
    <t>B19561 BOSTON CREAM LAYER</t>
  </si>
  <si>
    <t>B19565 PINAPL UPSIDE DWN LAYER</t>
  </si>
  <si>
    <t>B19633 8TH&amp;VINE DBL CARROT</t>
  </si>
  <si>
    <t>B19635 8TH&amp;VINEDBL COCONUT</t>
  </si>
  <si>
    <t>B19637 8TH&amp;VINE DBL FUDGE</t>
  </si>
  <si>
    <t>B19638 8TH&amp;VINE DBL CKE &amp; CRM</t>
  </si>
  <si>
    <t>B19643 8TH&amp;VINE DBL RED VEL</t>
  </si>
  <si>
    <t>B19667 8TH&amp;VINE DBL LEMON</t>
  </si>
  <si>
    <t>B19784 DBL ITALIAN CREME</t>
  </si>
  <si>
    <t>B19839 BASE ICED WHITE</t>
  </si>
  <si>
    <t>B26810 Variety Muffins (BB/CC)</t>
  </si>
  <si>
    <t>B18583 PS ICED RDVLT CHCHP BNDT</t>
  </si>
  <si>
    <t>B18584 PS ICED WHTCHOC RSP BNDT</t>
  </si>
  <si>
    <t>B18608 1/4 WHITECK/WHTICE GRAD</t>
  </si>
  <si>
    <t>B18609 1/4 ChocCk/WhtIce Grad</t>
  </si>
  <si>
    <t>B18615 1/4 STRAWBRY CREAM CHS</t>
  </si>
  <si>
    <t>B18616 1/4 SH CONF CAKE WH ICE</t>
  </si>
  <si>
    <t>B18617 1/4 RED VEL CREAM CHS</t>
  </si>
  <si>
    <t>B18619 1/4 CH/CH ICED ROSETTES</t>
  </si>
  <si>
    <t>B18620 1/4 YEL/CH ICED CELE</t>
  </si>
  <si>
    <t>B19348 1/4 WH/VAN WHIP</t>
  </si>
  <si>
    <t>B19350 1/4 YELL/VAN WHIP</t>
  </si>
  <si>
    <t>B19352 1/4 CHOC/VAN WHIP</t>
  </si>
  <si>
    <t>B19354 1/4 MARBLE/VAN WHIP</t>
  </si>
  <si>
    <t>B19585 1/2 WHITE/WHITE ICED</t>
  </si>
  <si>
    <t>B19586 1/2 CHOC WHITE ICED</t>
  </si>
  <si>
    <t>B19587 1/2 MARBLE WHITE ICED</t>
  </si>
  <si>
    <t>B19802 1/4 WHITE CK WHITE ICED</t>
  </si>
  <si>
    <t>B19842 1/4 YELLOW CK WHITE ICED</t>
  </si>
  <si>
    <t>B19862 1/4 CHOC CK WHITE ICED</t>
  </si>
  <si>
    <t>B19872 1/4 CHOC CK CHOC ICED</t>
  </si>
  <si>
    <t>B19882 1/4 MRBLE CK WHITE ICED</t>
  </si>
  <si>
    <t>B19450 CO DANISH SCHNECKEN</t>
  </si>
  <si>
    <t>B19650 CINNAMON ROLLS</t>
  </si>
  <si>
    <t>B19659 PS CINNAMON ROLL S</t>
  </si>
  <si>
    <t>B19888 M&amp;M COOKIE</t>
  </si>
  <si>
    <t>B19900 HOT ONES M&amp;M COOKIE</t>
  </si>
  <si>
    <t>B19902 HOT ONES CHOCOLATE CHIP</t>
  </si>
  <si>
    <t>B19908 HOT ONES SUGAR</t>
  </si>
  <si>
    <t>B19913 CHOCOLATE CHIP</t>
  </si>
  <si>
    <t>B19929 OATMEAL RAISIN</t>
  </si>
  <si>
    <t>B19931 Peanut Butter</t>
  </si>
  <si>
    <t>B19943 Sugar</t>
  </si>
  <si>
    <t>B19980 RED WHITE BLUE M&amp;M CKIE</t>
  </si>
  <si>
    <t>B19988 SOFT TOP APPLE CINN CKY</t>
  </si>
  <si>
    <t>B19989 SOFT TOP BAN NUT CHC CHP</t>
  </si>
  <si>
    <t>B19990 SOFT TOP CHOC CHOC CHIP</t>
  </si>
  <si>
    <t>B19991 SOFT TOP PUMP CHOC CHIP</t>
  </si>
  <si>
    <t>B20043 2.75OZ FTO PS TOFFEE NUT</t>
  </si>
  <si>
    <t>B20044 2.75OZ FTO PS ULT CHOC</t>
  </si>
  <si>
    <t>B20080 2.75OZ FTO PS TURTLE BRW</t>
  </si>
  <si>
    <t>B20081 2.75 OZ FTO PS WHITE MAC</t>
  </si>
  <si>
    <t>B20082 GINGER MOLASSES COOKIE</t>
  </si>
  <si>
    <t>B20083 2.75OZ PS CHRY CHSCK CKY</t>
  </si>
  <si>
    <t>B18521 Sour Cream Pudding Cake</t>
  </si>
  <si>
    <t>B18567 CHOCOLATE PUDDING 30OZ</t>
  </si>
  <si>
    <t>B18568 LEMON PUDDING 30OZ</t>
  </si>
  <si>
    <t>B18569 SOCKIT2ME PUDDING 30OZ</t>
  </si>
  <si>
    <t>B18570 SOUR CRM PUDDING 30OZ</t>
  </si>
  <si>
    <t>B18572 VANILLA PUDDING 30OZ</t>
  </si>
  <si>
    <t>B18705 HT HNY RSN BRN MUFFIN</t>
  </si>
  <si>
    <t>B18919 UNGLZD RD VLVT CHCHP BNT</t>
  </si>
  <si>
    <t>B18920 UNGLZD RSBRY WHTCHC BNT</t>
  </si>
  <si>
    <t>B26034 Choc Chip Muffin</t>
  </si>
  <si>
    <t>B26036 NO LBL CHOC CHIP MUFFIN</t>
  </si>
  <si>
    <t>B26190 8-16OZ DBL CHOC CHIP MFN</t>
  </si>
  <si>
    <t>B26207 8-16OZ 4CT BAN NUT MFN</t>
  </si>
  <si>
    <t>B26210 8-16OZ 4CT BLUEBRY MFN</t>
  </si>
  <si>
    <t>B26212 8-16OZ HNY RAISN MFN</t>
  </si>
  <si>
    <t>B26219 NO LBL BLUEBERRY MUFFIN</t>
  </si>
  <si>
    <t>B26804 8-16OZ CRM CHEESE MFN</t>
  </si>
  <si>
    <t>B26807 8-16OZ LMN POPPY MFN</t>
  </si>
  <si>
    <t>B26814 CINNAMON CHIP MUFFIN</t>
  </si>
  <si>
    <t>FY 2025 AVG Utilization 89% at 36hr 65%PR,  76% utilization with 36/48 hour week</t>
  </si>
  <si>
    <t>FY 2025  Utilization is 84% at 120 hrs. per week and 75%PR. P5/P6 - 113%.  Will need OT for 2 week Shutdown</t>
  </si>
  <si>
    <t xml:space="preserve">FY 2025 AVG Utilization 89% at 108 hrs. per week and 76%PR. P5-7 108%.  Need OT cover seasonal/promo, ST Cookies. </t>
  </si>
  <si>
    <t>FY2025 AVG Utilization 87% at 120 hrs. per week and 97% PR. Need to run Band Cakes on Sheet Line as noted on planning notes</t>
  </si>
  <si>
    <t>FY2025 AVG Utilization 87% at 120 hrs. per week and 88% PR. P4-6 122% ST utilization/102% OT Utilization</t>
  </si>
  <si>
    <t>Pink/Blue Cake Delete P10.  No Inv after WK32</t>
  </si>
  <si>
    <t>FY2025  AVG Utilization is 93% at 67% PR - ST Schedule; 66% at OT Utilization</t>
  </si>
  <si>
    <t>Install Q2.  P7-13 Modeled with 1800 cs for Kaisers</t>
  </si>
  <si>
    <t>FY 2025 AVG Utilization 107% at 36 hrs. per week and 71%PR.  92% Utilization at 36/48.  Will need to evaluate increase capacity for Kaiser Rolls depending on rate</t>
  </si>
  <si>
    <t>Pump ST Cookie transition from LAY to COB P1 2026</t>
  </si>
  <si>
    <t>Kaiser transition from LAY to COB 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</si>
</sst>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2"/>
      <color theme="1"/>
      <name val="Calibri"/>
      <family val="2"/>
      <scheme val="minor"/>
    </font>
    <font>
      <sz val="12"/>
      <color theme="1"/>
      <name val="Calibri"/>
      <family val="2"/>
      <scheme val="minor"/>
    </font>
    <font>
      <b/>
      <i/>
      <sz val="12"/>
      <color theme="1"/>
      <name val="Calibri"/>
      <family val="2"/>
      <scheme val="minor"/>
    </font>
    <font>
      <sz val="12"/>
      <name val="Calibri"/>
      <family val="2"/>
      <scheme val="minor"/>
    </font>
    <font>
      <sz val="10"/>
      <color rgb="FF000000"/>
      <name val="Arial"/>
      <family val="2"/>
    </font>
    <font>
      <b/>
      <sz val="9"/>
      <color rgb="FFFFFFFF"/>
      <name val="Arial"/>
      <family val="2"/>
    </font>
    <font>
      <sz val="6"/>
      <color rgb="FF000000"/>
      <name val="Arial"/>
      <family val="2"/>
    </font>
    <font>
      <sz val="9"/>
      <color rgb="FF000000"/>
      <name val="Arial"/>
      <family val="2"/>
    </font>
    <font>
      <sz val="10"/>
      <color indexed="8"/>
      <name val="Arial"/>
      <family val="2"/>
    </font>
    <font>
      <b/>
      <sz val="10"/>
      <color indexed="8"/>
      <name val="ARIAL"/>
      <family val="2"/>
    </font>
    <font>
      <b/>
      <sz val="11"/>
      <color theme="0"/>
      <name val="Calibri"/>
      <family val="2"/>
      <scheme val="minor"/>
    </font>
    <font>
      <b/>
      <u/>
      <sz val="11"/>
      <color theme="1"/>
      <name val="Calibri"/>
      <family val="2"/>
      <scheme val="minor"/>
    </font>
    <font>
      <i/>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1"/>
      <color theme="4"/>
      <name val="Calibri"/>
      <family val="2"/>
      <scheme val="minor"/>
    </font>
    <font>
      <sz val="11"/>
      <color theme="4"/>
      <name val="Calibri"/>
      <family val="2"/>
    </font>
    <font>
      <sz val="10"/>
      <color indexed="8"/>
      <name val="Arial"/>
      <family val="2"/>
    </font>
    <font>
      <b/>
      <sz val="12"/>
      <color rgb="FFFF0000"/>
      <name val="Calibri"/>
      <family val="2"/>
      <scheme val="minor"/>
    </font>
    <font>
      <u/>
      <sz val="11"/>
      <color theme="1"/>
      <name val="Calibri"/>
      <family val="2"/>
      <scheme val="minor"/>
    </font>
    <font>
      <b/>
      <sz val="14"/>
      <name val="Calibri"/>
      <family val="2"/>
      <scheme val="minor"/>
    </font>
    <font>
      <sz val="14"/>
      <name val="Calibri"/>
      <family val="2"/>
      <scheme val="minor"/>
    </font>
    <font>
      <b/>
      <u/>
      <sz val="14"/>
      <color indexed="8"/>
      <name val="Calibri"/>
      <family val="2"/>
      <scheme val="minor"/>
    </font>
    <font>
      <b/>
      <sz val="14"/>
      <color indexed="8"/>
      <name val="Calibri"/>
      <family val="2"/>
      <scheme val="minor"/>
    </font>
    <font>
      <sz val="14"/>
      <color indexed="8"/>
      <name val="Calibri"/>
      <family val="2"/>
      <scheme val="minor"/>
    </font>
    <font>
      <sz val="10"/>
      <color indexed="8"/>
      <name val="Calibri"/>
      <family val="2"/>
      <scheme val="minor"/>
    </font>
    <font>
      <b/>
      <sz val="11"/>
      <name val="Calibri"/>
      <family val="2"/>
      <scheme val="minor"/>
    </font>
    <font>
      <sz val="11"/>
      <color indexed="8"/>
      <name val="Calibri"/>
      <family val="2"/>
      <scheme val="minor"/>
    </font>
    <font>
      <b/>
      <sz val="11"/>
      <color indexed="8"/>
      <name val="Calibri"/>
      <family val="2"/>
      <scheme val="minor"/>
    </font>
  </fonts>
  <fills count="25">
    <fill>
      <patternFill patternType="none"/>
    </fill>
    <fill>
      <patternFill patternType="gray125"/>
    </fill>
    <fill>
      <patternFill patternType="solid">
        <fgColor rgb="FFFFFFCC"/>
        <bgColor indexed="64"/>
      </patternFill>
    </fill>
    <fill>
      <patternFill patternType="solid">
        <fgColor theme="2"/>
        <bgColor indexed="64"/>
      </patternFill>
    </fill>
    <fill>
      <patternFill patternType="solid">
        <fgColor rgb="FFFFFFFF"/>
        <bgColor rgb="FFFFFFFF"/>
      </patternFill>
    </fill>
    <fill>
      <patternFill patternType="solid">
        <fgColor rgb="FF5175B9"/>
        <bgColor rgb="FFFFFFFF"/>
      </patternFill>
    </fill>
    <fill>
      <patternFill patternType="solid">
        <fgColor rgb="FFF0F0F4"/>
        <bgColor rgb="FFFFFFFF"/>
      </patternFill>
    </fill>
    <fill>
      <patternFill patternType="solid">
        <fgColor rgb="FF0070C0"/>
        <bgColor indexed="64"/>
      </patternFill>
    </fill>
    <fill>
      <patternFill patternType="solid">
        <fgColor rgb="FFFFFF00"/>
        <bgColor indexed="64"/>
      </patternFill>
    </fill>
    <fill>
      <patternFill patternType="solid">
        <fgColor theme="4"/>
        <bgColor theme="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bgColor indexed="64"/>
      </patternFill>
    </fill>
    <fill>
      <patternFill patternType="solid">
        <fgColor theme="0"/>
        <bgColor indexed="9"/>
      </patternFill>
    </fill>
    <fill>
      <patternFill patternType="solid">
        <fgColor theme="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indexed="42"/>
        <bgColor indexed="64"/>
      </patternFill>
    </fill>
    <fill>
      <patternFill patternType="solid">
        <fgColor rgb="FFCCFFCC"/>
        <bgColor indexed="64"/>
      </patternFill>
    </fill>
    <fill>
      <patternFill patternType="solid">
        <fgColor indexed="43"/>
        <bgColor indexed="64"/>
      </patternFill>
    </fill>
    <fill>
      <patternFill patternType="solid">
        <fgColor rgb="FFFF0000"/>
        <bgColor indexed="64"/>
      </patternFill>
    </fill>
    <fill>
      <patternFill patternType="solid">
        <fgColor rgb="FFFFFF66"/>
        <bgColor indexed="64"/>
      </patternFill>
    </fill>
    <fill>
      <patternFill patternType="solid">
        <fgColor rgb="FF00B0F0"/>
        <bgColor indexed="64"/>
      </patternFill>
    </fill>
    <fill>
      <patternFill patternType="solid">
        <fgColor theme="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theme="4"/>
      </left>
      <right/>
      <top/>
      <bottom/>
      <diagonal/>
    </border>
    <border>
      <left/>
      <right style="thin">
        <color theme="4"/>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9" fontId="1" fillId="0" borderId="0" applyFont="0" applyFill="0" applyBorder="0" applyAlignment="0" applyProtection="0"/>
    <xf numFmtId="0" fontId="3" fillId="0" borderId="0"/>
    <xf numFmtId="0" fontId="4" fillId="0" borderId="0"/>
    <xf numFmtId="0" fontId="9" fillId="0" borderId="0"/>
    <xf numFmtId="0" fontId="1" fillId="0" borderId="0"/>
    <xf numFmtId="0" fontId="13" fillId="0" borderId="0">
      <alignment vertical="top"/>
    </xf>
    <xf numFmtId="0" fontId="23" fillId="0" borderId="0">
      <alignment vertical="top"/>
    </xf>
    <xf numFmtId="0" fontId="3" fillId="0" borderId="0">
      <alignment vertical="top"/>
    </xf>
    <xf numFmtId="9" fontId="3" fillId="0" borderId="0" applyFont="0" applyFill="0" applyBorder="0" applyAlignment="0" applyProtection="0"/>
    <xf numFmtId="43" fontId="3" fillId="0" borderId="0" applyFont="0" applyFill="0" applyBorder="0" applyAlignment="0" applyProtection="0"/>
    <xf numFmtId="0" fontId="13" fillId="0" borderId="0">
      <alignment vertical="top"/>
    </xf>
  </cellStyleXfs>
  <cellXfs count="259">
    <xf numFmtId="0" fontId="0" fillId="0" borderId="0" xfId="0"/>
    <xf numFmtId="0" fontId="2" fillId="0" borderId="0" xfId="0" applyFont="1" applyAlignment="1">
      <alignment horizontal="center" wrapText="1"/>
    </xf>
    <xf numFmtId="0" fontId="0" fillId="0" borderId="0" xfId="0" applyAlignment="1">
      <alignment horizontal="center"/>
    </xf>
    <xf numFmtId="0" fontId="0" fillId="0" borderId="0" xfId="0" applyAlignment="1">
      <alignment horizontal="center" wrapText="1"/>
    </xf>
    <xf numFmtId="0" fontId="2" fillId="0" borderId="0" xfId="0" applyFont="1" applyAlignment="1">
      <alignment horizontal="center"/>
    </xf>
    <xf numFmtId="3" fontId="0" fillId="0" borderId="0" xfId="0" applyNumberFormat="1" applyAlignment="1">
      <alignment horizontal="center"/>
    </xf>
    <xf numFmtId="3" fontId="2" fillId="0" borderId="0" xfId="0" applyNumberFormat="1" applyFont="1" applyAlignment="1">
      <alignment horizontal="center" wrapText="1"/>
    </xf>
    <xf numFmtId="0" fontId="5" fillId="0" borderId="1" xfId="0" applyFont="1" applyBorder="1" applyAlignment="1">
      <alignment horizontal="center"/>
    </xf>
    <xf numFmtId="0" fontId="5" fillId="0" borderId="1" xfId="0" applyFont="1" applyBorder="1" applyAlignment="1">
      <alignment horizontal="center" wrapText="1"/>
    </xf>
    <xf numFmtId="0" fontId="6" fillId="0" borderId="0" xfId="0" applyFont="1" applyAlignment="1">
      <alignment horizontal="center"/>
    </xf>
    <xf numFmtId="0" fontId="5" fillId="0" borderId="0" xfId="0" applyFont="1" applyAlignment="1">
      <alignment horizontal="center" wrapText="1"/>
    </xf>
    <xf numFmtId="0" fontId="7" fillId="0" borderId="0" xfId="0" applyFont="1" applyAlignment="1">
      <alignment horizontal="center"/>
    </xf>
    <xf numFmtId="3" fontId="6" fillId="0" borderId="1" xfId="0" applyNumberFormat="1" applyFont="1" applyBorder="1" applyAlignment="1">
      <alignment horizontal="center"/>
    </xf>
    <xf numFmtId="164" fontId="6" fillId="0" borderId="1" xfId="1" applyNumberFormat="1" applyFont="1" applyBorder="1" applyAlignment="1">
      <alignment horizontal="center"/>
    </xf>
    <xf numFmtId="164" fontId="6" fillId="3" borderId="1" xfId="0" applyNumberFormat="1" applyFont="1" applyFill="1" applyBorder="1" applyAlignment="1">
      <alignment horizontal="center"/>
    </xf>
    <xf numFmtId="10" fontId="6" fillId="0" borderId="1" xfId="0" applyNumberFormat="1" applyFont="1" applyBorder="1" applyAlignment="1">
      <alignment horizontal="center"/>
    </xf>
    <xf numFmtId="0" fontId="8" fillId="0" borderId="0" xfId="2" applyFont="1" applyAlignment="1">
      <alignment vertical="center"/>
    </xf>
    <xf numFmtId="0" fontId="5" fillId="0" borderId="0" xfId="0" applyFont="1" applyAlignment="1">
      <alignment horizontal="right"/>
    </xf>
    <xf numFmtId="0" fontId="5" fillId="0" borderId="0" xfId="0" applyFont="1" applyAlignment="1">
      <alignment horizontal="center"/>
    </xf>
    <xf numFmtId="0" fontId="5" fillId="0" borderId="0" xfId="0" applyFont="1" applyAlignment="1">
      <alignment horizontal="left"/>
    </xf>
    <xf numFmtId="3" fontId="8" fillId="0" borderId="0" xfId="3" applyNumberFormat="1" applyFont="1" applyAlignment="1" applyProtection="1">
      <alignment horizontal="center" vertical="center"/>
      <protection locked="0"/>
    </xf>
    <xf numFmtId="3" fontId="6" fillId="0" borderId="0" xfId="0" applyNumberFormat="1" applyFont="1" applyAlignment="1">
      <alignment horizontal="center"/>
    </xf>
    <xf numFmtId="0" fontId="6" fillId="0" borderId="0" xfId="0" applyFont="1" applyAlignment="1">
      <alignment horizontal="center" wrapText="1"/>
    </xf>
    <xf numFmtId="10" fontId="5" fillId="0" borderId="0" xfId="1" applyNumberFormat="1" applyFont="1" applyBorder="1" applyAlignment="1">
      <alignment horizontal="center"/>
    </xf>
    <xf numFmtId="0" fontId="5" fillId="2" borderId="1" xfId="0" applyFont="1" applyFill="1" applyBorder="1" applyAlignment="1" applyProtection="1">
      <alignment horizontal="center"/>
      <protection locked="0"/>
    </xf>
    <xf numFmtId="9" fontId="6" fillId="2" borderId="0" xfId="1" applyFont="1" applyFill="1" applyAlignment="1" applyProtection="1">
      <alignment horizontal="center"/>
      <protection locked="0"/>
    </xf>
    <xf numFmtId="165" fontId="6" fillId="2" borderId="0" xfId="0" applyNumberFormat="1" applyFont="1" applyFill="1" applyAlignment="1" applyProtection="1">
      <alignment horizontal="center"/>
      <protection locked="0"/>
    </xf>
    <xf numFmtId="10" fontId="6" fillId="2" borderId="1" xfId="1" applyNumberFormat="1" applyFont="1" applyFill="1" applyBorder="1" applyAlignment="1" applyProtection="1">
      <alignment horizontal="center"/>
      <protection locked="0"/>
    </xf>
    <xf numFmtId="0" fontId="8" fillId="2" borderId="1" xfId="2" applyFont="1" applyFill="1" applyBorder="1" applyAlignment="1" applyProtection="1">
      <alignment horizontal="center" vertical="center"/>
      <protection locked="0"/>
    </xf>
    <xf numFmtId="3" fontId="0" fillId="2" borderId="0" xfId="0" applyNumberFormat="1" applyFill="1" applyAlignment="1" applyProtection="1">
      <alignment horizontal="center"/>
      <protection locked="0"/>
    </xf>
    <xf numFmtId="3" fontId="0" fillId="0" borderId="0" xfId="0" applyNumberFormat="1" applyAlignment="1" applyProtection="1">
      <alignment horizontal="center"/>
      <protection locked="0"/>
    </xf>
    <xf numFmtId="10" fontId="0" fillId="2" borderId="0" xfId="0" applyNumberFormat="1" applyFill="1" applyAlignment="1" applyProtection="1">
      <alignment horizontal="center"/>
      <protection locked="0"/>
    </xf>
    <xf numFmtId="10" fontId="0" fillId="0" borderId="0" xfId="0" applyNumberFormat="1" applyAlignment="1" applyProtection="1">
      <alignment horizontal="center"/>
      <protection locked="0"/>
    </xf>
    <xf numFmtId="0" fontId="8" fillId="0" borderId="0" xfId="2" applyFont="1" applyAlignment="1" applyProtection="1">
      <alignment horizontal="center" vertical="center"/>
      <protection locked="0"/>
    </xf>
    <xf numFmtId="0" fontId="6" fillId="0" borderId="0" xfId="0" applyFont="1" applyAlignment="1" applyProtection="1">
      <alignment horizontal="center"/>
      <protection locked="0"/>
    </xf>
    <xf numFmtId="9" fontId="6" fillId="0" borderId="0" xfId="1" applyFont="1" applyFill="1" applyAlignment="1" applyProtection="1">
      <alignment horizontal="center"/>
      <protection locked="0"/>
    </xf>
    <xf numFmtId="10" fontId="6" fillId="0" borderId="0" xfId="0" applyNumberFormat="1" applyFont="1" applyAlignment="1">
      <alignment horizontal="center"/>
    </xf>
    <xf numFmtId="10" fontId="6" fillId="0" borderId="1" xfId="1" applyNumberFormat="1" applyFont="1" applyFill="1" applyBorder="1" applyAlignment="1" applyProtection="1">
      <alignment horizontal="center"/>
      <protection locked="0"/>
    </xf>
    <xf numFmtId="0" fontId="9" fillId="0" borderId="0" xfId="4"/>
    <xf numFmtId="3" fontId="0" fillId="0" borderId="0" xfId="0" applyNumberFormat="1" applyAlignment="1">
      <alignment horizontal="center" wrapText="1"/>
    </xf>
    <xf numFmtId="2" fontId="6" fillId="2" borderId="0" xfId="0" applyNumberFormat="1" applyFont="1" applyFill="1" applyAlignment="1" applyProtection="1">
      <alignment horizontal="center"/>
      <protection locked="0"/>
    </xf>
    <xf numFmtId="0" fontId="11" fillId="4" borderId="0" xfId="4" applyFont="1" applyFill="1" applyAlignment="1">
      <alignment horizontal="left"/>
    </xf>
    <xf numFmtId="49" fontId="10" fillId="5" borderId="2" xfId="4" applyNumberFormat="1" applyFont="1" applyFill="1" applyBorder="1" applyAlignment="1">
      <alignment horizontal="center"/>
    </xf>
    <xf numFmtId="49" fontId="12" fillId="6" borderId="3" xfId="4" applyNumberFormat="1" applyFont="1" applyFill="1" applyBorder="1" applyAlignment="1">
      <alignment horizontal="center"/>
    </xf>
    <xf numFmtId="0" fontId="12" fillId="6" borderId="3" xfId="4" applyFont="1" applyFill="1" applyBorder="1" applyAlignment="1">
      <alignment horizontal="center"/>
    </xf>
    <xf numFmtId="49" fontId="12" fillId="4" borderId="3" xfId="4" applyNumberFormat="1" applyFont="1" applyFill="1" applyBorder="1" applyAlignment="1">
      <alignment horizontal="center"/>
    </xf>
    <xf numFmtId="0" fontId="12" fillId="4" borderId="3" xfId="4" applyFont="1" applyFill="1" applyBorder="1" applyAlignment="1">
      <alignment horizontal="center"/>
    </xf>
    <xf numFmtId="0" fontId="14" fillId="0" borderId="0" xfId="6" applyFont="1" applyAlignment="1">
      <alignment horizontal="center" vertical="top" wrapText="1"/>
    </xf>
    <xf numFmtId="166" fontId="13" fillId="0" borderId="0" xfId="6" applyNumberFormat="1" applyAlignment="1">
      <alignment horizontal="center" vertical="top" wrapText="1"/>
    </xf>
    <xf numFmtId="0" fontId="13" fillId="0" borderId="0" xfId="6" applyAlignment="1">
      <alignment horizontal="center" vertical="top" wrapText="1"/>
    </xf>
    <xf numFmtId="14" fontId="13" fillId="0" borderId="0" xfId="6" applyNumberFormat="1" applyAlignment="1">
      <alignment horizontal="center" vertical="top" wrapText="1"/>
    </xf>
    <xf numFmtId="0" fontId="2" fillId="0" borderId="1" xfId="0" applyFont="1" applyBorder="1" applyAlignment="1">
      <alignment horizontal="center"/>
    </xf>
    <xf numFmtId="0" fontId="2" fillId="0" borderId="1" xfId="0" applyFont="1" applyBorder="1" applyAlignment="1">
      <alignment horizontal="center" wrapText="1"/>
    </xf>
    <xf numFmtId="10" fontId="0" fillId="0" borderId="1" xfId="0" applyNumberFormat="1" applyBorder="1" applyAlignment="1">
      <alignment horizontal="center" wrapText="1"/>
    </xf>
    <xf numFmtId="2" fontId="0" fillId="0" borderId="1" xfId="0" applyNumberFormat="1" applyBorder="1" applyAlignment="1">
      <alignment horizontal="center" wrapText="1"/>
    </xf>
    <xf numFmtId="0" fontId="15" fillId="7" borderId="0" xfId="0" applyFont="1" applyFill="1"/>
    <xf numFmtId="0" fontId="2" fillId="0" borderId="0" xfId="0" applyFont="1"/>
    <xf numFmtId="0" fontId="16" fillId="0" borderId="0" xfId="0" applyFont="1"/>
    <xf numFmtId="14" fontId="0" fillId="0" borderId="0" xfId="0" applyNumberFormat="1"/>
    <xf numFmtId="0" fontId="2" fillId="0" borderId="4" xfId="0" applyFont="1" applyBorder="1" applyAlignment="1">
      <alignment horizontal="center"/>
    </xf>
    <xf numFmtId="0" fontId="2" fillId="0" borderId="5" xfId="0" applyFont="1" applyBorder="1" applyAlignment="1">
      <alignment horizontal="center" wrapText="1"/>
    </xf>
    <xf numFmtId="3" fontId="0" fillId="0" borderId="5" xfId="0" applyNumberFormat="1" applyBorder="1" applyAlignment="1">
      <alignment horizontal="center" wrapText="1"/>
    </xf>
    <xf numFmtId="164" fontId="0" fillId="0" borderId="5" xfId="1" applyNumberFormat="1" applyFont="1" applyBorder="1" applyAlignment="1">
      <alignment horizontal="center" wrapText="1"/>
    </xf>
    <xf numFmtId="0" fontId="16" fillId="0" borderId="0" xfId="0" applyFont="1" applyAlignment="1">
      <alignment wrapText="1"/>
    </xf>
    <xf numFmtId="0" fontId="0" fillId="0" borderId="0" xfId="0" applyAlignment="1">
      <alignment wrapText="1"/>
    </xf>
    <xf numFmtId="14" fontId="18" fillId="0" borderId="0" xfId="0" applyNumberFormat="1" applyFont="1"/>
    <xf numFmtId="0" fontId="18" fillId="0" borderId="0" xfId="0" applyFont="1" applyAlignment="1">
      <alignment wrapText="1"/>
    </xf>
    <xf numFmtId="0" fontId="18" fillId="0" borderId="0" xfId="0" applyFont="1"/>
    <xf numFmtId="0" fontId="19" fillId="0" borderId="0" xfId="0" applyFont="1"/>
    <xf numFmtId="0" fontId="8" fillId="0" borderId="1" xfId="2" applyFont="1" applyBorder="1" applyAlignment="1">
      <alignment horizontal="center" vertical="center"/>
    </xf>
    <xf numFmtId="9" fontId="0" fillId="0" borderId="0" xfId="1" applyFont="1" applyAlignment="1">
      <alignment horizontal="center"/>
    </xf>
    <xf numFmtId="0" fontId="0" fillId="8" borderId="0" xfId="0" applyFill="1" applyAlignment="1">
      <alignment horizontal="center" wrapText="1"/>
    </xf>
    <xf numFmtId="0" fontId="20" fillId="0" borderId="0" xfId="0" applyFont="1"/>
    <xf numFmtId="0" fontId="0" fillId="8" borderId="0" xfId="0" applyFill="1"/>
    <xf numFmtId="0" fontId="18" fillId="8" borderId="0" xfId="0" applyFont="1" applyFill="1"/>
    <xf numFmtId="0" fontId="0" fillId="8" borderId="0" xfId="0" applyFill="1" applyAlignment="1">
      <alignment wrapText="1"/>
    </xf>
    <xf numFmtId="3" fontId="20" fillId="0" borderId="0" xfId="0" applyNumberFormat="1" applyFont="1" applyAlignment="1" applyProtection="1">
      <alignment horizontal="center"/>
      <protection locked="0"/>
    </xf>
    <xf numFmtId="0" fontId="21" fillId="0" borderId="0" xfId="0" applyFont="1"/>
    <xf numFmtId="0" fontId="21" fillId="0" borderId="0" xfId="0" applyFont="1" applyAlignment="1">
      <alignment wrapText="1"/>
    </xf>
    <xf numFmtId="38" fontId="0" fillId="2" borderId="0" xfId="0" applyNumberFormat="1" applyFill="1" applyAlignment="1" applyProtection="1">
      <alignment horizontal="center"/>
      <protection locked="0"/>
    </xf>
    <xf numFmtId="3" fontId="20" fillId="2" borderId="0" xfId="0" applyNumberFormat="1" applyFont="1" applyFill="1" applyAlignment="1" applyProtection="1">
      <alignment horizontal="center"/>
      <protection locked="0"/>
    </xf>
    <xf numFmtId="0" fontId="20" fillId="0" borderId="0" xfId="0" applyFont="1" applyAlignment="1">
      <alignment wrapText="1"/>
    </xf>
    <xf numFmtId="1" fontId="0" fillId="0" borderId="0" xfId="0" applyNumberFormat="1" applyAlignment="1">
      <alignment horizontal="center"/>
    </xf>
    <xf numFmtId="0" fontId="21" fillId="0" borderId="0" xfId="0" applyFont="1" applyAlignment="1">
      <alignment vertical="center"/>
    </xf>
    <xf numFmtId="0" fontId="21" fillId="0" borderId="0" xfId="0" applyFont="1" applyAlignment="1">
      <alignment vertical="center" wrapText="1"/>
    </xf>
    <xf numFmtId="0" fontId="22" fillId="0" borderId="0" xfId="0" applyFont="1" applyAlignment="1">
      <alignment wrapText="1"/>
    </xf>
    <xf numFmtId="0" fontId="13" fillId="0" borderId="0" xfId="6">
      <alignment vertical="top"/>
    </xf>
    <xf numFmtId="14" fontId="13" fillId="0" borderId="0" xfId="6" applyNumberFormat="1">
      <alignment vertical="top"/>
    </xf>
    <xf numFmtId="166" fontId="13" fillId="0" borderId="0" xfId="6" applyNumberFormat="1">
      <alignment vertical="top"/>
    </xf>
    <xf numFmtId="1" fontId="13" fillId="0" borderId="0" xfId="6" applyNumberFormat="1">
      <alignment vertical="top"/>
    </xf>
    <xf numFmtId="0" fontId="13" fillId="0" borderId="0" xfId="6" applyAlignment="1">
      <alignment vertical="top" wrapText="1"/>
    </xf>
    <xf numFmtId="0" fontId="16" fillId="0" borderId="0" xfId="0" applyFont="1" applyAlignment="1">
      <alignment horizontal="left"/>
    </xf>
    <xf numFmtId="14" fontId="0" fillId="0" borderId="0" xfId="0" applyNumberFormat="1" applyAlignment="1">
      <alignment horizontal="left"/>
    </xf>
    <xf numFmtId="14" fontId="18" fillId="0" borderId="0" xfId="0" applyNumberFormat="1" applyFont="1" applyAlignment="1">
      <alignment horizontal="left"/>
    </xf>
    <xf numFmtId="14" fontId="0" fillId="8" borderId="0" xfId="0" applyNumberFormat="1" applyFill="1" applyAlignment="1">
      <alignment horizontal="left"/>
    </xf>
    <xf numFmtId="14" fontId="21" fillId="0" borderId="0" xfId="0" applyNumberFormat="1" applyFont="1" applyAlignment="1">
      <alignment horizontal="left"/>
    </xf>
    <xf numFmtId="14" fontId="21" fillId="0" borderId="0" xfId="0" applyNumberFormat="1" applyFont="1" applyAlignment="1">
      <alignment horizontal="left" vertical="center"/>
    </xf>
    <xf numFmtId="0" fontId="0" fillId="0" borderId="0" xfId="0" applyAlignment="1">
      <alignment horizontal="left"/>
    </xf>
    <xf numFmtId="0" fontId="18" fillId="8" borderId="0" xfId="0" applyFont="1" applyFill="1" applyAlignment="1">
      <alignment horizontal="left"/>
    </xf>
    <xf numFmtId="0" fontId="15" fillId="9" borderId="6" xfId="0" applyFont="1" applyFill="1" applyBorder="1"/>
    <xf numFmtId="0" fontId="15" fillId="9" borderId="0" xfId="0" applyFont="1" applyFill="1"/>
    <xf numFmtId="0" fontId="15" fillId="9" borderId="7" xfId="0" applyFont="1" applyFill="1" applyBorder="1"/>
    <xf numFmtId="0" fontId="0" fillId="0" borderId="8" xfId="0" applyBorder="1"/>
    <xf numFmtId="3" fontId="0" fillId="0" borderId="8" xfId="0" applyNumberFormat="1" applyBorder="1"/>
    <xf numFmtId="1" fontId="0" fillId="0" borderId="8" xfId="0" applyNumberFormat="1" applyBorder="1"/>
    <xf numFmtId="3" fontId="0" fillId="0" borderId="9" xfId="0" applyNumberFormat="1" applyBorder="1"/>
    <xf numFmtId="3" fontId="0" fillId="0" borderId="0" xfId="0" applyNumberFormat="1"/>
    <xf numFmtId="1" fontId="0" fillId="0" borderId="0" xfId="0" applyNumberFormat="1"/>
    <xf numFmtId="0" fontId="0" fillId="0" borderId="10" xfId="0" applyBorder="1"/>
    <xf numFmtId="2" fontId="0" fillId="0" borderId="8" xfId="0" applyNumberFormat="1" applyBorder="1"/>
    <xf numFmtId="2" fontId="0" fillId="0" borderId="0" xfId="0" applyNumberFormat="1"/>
    <xf numFmtId="0" fontId="0" fillId="0" borderId="9" xfId="0" applyBorder="1"/>
    <xf numFmtId="0" fontId="23" fillId="0" borderId="0" xfId="7">
      <alignment vertical="top"/>
    </xf>
    <xf numFmtId="14" fontId="23" fillId="0" borderId="0" xfId="7" applyNumberFormat="1">
      <alignment vertical="top"/>
    </xf>
    <xf numFmtId="166" fontId="23" fillId="0" borderId="0" xfId="7" applyNumberFormat="1">
      <alignment vertical="top"/>
    </xf>
    <xf numFmtId="1" fontId="23" fillId="0" borderId="0" xfId="7" applyNumberFormat="1">
      <alignment vertical="top"/>
    </xf>
    <xf numFmtId="0" fontId="23" fillId="0" borderId="0" xfId="7" applyAlignment="1">
      <alignment vertical="top" wrapText="1"/>
    </xf>
    <xf numFmtId="0" fontId="24" fillId="2" borderId="1" xfId="2" applyFont="1" applyFill="1" applyBorder="1" applyAlignment="1" applyProtection="1">
      <alignment horizontal="center" vertical="center"/>
      <protection locked="0"/>
    </xf>
    <xf numFmtId="0" fontId="2" fillId="10" borderId="0" xfId="0" applyFont="1" applyFill="1" applyAlignment="1">
      <alignment horizontal="center" wrapText="1"/>
    </xf>
    <xf numFmtId="3" fontId="18" fillId="10" borderId="0" xfId="0" applyNumberFormat="1" applyFont="1" applyFill="1" applyAlignment="1" applyProtection="1">
      <alignment horizontal="center"/>
      <protection locked="0"/>
    </xf>
    <xf numFmtId="3" fontId="20" fillId="10" borderId="0" xfId="0" applyNumberFormat="1" applyFont="1" applyFill="1" applyAlignment="1" applyProtection="1">
      <alignment horizontal="center"/>
      <protection locked="0"/>
    </xf>
    <xf numFmtId="3" fontId="0" fillId="10" borderId="0" xfId="0" applyNumberFormat="1" applyFill="1" applyAlignment="1" applyProtection="1">
      <alignment horizontal="center"/>
      <protection locked="0"/>
    </xf>
    <xf numFmtId="3" fontId="0" fillId="10" borderId="0" xfId="0" applyNumberFormat="1" applyFill="1" applyAlignment="1">
      <alignment horizontal="center"/>
    </xf>
    <xf numFmtId="10" fontId="0" fillId="10" borderId="0" xfId="0" applyNumberFormat="1" applyFill="1" applyAlignment="1" applyProtection="1">
      <alignment horizontal="center"/>
      <protection locked="0"/>
    </xf>
    <xf numFmtId="9" fontId="0" fillId="10" borderId="0" xfId="1" applyFont="1" applyFill="1" applyAlignment="1">
      <alignment horizontal="center"/>
    </xf>
    <xf numFmtId="1" fontId="0" fillId="10" borderId="0" xfId="0" applyNumberFormat="1" applyFill="1" applyAlignment="1">
      <alignment horizontal="center"/>
    </xf>
    <xf numFmtId="0" fontId="0" fillId="10" borderId="0" xfId="0" applyFill="1" applyAlignment="1">
      <alignment horizontal="center"/>
    </xf>
    <xf numFmtId="14" fontId="18" fillId="8" borderId="0" xfId="0" applyNumberFormat="1" applyFont="1" applyFill="1" applyAlignment="1">
      <alignment horizontal="left"/>
    </xf>
    <xf numFmtId="0" fontId="18" fillId="8" borderId="0" xfId="0" applyFont="1" applyFill="1" applyAlignment="1">
      <alignment wrapText="1"/>
    </xf>
    <xf numFmtId="0" fontId="14" fillId="11" borderId="0" xfId="6" applyFont="1" applyFill="1">
      <alignment vertical="top"/>
    </xf>
    <xf numFmtId="166" fontId="14" fillId="11" borderId="0" xfId="6" applyNumberFormat="1" applyFont="1" applyFill="1">
      <alignment vertical="top"/>
    </xf>
    <xf numFmtId="0" fontId="14" fillId="0" borderId="0" xfId="6" applyFont="1">
      <alignment vertical="top"/>
    </xf>
    <xf numFmtId="0" fontId="13" fillId="11" borderId="0" xfId="6" applyFill="1">
      <alignment vertical="top"/>
    </xf>
    <xf numFmtId="0" fontId="23" fillId="11" borderId="0" xfId="7" applyFill="1" applyAlignment="1">
      <alignment vertical="top" wrapText="1"/>
    </xf>
    <xf numFmtId="166" fontId="13" fillId="11" borderId="0" xfId="6" applyNumberFormat="1" applyFill="1">
      <alignment vertical="top"/>
    </xf>
    <xf numFmtId="14" fontId="20" fillId="0" borderId="0" xfId="0" applyNumberFormat="1" applyFont="1" applyAlignment="1">
      <alignment horizontal="left"/>
    </xf>
    <xf numFmtId="0" fontId="25" fillId="0" borderId="0" xfId="0" applyFont="1" applyAlignment="1">
      <alignment horizontal="left"/>
    </xf>
    <xf numFmtId="0" fontId="25" fillId="0" borderId="0" xfId="0" applyFont="1"/>
    <xf numFmtId="0" fontId="26" fillId="12" borderId="0" xfId="8" applyFont="1" applyFill="1" applyAlignment="1"/>
    <xf numFmtId="0" fontId="27" fillId="12" borderId="0" xfId="8" applyFont="1" applyFill="1" applyAlignment="1">
      <alignment horizontal="left"/>
    </xf>
    <xf numFmtId="0" fontId="27" fillId="12" borderId="0" xfId="8" applyFont="1" applyFill="1" applyAlignment="1"/>
    <xf numFmtId="0" fontId="28" fillId="12" borderId="0" xfId="8" applyFont="1" applyFill="1" applyAlignment="1">
      <alignment horizontal="left"/>
    </xf>
    <xf numFmtId="0" fontId="20" fillId="12" borderId="0" xfId="8" applyFont="1" applyFill="1" applyAlignment="1"/>
    <xf numFmtId="164" fontId="20" fillId="12" borderId="0" xfId="9" applyNumberFormat="1" applyFont="1" applyFill="1" applyBorder="1"/>
    <xf numFmtId="0" fontId="20" fillId="12" borderId="0" xfId="8" applyFont="1" applyFill="1" applyAlignment="1">
      <alignment horizontal="center"/>
    </xf>
    <xf numFmtId="4" fontId="20" fillId="12" borderId="0" xfId="8" applyNumberFormat="1" applyFont="1" applyFill="1" applyAlignment="1"/>
    <xf numFmtId="0" fontId="29" fillId="13" borderId="0" xfId="10" applyNumberFormat="1" applyFont="1" applyFill="1" applyBorder="1" applyAlignment="1">
      <alignment horizontal="right" vertical="top" readingOrder="1"/>
    </xf>
    <xf numFmtId="0" fontId="30" fillId="12" borderId="11" xfId="8" applyFont="1" applyFill="1" applyBorder="1" applyAlignment="1">
      <alignment horizontal="center"/>
    </xf>
    <xf numFmtId="0" fontId="29" fillId="13" borderId="0" xfId="10" applyNumberFormat="1" applyFont="1" applyFill="1" applyBorder="1" applyAlignment="1">
      <alignment horizontal="left" vertical="top" readingOrder="1"/>
    </xf>
    <xf numFmtId="0" fontId="31" fillId="12" borderId="11" xfId="8" applyFont="1" applyFill="1" applyBorder="1" applyAlignment="1">
      <alignment horizontal="center"/>
    </xf>
    <xf numFmtId="0" fontId="31" fillId="12" borderId="0" xfId="8" applyFont="1" applyFill="1" applyAlignment="1">
      <alignment horizontal="center"/>
    </xf>
    <xf numFmtId="0" fontId="26" fillId="12" borderId="0" xfId="8" applyFont="1" applyFill="1" applyAlignment="1">
      <alignment horizontal="right"/>
    </xf>
    <xf numFmtId="164" fontId="20" fillId="12" borderId="0" xfId="8" applyNumberFormat="1" applyFont="1" applyFill="1" applyAlignment="1"/>
    <xf numFmtId="4" fontId="20" fillId="12" borderId="0" xfId="8" applyNumberFormat="1" applyFont="1" applyFill="1" applyAlignment="1">
      <alignment horizontal="center"/>
    </xf>
    <xf numFmtId="0" fontId="20" fillId="12" borderId="0" xfId="8" applyFont="1" applyFill="1" applyAlignment="1">
      <alignment horizontal="left"/>
    </xf>
    <xf numFmtId="0" fontId="20" fillId="14" borderId="0" xfId="8" applyFont="1" applyFill="1" applyAlignment="1"/>
    <xf numFmtId="0" fontId="20" fillId="15" borderId="1" xfId="8" applyFont="1" applyFill="1" applyBorder="1" applyAlignment="1">
      <alignment horizontal="center" vertical="center" wrapText="1"/>
    </xf>
    <xf numFmtId="0" fontId="33" fillId="15" borderId="1" xfId="8" applyFont="1" applyFill="1" applyBorder="1" applyAlignment="1">
      <alignment horizontal="center" vertical="center" wrapText="1"/>
    </xf>
    <xf numFmtId="164" fontId="33" fillId="15" borderId="1" xfId="8" applyNumberFormat="1" applyFont="1" applyFill="1" applyBorder="1" applyAlignment="1">
      <alignment horizontal="center" vertical="center" wrapText="1"/>
    </xf>
    <xf numFmtId="4" fontId="20" fillId="15" borderId="1" xfId="8" applyNumberFormat="1" applyFont="1" applyFill="1" applyBorder="1" applyAlignment="1">
      <alignment horizontal="center" vertical="center" wrapText="1"/>
    </xf>
    <xf numFmtId="0" fontId="20" fillId="12" borderId="0" xfId="8" applyFont="1" applyFill="1" applyAlignment="1">
      <alignment horizontal="left" vertical="center" wrapText="1"/>
    </xf>
    <xf numFmtId="0" fontId="20" fillId="14" borderId="1" xfId="8" applyFont="1" applyFill="1" applyBorder="1" applyAlignment="1">
      <alignment horizontal="left" vertical="center" wrapText="1"/>
    </xf>
    <xf numFmtId="0" fontId="14" fillId="0" borderId="15" xfId="8" applyFont="1" applyBorder="1">
      <alignment vertical="top"/>
    </xf>
    <xf numFmtId="0" fontId="14" fillId="0" borderId="1" xfId="8" applyFont="1" applyBorder="1">
      <alignment vertical="top"/>
    </xf>
    <xf numFmtId="0" fontId="14" fillId="0" borderId="1" xfId="8" applyFont="1" applyBorder="1" applyAlignment="1">
      <alignment horizontal="center" vertical="top"/>
    </xf>
    <xf numFmtId="0" fontId="20" fillId="14" borderId="0" xfId="8" applyFont="1" applyFill="1" applyAlignment="1">
      <alignment horizontal="left" vertical="center" wrapText="1"/>
    </xf>
    <xf numFmtId="0" fontId="20" fillId="16" borderId="0" xfId="8" applyFont="1" applyFill="1" applyAlignment="1"/>
    <xf numFmtId="0" fontId="33" fillId="12" borderId="0" xfId="8" applyFont="1" applyFill="1" applyAlignment="1">
      <alignment horizontal="center" vertical="center" wrapText="1"/>
    </xf>
    <xf numFmtId="0" fontId="33" fillId="12" borderId="0" xfId="8" applyFont="1" applyFill="1" applyAlignment="1">
      <alignment horizontal="left" vertical="center" wrapText="1"/>
    </xf>
    <xf numFmtId="164" fontId="33" fillId="12" borderId="0" xfId="8" applyNumberFormat="1" applyFont="1" applyFill="1" applyAlignment="1">
      <alignment horizontal="center" vertical="center" wrapText="1"/>
    </xf>
    <xf numFmtId="0" fontId="20" fillId="12" borderId="0" xfId="8" applyFont="1" applyFill="1" applyAlignment="1">
      <alignment horizontal="center" vertical="center" wrapText="1"/>
    </xf>
    <xf numFmtId="4" fontId="20" fillId="12" borderId="0" xfId="8" applyNumberFormat="1" applyFont="1" applyFill="1" applyAlignment="1">
      <alignment horizontal="left" vertical="center" wrapText="1"/>
    </xf>
    <xf numFmtId="0" fontId="20" fillId="8" borderId="1" xfId="8" applyFont="1" applyFill="1" applyBorder="1" applyAlignment="1">
      <alignment horizontal="left" vertical="center" wrapText="1"/>
    </xf>
    <xf numFmtId="3" fontId="20" fillId="17" borderId="0" xfId="8" applyNumberFormat="1" applyFont="1" applyFill="1" applyAlignment="1"/>
    <xf numFmtId="166" fontId="20" fillId="17" borderId="0" xfId="8" applyNumberFormat="1" applyFont="1" applyFill="1" applyAlignment="1"/>
    <xf numFmtId="165" fontId="20" fillId="12" borderId="0" xfId="8" applyNumberFormat="1" applyFont="1" applyFill="1" applyAlignment="1"/>
    <xf numFmtId="4" fontId="20" fillId="18" borderId="0" xfId="8" applyNumberFormat="1" applyFont="1" applyFill="1" applyAlignment="1"/>
    <xf numFmtId="164" fontId="20" fillId="17" borderId="0" xfId="9" applyNumberFormat="1" applyFont="1" applyFill="1" applyBorder="1"/>
    <xf numFmtId="2" fontId="20" fillId="12" borderId="0" xfId="8" applyNumberFormat="1" applyFont="1" applyFill="1" applyAlignment="1"/>
    <xf numFmtId="2" fontId="20" fillId="19" borderId="0" xfId="8" applyNumberFormat="1" applyFont="1" applyFill="1" applyAlignment="1"/>
    <xf numFmtId="0" fontId="20" fillId="14" borderId="1" xfId="8" applyFont="1" applyFill="1" applyBorder="1" applyAlignment="1"/>
    <xf numFmtId="0" fontId="13" fillId="0" borderId="0" xfId="11">
      <alignment vertical="top"/>
    </xf>
    <xf numFmtId="166" fontId="13" fillId="0" borderId="0" xfId="11" applyNumberFormat="1">
      <alignment vertical="top"/>
    </xf>
    <xf numFmtId="166" fontId="13" fillId="11" borderId="0" xfId="11" applyNumberFormat="1" applyFill="1">
      <alignment vertical="top"/>
    </xf>
    <xf numFmtId="0" fontId="0" fillId="0" borderId="0" xfId="0" applyAlignment="1">
      <alignment vertical="top"/>
    </xf>
    <xf numFmtId="166" fontId="0" fillId="0" borderId="0" xfId="0" applyNumberFormat="1" applyAlignment="1">
      <alignment vertical="top"/>
    </xf>
    <xf numFmtId="166" fontId="0" fillId="11" borderId="0" xfId="0" applyNumberFormat="1" applyFill="1" applyAlignment="1">
      <alignment vertical="top"/>
    </xf>
    <xf numFmtId="0" fontId="32" fillId="12" borderId="0" xfId="8" applyFont="1" applyFill="1" applyAlignment="1"/>
    <xf numFmtId="0" fontId="32" fillId="20" borderId="0" xfId="8" applyFont="1" applyFill="1" applyAlignment="1"/>
    <xf numFmtId="3" fontId="32" fillId="12" borderId="0" xfId="8" applyNumberFormat="1" applyFont="1" applyFill="1" applyAlignment="1"/>
    <xf numFmtId="165" fontId="32" fillId="12" borderId="0" xfId="8" applyNumberFormat="1" applyFont="1" applyFill="1" applyAlignment="1"/>
    <xf numFmtId="0" fontId="32" fillId="0" borderId="0" xfId="8" applyFont="1" applyAlignment="1"/>
    <xf numFmtId="164" fontId="34" fillId="12" borderId="0" xfId="9" applyNumberFormat="1" applyFont="1" applyFill="1" applyBorder="1" applyAlignment="1">
      <alignment horizontal="right"/>
    </xf>
    <xf numFmtId="2" fontId="32" fillId="12" borderId="0" xfId="8" applyNumberFormat="1" applyFont="1" applyFill="1" applyAlignment="1"/>
    <xf numFmtId="164" fontId="32" fillId="0" borderId="0" xfId="9" applyNumberFormat="1" applyFont="1" applyBorder="1" applyAlignment="1">
      <alignment horizontal="right"/>
    </xf>
    <xf numFmtId="164" fontId="32" fillId="12" borderId="0" xfId="9" applyNumberFormat="1" applyFont="1" applyFill="1" applyBorder="1"/>
    <xf numFmtId="164" fontId="32" fillId="12" borderId="0" xfId="9" applyNumberFormat="1" applyFont="1" applyFill="1" applyBorder="1" applyAlignment="1">
      <alignment horizontal="right"/>
    </xf>
    <xf numFmtId="4" fontId="32" fillId="0" borderId="0" xfId="8" applyNumberFormat="1" applyFont="1" applyAlignment="1"/>
    <xf numFmtId="0" fontId="20" fillId="21" borderId="1" xfId="8" applyFont="1" applyFill="1" applyBorder="1" applyAlignment="1"/>
    <xf numFmtId="165" fontId="34" fillId="12" borderId="0" xfId="8" applyNumberFormat="1" applyFont="1" applyFill="1" applyAlignment="1">
      <alignment horizontal="right"/>
    </xf>
    <xf numFmtId="4" fontId="32" fillId="12" borderId="0" xfId="8" applyNumberFormat="1" applyFont="1" applyFill="1" applyAlignment="1"/>
    <xf numFmtId="0" fontId="20" fillId="8" borderId="1" xfId="8" applyFont="1" applyFill="1" applyBorder="1" applyAlignment="1"/>
    <xf numFmtId="0" fontId="13" fillId="8" borderId="0" xfId="11" applyFill="1">
      <alignment vertical="top"/>
    </xf>
    <xf numFmtId="0" fontId="14" fillId="22" borderId="0" xfId="11" applyFont="1" applyFill="1">
      <alignment vertical="top"/>
    </xf>
    <xf numFmtId="166" fontId="14" fillId="22" borderId="0" xfId="11" applyNumberFormat="1" applyFont="1" applyFill="1">
      <alignment vertical="top"/>
    </xf>
    <xf numFmtId="166" fontId="14" fillId="11" borderId="0" xfId="11" applyNumberFormat="1" applyFont="1" applyFill="1">
      <alignment vertical="top"/>
    </xf>
    <xf numFmtId="0" fontId="32" fillId="12" borderId="0" xfId="8" applyFont="1" applyFill="1" applyAlignment="1">
      <alignment horizontal="center"/>
    </xf>
    <xf numFmtId="164" fontId="20" fillId="12" borderId="0" xfId="9" quotePrefix="1" applyNumberFormat="1" applyFont="1" applyFill="1" applyBorder="1"/>
    <xf numFmtId="0" fontId="13" fillId="11" borderId="0" xfId="11" applyFill="1">
      <alignment vertical="top"/>
    </xf>
    <xf numFmtId="1" fontId="32" fillId="12" borderId="0" xfId="8" applyNumberFormat="1" applyFont="1" applyFill="1" applyAlignment="1"/>
    <xf numFmtId="0" fontId="32" fillId="12" borderId="0" xfId="8" applyFont="1" applyFill="1" applyAlignment="1">
      <alignment horizontal="left"/>
    </xf>
    <xf numFmtId="3" fontId="20" fillId="12" borderId="0" xfId="8" applyNumberFormat="1" applyFont="1" applyFill="1" applyAlignment="1"/>
    <xf numFmtId="2" fontId="20" fillId="18" borderId="0" xfId="8" applyNumberFormat="1" applyFont="1" applyFill="1" applyAlignment="1"/>
    <xf numFmtId="164" fontId="20" fillId="23" borderId="0" xfId="9" applyNumberFormat="1" applyFont="1" applyFill="1" applyBorder="1"/>
    <xf numFmtId="2" fontId="20" fillId="23" borderId="0" xfId="9" applyNumberFormat="1" applyFont="1" applyFill="1" applyBorder="1" applyAlignment="1"/>
    <xf numFmtId="164" fontId="33" fillId="23" borderId="0" xfId="9" applyNumberFormat="1" applyFont="1" applyFill="1" applyBorder="1" applyAlignment="1">
      <alignment horizontal="right"/>
    </xf>
    <xf numFmtId="164" fontId="33" fillId="12" borderId="0" xfId="9" applyNumberFormat="1" applyFont="1" applyFill="1" applyBorder="1" applyAlignment="1">
      <alignment horizontal="right"/>
    </xf>
    <xf numFmtId="2" fontId="20" fillId="23" borderId="0" xfId="8" applyNumberFormat="1" applyFont="1" applyFill="1" applyAlignment="1"/>
    <xf numFmtId="164" fontId="20" fillId="0" borderId="0" xfId="9" applyNumberFormat="1" applyFont="1" applyBorder="1" applyAlignment="1">
      <alignment horizontal="right"/>
    </xf>
    <xf numFmtId="164" fontId="20" fillId="12" borderId="0" xfId="9" applyNumberFormat="1" applyFont="1" applyFill="1" applyBorder="1" applyAlignment="1">
      <alignment horizontal="right"/>
    </xf>
    <xf numFmtId="1" fontId="20" fillId="12" borderId="0" xfId="8" applyNumberFormat="1" applyFont="1" applyFill="1" applyAlignment="1"/>
    <xf numFmtId="166" fontId="14" fillId="8" borderId="0" xfId="0" applyNumberFormat="1" applyFont="1" applyFill="1" applyAlignment="1">
      <alignment vertical="top"/>
    </xf>
    <xf numFmtId="0" fontId="14" fillId="8" borderId="0" xfId="0" applyFont="1" applyFill="1" applyAlignment="1">
      <alignment vertical="top"/>
    </xf>
    <xf numFmtId="164" fontId="32" fillId="23" borderId="0" xfId="9" applyNumberFormat="1" applyFont="1" applyFill="1" applyBorder="1"/>
    <xf numFmtId="2" fontId="32" fillId="23" borderId="0" xfId="9" applyNumberFormat="1" applyFont="1" applyFill="1" applyBorder="1" applyAlignment="1"/>
    <xf numFmtId="9" fontId="0" fillId="0" borderId="0" xfId="1" applyFont="1" applyFill="1" applyAlignment="1">
      <alignment horizontal="center"/>
    </xf>
    <xf numFmtId="0" fontId="2" fillId="3" borderId="0" xfId="0" applyFont="1" applyFill="1" applyAlignment="1">
      <alignment horizontal="center" wrapText="1"/>
    </xf>
    <xf numFmtId="3" fontId="0" fillId="3" borderId="0" xfId="0" applyNumberFormat="1" applyFill="1" applyAlignment="1" applyProtection="1">
      <alignment horizontal="center"/>
      <protection locked="0"/>
    </xf>
    <xf numFmtId="3" fontId="20" fillId="3" borderId="0" xfId="0" applyNumberFormat="1" applyFont="1" applyFill="1" applyAlignment="1" applyProtection="1">
      <alignment horizontal="center"/>
      <protection locked="0"/>
    </xf>
    <xf numFmtId="3" fontId="0" fillId="3" borderId="0" xfId="0" applyNumberFormat="1" applyFill="1" applyAlignment="1">
      <alignment horizontal="center"/>
    </xf>
    <xf numFmtId="10" fontId="0" fillId="3" borderId="0" xfId="0" applyNumberFormat="1" applyFill="1" applyAlignment="1" applyProtection="1">
      <alignment horizontal="center"/>
      <protection locked="0"/>
    </xf>
    <xf numFmtId="9" fontId="0" fillId="3" borderId="0" xfId="1" applyFont="1" applyFill="1" applyAlignment="1">
      <alignment horizontal="center"/>
    </xf>
    <xf numFmtId="1" fontId="0" fillId="3" borderId="0" xfId="0" applyNumberFormat="1" applyFill="1" applyAlignment="1">
      <alignment horizontal="center"/>
    </xf>
    <xf numFmtId="0" fontId="0" fillId="3" borderId="0" xfId="0" applyFill="1" applyAlignment="1">
      <alignment horizontal="center"/>
    </xf>
    <xf numFmtId="3" fontId="18" fillId="3" borderId="0" xfId="0" applyNumberFormat="1" applyFont="1" applyFill="1" applyAlignment="1" applyProtection="1">
      <alignment horizontal="center"/>
      <protection locked="0"/>
    </xf>
    <xf numFmtId="3" fontId="21" fillId="3" borderId="0" xfId="0" applyNumberFormat="1" applyFont="1" applyFill="1" applyAlignment="1" applyProtection="1">
      <alignment horizontal="center"/>
      <protection locked="0"/>
    </xf>
    <xf numFmtId="0" fontId="2" fillId="12" borderId="0" xfId="0" applyFont="1" applyFill="1" applyAlignment="1">
      <alignment horizontal="center" wrapText="1"/>
    </xf>
    <xf numFmtId="3" fontId="20" fillId="12" borderId="0" xfId="0" applyNumberFormat="1" applyFont="1" applyFill="1" applyAlignment="1" applyProtection="1">
      <alignment horizontal="center"/>
      <protection locked="0"/>
    </xf>
    <xf numFmtId="3" fontId="0" fillId="12" borderId="0" xfId="0" applyNumberFormat="1" applyFill="1" applyAlignment="1" applyProtection="1">
      <alignment horizontal="center"/>
      <protection locked="0"/>
    </xf>
    <xf numFmtId="3" fontId="0" fillId="12" borderId="0" xfId="0" applyNumberFormat="1" applyFill="1" applyAlignment="1">
      <alignment horizontal="center"/>
    </xf>
    <xf numFmtId="10" fontId="0" fillId="12" borderId="0" xfId="0" applyNumberFormat="1" applyFill="1" applyAlignment="1" applyProtection="1">
      <alignment horizontal="center"/>
      <protection locked="0"/>
    </xf>
    <xf numFmtId="9" fontId="0" fillId="12" borderId="0" xfId="1" applyFont="1" applyFill="1" applyAlignment="1">
      <alignment horizontal="center"/>
    </xf>
    <xf numFmtId="1" fontId="0" fillId="12" borderId="0" xfId="0" applyNumberFormat="1" applyFill="1" applyAlignment="1">
      <alignment horizontal="center"/>
    </xf>
    <xf numFmtId="0" fontId="0" fillId="12" borderId="0" xfId="0" applyFill="1" applyAlignment="1">
      <alignment horizontal="center"/>
    </xf>
    <xf numFmtId="10" fontId="0" fillId="24" borderId="0" xfId="0" applyNumberFormat="1" applyFill="1" applyAlignment="1" applyProtection="1">
      <alignment horizontal="center"/>
      <protection locked="0"/>
    </xf>
    <xf numFmtId="0" fontId="0" fillId="12" borderId="0" xfId="0" applyFill="1" applyAlignment="1">
      <alignment wrapText="1"/>
    </xf>
    <xf numFmtId="3" fontId="19" fillId="3" borderId="0" xfId="0" applyNumberFormat="1" applyFont="1" applyFill="1" applyAlignment="1" applyProtection="1">
      <alignment horizontal="center"/>
      <protection locked="0"/>
    </xf>
    <xf numFmtId="3" fontId="18" fillId="8" borderId="0" xfId="0" applyNumberFormat="1" applyFont="1" applyFill="1" applyAlignment="1" applyProtection="1">
      <alignment horizontal="center"/>
      <protection locked="0"/>
    </xf>
    <xf numFmtId="3" fontId="0" fillId="8" borderId="0" xfId="0" applyNumberFormat="1" applyFill="1" applyAlignment="1" applyProtection="1">
      <alignment horizontal="center"/>
      <protection locked="0"/>
    </xf>
    <xf numFmtId="10" fontId="18" fillId="8" borderId="0" xfId="0" applyNumberFormat="1" applyFont="1" applyFill="1" applyAlignment="1" applyProtection="1">
      <alignment horizontal="center"/>
      <protection locked="0"/>
    </xf>
    <xf numFmtId="0" fontId="27" fillId="12" borderId="12" xfId="8" applyFont="1" applyFill="1" applyBorder="1" applyAlignment="1">
      <alignment horizontal="center"/>
    </xf>
    <xf numFmtId="0" fontId="27" fillId="12" borderId="13" xfId="8" applyFont="1" applyFill="1" applyBorder="1" applyAlignment="1">
      <alignment horizontal="center"/>
    </xf>
    <xf numFmtId="4" fontId="32" fillId="12" borderId="14" xfId="8" applyNumberFormat="1" applyFont="1" applyFill="1" applyBorder="1" applyAlignment="1">
      <alignment horizontal="center"/>
    </xf>
    <xf numFmtId="0" fontId="0" fillId="0" borderId="0" xfId="0" applyFill="1" applyAlignment="1">
      <alignment wrapText="1"/>
    </xf>
    <xf numFmtId="0" fontId="18" fillId="0" borderId="0" xfId="0" applyFont="1" applyFill="1" applyAlignment="1">
      <alignment wrapText="1"/>
    </xf>
    <xf numFmtId="0" fontId="20" fillId="0" borderId="0" xfId="0" applyFont="1" applyFill="1" applyAlignment="1">
      <alignment wrapText="1"/>
    </xf>
    <xf numFmtId="14" fontId="20" fillId="0" borderId="0" xfId="0" applyNumberFormat="1" applyFont="1" applyFill="1" applyAlignment="1">
      <alignment horizontal="left"/>
    </xf>
    <xf numFmtId="0" fontId="20" fillId="0" borderId="0" xfId="0" applyFont="1" applyFill="1"/>
    <xf numFmtId="0" fontId="21" fillId="0" borderId="0" xfId="0" applyFont="1" applyFill="1" applyAlignment="1">
      <alignment wrapText="1"/>
    </xf>
  </cellXfs>
  <cellStyles count="12">
    <cellStyle name="Comma 2" xfId="10" xr:uid="{544EAB14-C222-41A3-A5BA-C1ACB1F1D615}"/>
    <cellStyle name="Normal" xfId="0" builtinId="0"/>
    <cellStyle name="Normal 2" xfId="2" xr:uid="{8CD84C5E-6B6B-4600-8742-DD9C2A9B51C3}"/>
    <cellStyle name="Normal 2 2" xfId="5" xr:uid="{318D2306-BAAA-4041-B323-3E8FA7D7CA04}"/>
    <cellStyle name="Normal 3" xfId="3" xr:uid="{65EAF9F3-609A-4068-AFAE-E8BFF0682CE5}"/>
    <cellStyle name="Normal 4" xfId="4" xr:uid="{82169C05-9D85-4E79-95A8-DB87758C8F8C}"/>
    <cellStyle name="Normal 4 2" xfId="11" xr:uid="{6EEA238B-CDD9-471E-BC71-DE2C684BC33B}"/>
    <cellStyle name="Normal 5" xfId="6" xr:uid="{3AFFBAA7-6FF2-4230-8A81-898E9F492D1D}"/>
    <cellStyle name="Normal 6" xfId="7" xr:uid="{85B420A8-4BD6-4E49-BF38-C0CAD263468B}"/>
    <cellStyle name="Normal 6 2" xfId="8" xr:uid="{C817BD76-1FD6-47AE-B7A5-C85FA1C2EE14}"/>
    <cellStyle name="Percent" xfId="1" builtinId="5"/>
    <cellStyle name="Percent 3" xfId="9" xr:uid="{9E7B82A7-DBC2-4612-856C-08990FA37D38}"/>
  </cellStyles>
  <dxfs count="33">
    <dxf>
      <font>
        <color rgb="FF9C0006"/>
      </font>
      <fill>
        <patternFill>
          <bgColor rgb="FFFFC7CE"/>
        </patternFill>
      </fill>
    </dxf>
    <dxf>
      <font>
        <color rgb="FF9C0006"/>
      </font>
      <fill>
        <patternFill>
          <bgColor rgb="FFFFC7CE"/>
        </patternFill>
      </fill>
    </dxf>
    <dxf>
      <font>
        <condense val="0"/>
        <extend val="0"/>
        <color auto="1"/>
      </font>
      <fill>
        <patternFill>
          <bgColor indexed="43"/>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ndense val="0"/>
        <extend val="0"/>
        <color auto="1"/>
      </font>
      <fill>
        <patternFill>
          <bgColor indexed="43"/>
        </patternFill>
      </fill>
    </dxf>
    <dxf>
      <fill>
        <patternFill>
          <bgColor rgb="FFFFFF99"/>
        </patternFill>
      </fill>
    </dxf>
    <dxf>
      <fill>
        <patternFill>
          <bgColor rgb="FFFFFF99"/>
        </patternFill>
      </fill>
    </dxf>
    <dxf>
      <fill>
        <patternFill>
          <bgColor rgb="FFFFFF99"/>
        </patternFill>
      </fill>
    </dxf>
    <dxf>
      <fill>
        <patternFill>
          <bgColor rgb="FFFFFF99"/>
        </patternFill>
      </fill>
    </dxf>
    <dxf>
      <border diagonalUp="0" diagonalDown="0">
        <left/>
        <right style="thin">
          <color theme="4"/>
        </right>
        <top style="thin">
          <color theme="4"/>
        </top>
        <bottom/>
        <vertical/>
        <horizontal/>
      </border>
    </dxf>
    <dxf>
      <border diagonalUp="0" diagonalDown="0">
        <left style="thin">
          <color theme="4"/>
        </left>
        <right/>
        <top style="thin">
          <color theme="4"/>
        </top>
        <bottom/>
        <vertical/>
        <horizontal/>
      </border>
    </dxf>
    <dxf>
      <numFmt numFmtId="1" formatCode="0"/>
    </dxf>
    <dxf>
      <numFmt numFmtId="2" formatCode="0.00"/>
    </dxf>
    <dxf>
      <numFmt numFmtId="2" formatCode="0.00"/>
    </dxf>
    <dxf>
      <numFmt numFmtId="2" formatCode="0.00"/>
    </dxf>
    <dxf>
      <numFmt numFmtId="3" formatCode="#,##0"/>
    </dxf>
    <dxf>
      <numFmt numFmtId="3" formatCode="#,##0"/>
    </dxf>
    <dxf>
      <numFmt numFmtId="3" formatCode="#,##0"/>
    </dxf>
    <dxf>
      <numFmt numFmtId="2"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border outline="0">
        <top style="thin">
          <color theme="4"/>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42D4F4"/>
      <color rgb="FFFFFFCC"/>
      <color rgb="FF911EB4"/>
      <color rgb="FFFF3399"/>
      <color rgb="FFFF9900"/>
      <color rgb="FF99FF66"/>
      <color rgb="FFFF6600"/>
      <color rgb="FF3CB44B"/>
      <color rgb="FFF58231"/>
      <color rgb="FF0000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 Frozen Rolls Line Capacity</a:t>
            </a:r>
          </a:p>
        </c:rich>
      </c:tx>
      <c:layout>
        <c:manualLayout>
          <c:xMode val="edge"/>
          <c:yMode val="edge"/>
          <c:x val="0.34848214072435058"/>
          <c:y val="1.934487182308172E-2"/>
        </c:manualLayout>
      </c:layout>
      <c:overlay val="0"/>
      <c:spPr>
        <a:noFill/>
        <a:ln w="25400">
          <a:noFill/>
        </a:ln>
      </c:spPr>
    </c:title>
    <c:autoTitleDeleted val="0"/>
    <c:plotArea>
      <c:layout>
        <c:manualLayout>
          <c:layoutTarget val="inner"/>
          <c:xMode val="edge"/>
          <c:yMode val="edge"/>
          <c:x val="9.6030624319951033E-2"/>
          <c:y val="0.10188214977578904"/>
          <c:w val="0.7391416860345269"/>
          <c:h val="0.75604024058107622"/>
        </c:manualLayout>
      </c:layout>
      <c:barChart>
        <c:barDir val="col"/>
        <c:grouping val="clustered"/>
        <c:varyColors val="0"/>
        <c:ser>
          <c:idx val="2"/>
          <c:order val="0"/>
          <c:tx>
            <c:strRef>
              <c:f>Roll!$C$47</c:f>
              <c:strCache>
                <c:ptCount val="1"/>
                <c:pt idx="0">
                  <c:v>Forecasted Demand</c:v>
                </c:pt>
              </c:strCache>
            </c:strRef>
          </c:tx>
          <c:spPr>
            <a:solidFill>
              <a:srgbClr val="000075"/>
            </a:solidFill>
            <a:ln w="19050">
              <a:solidFill>
                <a:srgbClr val="000075"/>
              </a:solidFill>
            </a:ln>
          </c:spPr>
          <c:invertIfNegative val="0"/>
          <c:cat>
            <c:multiLvlStrRef>
              <c:f>Roll!$A$48:$B$112</c:f>
              <c:multiLvlStrCache>
                <c:ptCount val="39"/>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lvl>
                <c:lvl>
                  <c:pt idx="0">
                    <c:v>2024</c:v>
                  </c:pt>
                  <c:pt idx="13">
                    <c:v>2025</c:v>
                  </c:pt>
                  <c:pt idx="26">
                    <c:v>2026</c:v>
                  </c:pt>
                </c:lvl>
              </c:multiLvlStrCache>
            </c:multiLvlStrRef>
          </c:cat>
          <c:val>
            <c:numRef>
              <c:f>Roll!$C$48:$C$112</c:f>
              <c:numCache>
                <c:formatCode>#,##0</c:formatCode>
                <c:ptCount val="39"/>
                <c:pt idx="0">
                  <c:v>33555</c:v>
                </c:pt>
                <c:pt idx="1">
                  <c:v>20729</c:v>
                </c:pt>
                <c:pt idx="2">
                  <c:v>16592</c:v>
                </c:pt>
                <c:pt idx="3">
                  <c:v>15561</c:v>
                </c:pt>
                <c:pt idx="4">
                  <c:v>15800</c:v>
                </c:pt>
                <c:pt idx="5">
                  <c:v>16176</c:v>
                </c:pt>
                <c:pt idx="6">
                  <c:v>15996</c:v>
                </c:pt>
                <c:pt idx="7">
                  <c:v>16394</c:v>
                </c:pt>
                <c:pt idx="8">
                  <c:v>16485</c:v>
                </c:pt>
                <c:pt idx="9">
                  <c:v>19041</c:v>
                </c:pt>
                <c:pt idx="10">
                  <c:v>17972</c:v>
                </c:pt>
                <c:pt idx="11">
                  <c:v>17424</c:v>
                </c:pt>
                <c:pt idx="12">
                  <c:v>15522</c:v>
                </c:pt>
                <c:pt idx="13">
                  <c:v>14674</c:v>
                </c:pt>
                <c:pt idx="14">
                  <c:v>14958</c:v>
                </c:pt>
                <c:pt idx="15">
                  <c:v>14608</c:v>
                </c:pt>
                <c:pt idx="16">
                  <c:v>14640</c:v>
                </c:pt>
                <c:pt idx="17">
                  <c:v>14137</c:v>
                </c:pt>
                <c:pt idx="18">
                  <c:v>13375</c:v>
                </c:pt>
                <c:pt idx="19">
                  <c:v>15509</c:v>
                </c:pt>
                <c:pt idx="20">
                  <c:v>15591</c:v>
                </c:pt>
                <c:pt idx="21">
                  <c:v>15561</c:v>
                </c:pt>
                <c:pt idx="22">
                  <c:v>16712</c:v>
                </c:pt>
                <c:pt idx="23">
                  <c:v>16839</c:v>
                </c:pt>
                <c:pt idx="24">
                  <c:v>16169</c:v>
                </c:pt>
                <c:pt idx="25">
                  <c:v>15464</c:v>
                </c:pt>
                <c:pt idx="26">
                  <c:v>14069</c:v>
                </c:pt>
                <c:pt idx="27">
                  <c:v>14219</c:v>
                </c:pt>
                <c:pt idx="28">
                  <c:v>13764</c:v>
                </c:pt>
                <c:pt idx="29">
                  <c:v>13685</c:v>
                </c:pt>
                <c:pt idx="30">
                  <c:v>13685</c:v>
                </c:pt>
                <c:pt idx="31">
                  <c:v>13685</c:v>
                </c:pt>
                <c:pt idx="32">
                  <c:v>13685</c:v>
                </c:pt>
                <c:pt idx="33">
                  <c:v>13685</c:v>
                </c:pt>
                <c:pt idx="34">
                  <c:v>13685</c:v>
                </c:pt>
                <c:pt idx="35">
                  <c:v>13685</c:v>
                </c:pt>
                <c:pt idx="36">
                  <c:v>13685</c:v>
                </c:pt>
                <c:pt idx="37">
                  <c:v>13685</c:v>
                </c:pt>
                <c:pt idx="38">
                  <c:v>13685</c:v>
                </c:pt>
              </c:numCache>
            </c:numRef>
          </c:val>
          <c:extLst>
            <c:ext xmlns:c16="http://schemas.microsoft.com/office/drawing/2014/chart" uri="{C3380CC4-5D6E-409C-BE32-E72D297353CC}">
              <c16:uniqueId val="{00000000-43F3-4433-8F71-F2B5284C6D80}"/>
            </c:ext>
          </c:extLst>
        </c:ser>
        <c:ser>
          <c:idx val="0"/>
          <c:order val="4"/>
          <c:tx>
            <c:strRef>
              <c:f>Roll!$G$47</c:f>
              <c:strCache>
                <c:ptCount val="1"/>
                <c:pt idx="0">
                  <c:v>Actual Sales</c:v>
                </c:pt>
              </c:strCache>
            </c:strRef>
          </c:tx>
          <c:spPr>
            <a:solidFill>
              <a:srgbClr val="42D4F4"/>
            </a:solidFill>
            <a:ln w="19050">
              <a:solidFill>
                <a:srgbClr val="42D4F4"/>
              </a:solidFill>
            </a:ln>
          </c:spPr>
          <c:invertIfNegative val="0"/>
          <c:cat>
            <c:multiLvlStrRef>
              <c:f>Roll!$A$48:$B$112</c:f>
              <c:multiLvlStrCache>
                <c:ptCount val="39"/>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lvl>
                <c:lvl>
                  <c:pt idx="0">
                    <c:v>2024</c:v>
                  </c:pt>
                  <c:pt idx="13">
                    <c:v>2025</c:v>
                  </c:pt>
                  <c:pt idx="26">
                    <c:v>2026</c:v>
                  </c:pt>
                </c:lvl>
              </c:multiLvlStrCache>
            </c:multiLvlStrRef>
          </c:cat>
          <c:val>
            <c:numRef>
              <c:f>Roll!$G$48:$G$112</c:f>
              <c:numCache>
                <c:formatCode>#,##0</c:formatCode>
                <c:ptCount val="39"/>
                <c:pt idx="0">
                  <c:v>19326</c:v>
                </c:pt>
                <c:pt idx="1">
                  <c:v>19810</c:v>
                </c:pt>
                <c:pt idx="2">
                  <c:v>15855</c:v>
                </c:pt>
                <c:pt idx="3">
                  <c:v>16494</c:v>
                </c:pt>
                <c:pt idx="4">
                  <c:v>15643</c:v>
                </c:pt>
                <c:pt idx="5">
                  <c:v>15840</c:v>
                </c:pt>
                <c:pt idx="6">
                  <c:v>15962</c:v>
                </c:pt>
                <c:pt idx="7">
                  <c:v>16179</c:v>
                </c:pt>
                <c:pt idx="8">
                  <c:v>15771</c:v>
                </c:pt>
                <c:pt idx="9">
                  <c:v>16200</c:v>
                </c:pt>
                <c:pt idx="10">
                  <c:v>19678</c:v>
                </c:pt>
                <c:pt idx="11">
                  <c:v>16750</c:v>
                </c:pt>
                <c:pt idx="12" formatCode="#,##0_);[Red]\(#,##0\)">
                  <c:v>14975</c:v>
                </c:pt>
                <c:pt idx="13">
                  <c:v>15376</c:v>
                </c:pt>
                <c:pt idx="14">
                  <c:v>14713</c:v>
                </c:pt>
                <c:pt idx="15">
                  <c:v>14147</c:v>
                </c:pt>
                <c:pt idx="16">
                  <c:v>13942</c:v>
                </c:pt>
              </c:numCache>
            </c:numRef>
          </c:val>
          <c:extLst>
            <c:ext xmlns:c16="http://schemas.microsoft.com/office/drawing/2014/chart" uri="{C3380CC4-5D6E-409C-BE32-E72D297353CC}">
              <c16:uniqueId val="{00000001-43F3-4433-8F71-F2B5284C6D80}"/>
            </c:ext>
          </c:extLst>
        </c:ser>
        <c:ser>
          <c:idx val="5"/>
          <c:order val="5"/>
          <c:tx>
            <c:strRef>
              <c:f>Roll!$I$47</c:f>
              <c:strCache>
                <c:ptCount val="1"/>
                <c:pt idx="0">
                  <c:v>Outside Purchases</c:v>
                </c:pt>
              </c:strCache>
            </c:strRef>
          </c:tx>
          <c:spPr>
            <a:solidFill>
              <a:srgbClr val="F58231"/>
            </a:solidFill>
            <a:ln w="19050">
              <a:solidFill>
                <a:srgbClr val="F58231"/>
              </a:solidFill>
              <a:prstDash val="solid"/>
            </a:ln>
          </c:spPr>
          <c:invertIfNegative val="0"/>
          <c:cat>
            <c:multiLvlStrRef>
              <c:f>Roll!$A$48:$B$112</c:f>
              <c:multiLvlStrCache>
                <c:ptCount val="39"/>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lvl>
                <c:lvl>
                  <c:pt idx="0">
                    <c:v>2024</c:v>
                  </c:pt>
                  <c:pt idx="13">
                    <c:v>2025</c:v>
                  </c:pt>
                  <c:pt idx="26">
                    <c:v>2026</c:v>
                  </c:pt>
                </c:lvl>
              </c:multiLvlStrCache>
            </c:multiLvlStrRef>
          </c:cat>
          <c:val>
            <c:numRef>
              <c:f>Roll!$I$48:$I$112</c:f>
              <c:numCache>
                <c:formatCode>#,##0</c:formatCode>
                <c:ptCount val="39"/>
              </c:numCache>
            </c:numRef>
          </c:val>
          <c:extLst>
            <c:ext xmlns:c16="http://schemas.microsoft.com/office/drawing/2014/chart" uri="{C3380CC4-5D6E-409C-BE32-E72D297353CC}">
              <c16:uniqueId val="{00000002-43F3-4433-8F71-F2B5284C6D80}"/>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Roll!$D$47</c:f>
              <c:strCache>
                <c:ptCount val="1"/>
                <c:pt idx="0">
                  <c:v>Scheduled Production</c:v>
                </c:pt>
              </c:strCache>
            </c:strRef>
          </c:tx>
          <c:spPr>
            <a:ln w="38100">
              <a:solidFill>
                <a:srgbClr val="911EB4"/>
              </a:solidFill>
              <a:prstDash val="dash"/>
            </a:ln>
          </c:spPr>
          <c:marker>
            <c:symbol val="none"/>
          </c:marker>
          <c:cat>
            <c:multiLvlStrRef>
              <c:f>Roll!$A$48:$B$112</c:f>
              <c:multiLvlStrCache>
                <c:ptCount val="39"/>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lvl>
                <c:lvl>
                  <c:pt idx="0">
                    <c:v>2024</c:v>
                  </c:pt>
                  <c:pt idx="13">
                    <c:v>2025</c:v>
                  </c:pt>
                  <c:pt idx="26">
                    <c:v>2026</c:v>
                  </c:pt>
                </c:lvl>
              </c:multiLvlStrCache>
            </c:multiLvlStrRef>
          </c:cat>
          <c:val>
            <c:numRef>
              <c:f>Roll!$D$48:$D$112</c:f>
              <c:numCache>
                <c:formatCode>#,##0</c:formatCode>
                <c:ptCount val="39"/>
                <c:pt idx="0">
                  <c:v>21495</c:v>
                </c:pt>
                <c:pt idx="1">
                  <c:v>23044</c:v>
                </c:pt>
                <c:pt idx="2">
                  <c:v>19844</c:v>
                </c:pt>
                <c:pt idx="3">
                  <c:v>18525</c:v>
                </c:pt>
                <c:pt idx="4">
                  <c:v>22850</c:v>
                </c:pt>
                <c:pt idx="5">
                  <c:v>21539</c:v>
                </c:pt>
                <c:pt idx="6">
                  <c:v>23222</c:v>
                </c:pt>
                <c:pt idx="7">
                  <c:v>23526</c:v>
                </c:pt>
                <c:pt idx="8">
                  <c:v>16672</c:v>
                </c:pt>
                <c:pt idx="9">
                  <c:v>19411</c:v>
                </c:pt>
                <c:pt idx="10">
                  <c:v>8155</c:v>
                </c:pt>
                <c:pt idx="11">
                  <c:v>9889</c:v>
                </c:pt>
                <c:pt idx="12">
                  <c:v>11252</c:v>
                </c:pt>
                <c:pt idx="13">
                  <c:v>12690</c:v>
                </c:pt>
                <c:pt idx="14">
                  <c:v>15421</c:v>
                </c:pt>
                <c:pt idx="15">
                  <c:v>10383</c:v>
                </c:pt>
                <c:pt idx="16">
                  <c:v>12350</c:v>
                </c:pt>
                <c:pt idx="17">
                  <c:v>13765</c:v>
                </c:pt>
                <c:pt idx="18">
                  <c:v>14272</c:v>
                </c:pt>
                <c:pt idx="19">
                  <c:v>13842</c:v>
                </c:pt>
                <c:pt idx="20">
                  <c:v>14575</c:v>
                </c:pt>
                <c:pt idx="21">
                  <c:v>14911</c:v>
                </c:pt>
                <c:pt idx="22">
                  <c:v>16712</c:v>
                </c:pt>
                <c:pt idx="23">
                  <c:v>16839</c:v>
                </c:pt>
                <c:pt idx="24">
                  <c:v>16169</c:v>
                </c:pt>
                <c:pt idx="25">
                  <c:v>15464</c:v>
                </c:pt>
                <c:pt idx="26">
                  <c:v>14069</c:v>
                </c:pt>
                <c:pt idx="27">
                  <c:v>14219</c:v>
                </c:pt>
                <c:pt idx="28">
                  <c:v>13764</c:v>
                </c:pt>
                <c:pt idx="29">
                  <c:v>13685</c:v>
                </c:pt>
                <c:pt idx="30">
                  <c:v>13685</c:v>
                </c:pt>
                <c:pt idx="31">
                  <c:v>13685</c:v>
                </c:pt>
                <c:pt idx="32">
                  <c:v>13685</c:v>
                </c:pt>
                <c:pt idx="33">
                  <c:v>13685</c:v>
                </c:pt>
                <c:pt idx="34">
                  <c:v>13685</c:v>
                </c:pt>
                <c:pt idx="35">
                  <c:v>13685</c:v>
                </c:pt>
                <c:pt idx="36">
                  <c:v>13685</c:v>
                </c:pt>
                <c:pt idx="37">
                  <c:v>13685</c:v>
                </c:pt>
                <c:pt idx="38">
                  <c:v>13685</c:v>
                </c:pt>
              </c:numCache>
            </c:numRef>
          </c:val>
          <c:smooth val="1"/>
          <c:extLst>
            <c:ext xmlns:c16="http://schemas.microsoft.com/office/drawing/2014/chart" uri="{C3380CC4-5D6E-409C-BE32-E72D297353CC}">
              <c16:uniqueId val="{00000003-43F3-4433-8F71-F2B5284C6D80}"/>
            </c:ext>
          </c:extLst>
        </c:ser>
        <c:ser>
          <c:idx val="3"/>
          <c:order val="2"/>
          <c:tx>
            <c:strRef>
              <c:f>Roll!$F$47</c:f>
              <c:strCache>
                <c:ptCount val="1"/>
                <c:pt idx="0">
                  <c:v>Actual Production</c:v>
                </c:pt>
              </c:strCache>
            </c:strRef>
          </c:tx>
          <c:spPr>
            <a:ln w="38100">
              <a:solidFill>
                <a:srgbClr val="911EB4"/>
              </a:solidFill>
            </a:ln>
          </c:spPr>
          <c:marker>
            <c:symbol val="none"/>
          </c:marker>
          <c:cat>
            <c:multiLvlStrRef>
              <c:f>Roll!$A$48:$B$112</c:f>
              <c:multiLvlStrCache>
                <c:ptCount val="39"/>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lvl>
                <c:lvl>
                  <c:pt idx="0">
                    <c:v>2024</c:v>
                  </c:pt>
                  <c:pt idx="13">
                    <c:v>2025</c:v>
                  </c:pt>
                  <c:pt idx="26">
                    <c:v>2026</c:v>
                  </c:pt>
                </c:lvl>
              </c:multiLvlStrCache>
            </c:multiLvlStrRef>
          </c:cat>
          <c:val>
            <c:numRef>
              <c:f>Roll!$F$48:$F$112</c:f>
              <c:numCache>
                <c:formatCode>#,##0</c:formatCode>
                <c:ptCount val="39"/>
                <c:pt idx="0">
                  <c:v>19587</c:v>
                </c:pt>
                <c:pt idx="1">
                  <c:v>20106</c:v>
                </c:pt>
                <c:pt idx="2">
                  <c:v>11750</c:v>
                </c:pt>
                <c:pt idx="3">
                  <c:v>13043</c:v>
                </c:pt>
                <c:pt idx="4">
                  <c:v>15078</c:v>
                </c:pt>
                <c:pt idx="5">
                  <c:v>16215</c:v>
                </c:pt>
                <c:pt idx="6">
                  <c:v>20062</c:v>
                </c:pt>
                <c:pt idx="7">
                  <c:v>25416</c:v>
                </c:pt>
                <c:pt idx="8">
                  <c:v>24412</c:v>
                </c:pt>
                <c:pt idx="9">
                  <c:v>24341</c:v>
                </c:pt>
                <c:pt idx="10">
                  <c:v>7740</c:v>
                </c:pt>
                <c:pt idx="11">
                  <c:v>14347</c:v>
                </c:pt>
                <c:pt idx="12" formatCode="#,##0_);[Red]\(#,##0\)">
                  <c:v>12722</c:v>
                </c:pt>
                <c:pt idx="13">
                  <c:v>20965</c:v>
                </c:pt>
                <c:pt idx="14">
                  <c:v>20994</c:v>
                </c:pt>
                <c:pt idx="15">
                  <c:v>6945</c:v>
                </c:pt>
                <c:pt idx="16">
                  <c:v>7911</c:v>
                </c:pt>
              </c:numCache>
            </c:numRef>
          </c:val>
          <c:smooth val="1"/>
          <c:extLst>
            <c:ext xmlns:c16="http://schemas.microsoft.com/office/drawing/2014/chart" uri="{C3380CC4-5D6E-409C-BE32-E72D297353CC}">
              <c16:uniqueId val="{00000004-43F3-4433-8F71-F2B5284C6D80}"/>
            </c:ext>
          </c:extLst>
        </c:ser>
        <c:ser>
          <c:idx val="4"/>
          <c:order val="3"/>
          <c:tx>
            <c:strRef>
              <c:f>Roll!$E$47</c:f>
              <c:strCache>
                <c:ptCount val="1"/>
                <c:pt idx="0">
                  <c:v>Beginning Inventory</c:v>
                </c:pt>
              </c:strCache>
            </c:strRef>
          </c:tx>
          <c:spPr>
            <a:ln w="38100">
              <a:solidFill>
                <a:schemeClr val="tx1"/>
              </a:solidFill>
            </a:ln>
          </c:spPr>
          <c:marker>
            <c:symbol val="none"/>
          </c:marker>
          <c:cat>
            <c:multiLvlStrRef>
              <c:f>Roll!$A$48:$B$112</c:f>
              <c:multiLvlStrCache>
                <c:ptCount val="39"/>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lvl>
                <c:lvl>
                  <c:pt idx="0">
                    <c:v>2024</c:v>
                  </c:pt>
                  <c:pt idx="13">
                    <c:v>2025</c:v>
                  </c:pt>
                  <c:pt idx="26">
                    <c:v>2026</c:v>
                  </c:pt>
                </c:lvl>
              </c:multiLvlStrCache>
            </c:multiLvlStrRef>
          </c:cat>
          <c:val>
            <c:numRef>
              <c:f>Roll!$E$48:$E$112</c:f>
              <c:numCache>
                <c:formatCode>#,##0</c:formatCode>
                <c:ptCount val="39"/>
                <c:pt idx="0">
                  <c:v>25745</c:v>
                </c:pt>
                <c:pt idx="1">
                  <c:v>26006</c:v>
                </c:pt>
                <c:pt idx="2">
                  <c:v>20666</c:v>
                </c:pt>
                <c:pt idx="3">
                  <c:v>17500</c:v>
                </c:pt>
                <c:pt idx="4">
                  <c:v>12479</c:v>
                </c:pt>
                <c:pt idx="5">
                  <c:v>9849</c:v>
                </c:pt>
                <c:pt idx="6">
                  <c:v>14771</c:v>
                </c:pt>
                <c:pt idx="7">
                  <c:v>15856</c:v>
                </c:pt>
                <c:pt idx="8">
                  <c:v>23139</c:v>
                </c:pt>
                <c:pt idx="9">
                  <c:v>32883</c:v>
                </c:pt>
                <c:pt idx="10">
                  <c:v>41776</c:v>
                </c:pt>
                <c:pt idx="11">
                  <c:v>27071</c:v>
                </c:pt>
                <c:pt idx="12">
                  <c:v>25985</c:v>
                </c:pt>
                <c:pt idx="13">
                  <c:v>15693</c:v>
                </c:pt>
                <c:pt idx="14">
                  <c:v>18376</c:v>
                </c:pt>
                <c:pt idx="15">
                  <c:v>26369</c:v>
                </c:pt>
                <c:pt idx="16">
                  <c:v>21362</c:v>
                </c:pt>
                <c:pt idx="17">
                  <c:v>14130</c:v>
                </c:pt>
                <c:pt idx="18">
                  <c:v>13758</c:v>
                </c:pt>
                <c:pt idx="19">
                  <c:v>14655</c:v>
                </c:pt>
                <c:pt idx="20">
                  <c:v>12988</c:v>
                </c:pt>
                <c:pt idx="21">
                  <c:v>11972</c:v>
                </c:pt>
                <c:pt idx="22">
                  <c:v>11322</c:v>
                </c:pt>
                <c:pt idx="23">
                  <c:v>11322</c:v>
                </c:pt>
                <c:pt idx="24">
                  <c:v>11322</c:v>
                </c:pt>
                <c:pt idx="25">
                  <c:v>11322</c:v>
                </c:pt>
                <c:pt idx="26">
                  <c:v>11322</c:v>
                </c:pt>
                <c:pt idx="27">
                  <c:v>11322</c:v>
                </c:pt>
                <c:pt idx="28">
                  <c:v>11322</c:v>
                </c:pt>
                <c:pt idx="29">
                  <c:v>11322</c:v>
                </c:pt>
                <c:pt idx="30">
                  <c:v>11322</c:v>
                </c:pt>
                <c:pt idx="31">
                  <c:v>11322</c:v>
                </c:pt>
                <c:pt idx="32">
                  <c:v>11322</c:v>
                </c:pt>
                <c:pt idx="33">
                  <c:v>11322</c:v>
                </c:pt>
                <c:pt idx="34">
                  <c:v>11322</c:v>
                </c:pt>
                <c:pt idx="35">
                  <c:v>11322</c:v>
                </c:pt>
                <c:pt idx="36">
                  <c:v>11322</c:v>
                </c:pt>
                <c:pt idx="37">
                  <c:v>11322</c:v>
                </c:pt>
                <c:pt idx="38">
                  <c:v>11322</c:v>
                </c:pt>
              </c:numCache>
            </c:numRef>
          </c:val>
          <c:smooth val="1"/>
          <c:extLst>
            <c:ext xmlns:c16="http://schemas.microsoft.com/office/drawing/2014/chart" uri="{C3380CC4-5D6E-409C-BE32-E72D297353CC}">
              <c16:uniqueId val="{00000005-43F3-4433-8F71-F2B5284C6D80}"/>
            </c:ext>
          </c:extLst>
        </c:ser>
        <c:ser>
          <c:idx val="6"/>
          <c:order val="6"/>
          <c:tx>
            <c:strRef>
              <c:f>Roll!$M$47</c:f>
              <c:strCache>
                <c:ptCount val="1"/>
                <c:pt idx="0">
                  <c:v>Standard Capacity</c:v>
                </c:pt>
              </c:strCache>
            </c:strRef>
          </c:tx>
          <c:spPr>
            <a:ln w="38100">
              <a:solidFill>
                <a:srgbClr val="3CB44B"/>
              </a:solidFill>
            </a:ln>
          </c:spPr>
          <c:marker>
            <c:symbol val="none"/>
          </c:marker>
          <c:cat>
            <c:multiLvlStrRef>
              <c:f>Roll!$A$48:$B$112</c:f>
              <c:multiLvlStrCache>
                <c:ptCount val="39"/>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lvl>
                <c:lvl>
                  <c:pt idx="0">
                    <c:v>2024</c:v>
                  </c:pt>
                  <c:pt idx="13">
                    <c:v>2025</c:v>
                  </c:pt>
                  <c:pt idx="26">
                    <c:v>2026</c:v>
                  </c:pt>
                </c:lvl>
              </c:multiLvlStrCache>
            </c:multiLvlStrRef>
          </c:cat>
          <c:val>
            <c:numRef>
              <c:f>Roll!$M$48:$M$112</c:f>
              <c:numCache>
                <c:formatCode>#,##0</c:formatCode>
                <c:ptCount val="39"/>
                <c:pt idx="0">
                  <c:v>9888.451240340868</c:v>
                </c:pt>
                <c:pt idx="1">
                  <c:v>9888.451240340868</c:v>
                </c:pt>
                <c:pt idx="2">
                  <c:v>9888.451240340868</c:v>
                </c:pt>
                <c:pt idx="3">
                  <c:v>9888.451240340868</c:v>
                </c:pt>
                <c:pt idx="4">
                  <c:v>9888.451240340868</c:v>
                </c:pt>
                <c:pt idx="5">
                  <c:v>9888.451240340868</c:v>
                </c:pt>
                <c:pt idx="6">
                  <c:v>9888.451240340868</c:v>
                </c:pt>
                <c:pt idx="7">
                  <c:v>9888.451240340868</c:v>
                </c:pt>
                <c:pt idx="8">
                  <c:v>9888.451240340868</c:v>
                </c:pt>
                <c:pt idx="9">
                  <c:v>9888.451240340868</c:v>
                </c:pt>
                <c:pt idx="10">
                  <c:v>9888.451240340868</c:v>
                </c:pt>
                <c:pt idx="11">
                  <c:v>9888.451240340868</c:v>
                </c:pt>
                <c:pt idx="12">
                  <c:v>9888.451240340868</c:v>
                </c:pt>
                <c:pt idx="13">
                  <c:v>13270.202517943721</c:v>
                </c:pt>
                <c:pt idx="14">
                  <c:v>13270.202517943721</c:v>
                </c:pt>
                <c:pt idx="15">
                  <c:v>13270.202517943721</c:v>
                </c:pt>
                <c:pt idx="16">
                  <c:v>13270.202517943721</c:v>
                </c:pt>
                <c:pt idx="17">
                  <c:v>13270.202517943721</c:v>
                </c:pt>
                <c:pt idx="18">
                  <c:v>13270.202517943721</c:v>
                </c:pt>
                <c:pt idx="19">
                  <c:v>13270.202517943721</c:v>
                </c:pt>
                <c:pt idx="20">
                  <c:v>13270.202517943721</c:v>
                </c:pt>
                <c:pt idx="21">
                  <c:v>13270.202517943721</c:v>
                </c:pt>
                <c:pt idx="22">
                  <c:v>13270.202517943721</c:v>
                </c:pt>
                <c:pt idx="23">
                  <c:v>13270.202517943721</c:v>
                </c:pt>
                <c:pt idx="24">
                  <c:v>13270.202517943721</c:v>
                </c:pt>
                <c:pt idx="25">
                  <c:v>13270.202517943721</c:v>
                </c:pt>
                <c:pt idx="26">
                  <c:v>13270.202517943721</c:v>
                </c:pt>
                <c:pt idx="27">
                  <c:v>13270.202517943721</c:v>
                </c:pt>
                <c:pt idx="28">
                  <c:v>13270.202517943721</c:v>
                </c:pt>
                <c:pt idx="29">
                  <c:v>13270.202517943721</c:v>
                </c:pt>
                <c:pt idx="30">
                  <c:v>13270.202517943721</c:v>
                </c:pt>
                <c:pt idx="31">
                  <c:v>13270.202517943721</c:v>
                </c:pt>
                <c:pt idx="32">
                  <c:v>13270.202517943721</c:v>
                </c:pt>
                <c:pt idx="33">
                  <c:v>13270.202517943721</c:v>
                </c:pt>
                <c:pt idx="34">
                  <c:v>13270.202517943721</c:v>
                </c:pt>
                <c:pt idx="35">
                  <c:v>13270.202517943721</c:v>
                </c:pt>
                <c:pt idx="36">
                  <c:v>13270.202517943721</c:v>
                </c:pt>
                <c:pt idx="37">
                  <c:v>13270.202517943721</c:v>
                </c:pt>
                <c:pt idx="38">
                  <c:v>13270.202517943721</c:v>
                </c:pt>
              </c:numCache>
            </c:numRef>
          </c:val>
          <c:smooth val="0"/>
          <c:extLst>
            <c:ext xmlns:c16="http://schemas.microsoft.com/office/drawing/2014/chart" uri="{C3380CC4-5D6E-409C-BE32-E72D297353CC}">
              <c16:uniqueId val="{00000008-43F3-4433-8F71-F2B5284C6D80}"/>
            </c:ext>
          </c:extLst>
        </c:ser>
        <c:ser>
          <c:idx val="7"/>
          <c:order val="7"/>
          <c:tx>
            <c:strRef>
              <c:f>Roll!$N$47</c:f>
              <c:strCache>
                <c:ptCount val="1"/>
                <c:pt idx="0">
                  <c:v>Overtime Capacity</c:v>
                </c:pt>
              </c:strCache>
            </c:strRef>
          </c:tx>
          <c:spPr>
            <a:ln w="38100">
              <a:solidFill>
                <a:srgbClr val="FFE119"/>
              </a:solidFill>
            </a:ln>
          </c:spPr>
          <c:marker>
            <c:symbol val="none"/>
          </c:marker>
          <c:cat>
            <c:multiLvlStrRef>
              <c:f>Roll!$A$48:$B$112</c:f>
              <c:multiLvlStrCache>
                <c:ptCount val="39"/>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lvl>
                <c:lvl>
                  <c:pt idx="0">
                    <c:v>2024</c:v>
                  </c:pt>
                  <c:pt idx="13">
                    <c:v>2025</c:v>
                  </c:pt>
                  <c:pt idx="26">
                    <c:v>2026</c:v>
                  </c:pt>
                </c:lvl>
              </c:multiLvlStrCache>
            </c:multiLvlStrRef>
          </c:cat>
          <c:val>
            <c:numRef>
              <c:f>Roll!$N$48:$N$112</c:f>
              <c:numCache>
                <c:formatCode>#,##0</c:formatCode>
                <c:ptCount val="39"/>
                <c:pt idx="0">
                  <c:v>11536.526447064345</c:v>
                </c:pt>
                <c:pt idx="1">
                  <c:v>11536.526447064345</c:v>
                </c:pt>
                <c:pt idx="2">
                  <c:v>11536.526447064345</c:v>
                </c:pt>
                <c:pt idx="3">
                  <c:v>11536.526447064345</c:v>
                </c:pt>
                <c:pt idx="4">
                  <c:v>11536.526447064345</c:v>
                </c:pt>
                <c:pt idx="5">
                  <c:v>11536.526447064345</c:v>
                </c:pt>
                <c:pt idx="6">
                  <c:v>11536.526447064345</c:v>
                </c:pt>
                <c:pt idx="7">
                  <c:v>11536.526447064345</c:v>
                </c:pt>
                <c:pt idx="8">
                  <c:v>11536.526447064345</c:v>
                </c:pt>
                <c:pt idx="9">
                  <c:v>11536.526447064345</c:v>
                </c:pt>
                <c:pt idx="10">
                  <c:v>11536.526447064345</c:v>
                </c:pt>
                <c:pt idx="11">
                  <c:v>11536.526447064345</c:v>
                </c:pt>
                <c:pt idx="12">
                  <c:v>11536.526447064345</c:v>
                </c:pt>
                <c:pt idx="13">
                  <c:v>15481.902937601008</c:v>
                </c:pt>
                <c:pt idx="14">
                  <c:v>15481.902937601008</c:v>
                </c:pt>
                <c:pt idx="15">
                  <c:v>15481.902937601008</c:v>
                </c:pt>
                <c:pt idx="16">
                  <c:v>15481.902937601008</c:v>
                </c:pt>
                <c:pt idx="17">
                  <c:v>15481.902937601008</c:v>
                </c:pt>
                <c:pt idx="18">
                  <c:v>15481.902937601008</c:v>
                </c:pt>
                <c:pt idx="19">
                  <c:v>15481.902937601008</c:v>
                </c:pt>
                <c:pt idx="20">
                  <c:v>15481.902937601008</c:v>
                </c:pt>
                <c:pt idx="21">
                  <c:v>15481.902937601008</c:v>
                </c:pt>
                <c:pt idx="22">
                  <c:v>15481.902937601008</c:v>
                </c:pt>
                <c:pt idx="23">
                  <c:v>15481.902937601008</c:v>
                </c:pt>
                <c:pt idx="24">
                  <c:v>15481.902937601008</c:v>
                </c:pt>
                <c:pt idx="25">
                  <c:v>15481.902937601008</c:v>
                </c:pt>
                <c:pt idx="26">
                  <c:v>15481.902937601008</c:v>
                </c:pt>
                <c:pt idx="27">
                  <c:v>15481.902937601008</c:v>
                </c:pt>
                <c:pt idx="28">
                  <c:v>15481.902937601008</c:v>
                </c:pt>
                <c:pt idx="29">
                  <c:v>15481.902937601008</c:v>
                </c:pt>
                <c:pt idx="30">
                  <c:v>15481.902937601008</c:v>
                </c:pt>
                <c:pt idx="31">
                  <c:v>15481.902937601008</c:v>
                </c:pt>
                <c:pt idx="32">
                  <c:v>15481.902937601008</c:v>
                </c:pt>
                <c:pt idx="33">
                  <c:v>15481.902937601008</c:v>
                </c:pt>
                <c:pt idx="34">
                  <c:v>15481.902937601008</c:v>
                </c:pt>
                <c:pt idx="35">
                  <c:v>15481.902937601008</c:v>
                </c:pt>
                <c:pt idx="36">
                  <c:v>15481.902937601008</c:v>
                </c:pt>
                <c:pt idx="37">
                  <c:v>15481.902937601008</c:v>
                </c:pt>
                <c:pt idx="38">
                  <c:v>15481.902937601008</c:v>
                </c:pt>
              </c:numCache>
            </c:numRef>
          </c:val>
          <c:smooth val="0"/>
          <c:extLst>
            <c:ext xmlns:c16="http://schemas.microsoft.com/office/drawing/2014/chart" uri="{C3380CC4-5D6E-409C-BE32-E72D297353CC}">
              <c16:uniqueId val="{00000007-43F3-4433-8F71-F2B5284C6D80}"/>
            </c:ext>
          </c:extLst>
        </c:ser>
        <c:ser>
          <c:idx val="8"/>
          <c:order val="8"/>
          <c:tx>
            <c:strRef>
              <c:f>Roll!$O$47</c:f>
              <c:strCache>
                <c:ptCount val="1"/>
                <c:pt idx="0">
                  <c:v>Max Capacity</c:v>
                </c:pt>
              </c:strCache>
            </c:strRef>
          </c:tx>
          <c:spPr>
            <a:ln w="38100">
              <a:solidFill>
                <a:srgbClr val="FF0000"/>
              </a:solidFill>
            </a:ln>
          </c:spPr>
          <c:marker>
            <c:symbol val="none"/>
          </c:marker>
          <c:cat>
            <c:multiLvlStrRef>
              <c:f>Roll!$A$48:$B$112</c:f>
              <c:multiLvlStrCache>
                <c:ptCount val="39"/>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lvl>
                <c:lvl>
                  <c:pt idx="0">
                    <c:v>2024</c:v>
                  </c:pt>
                  <c:pt idx="13">
                    <c:v>2025</c:v>
                  </c:pt>
                  <c:pt idx="26">
                    <c:v>2026</c:v>
                  </c:pt>
                </c:lvl>
              </c:multiLvlStrCache>
            </c:multiLvlStrRef>
          </c:cat>
          <c:val>
            <c:numRef>
              <c:f>Roll!$O$48:$O$112</c:f>
              <c:numCache>
                <c:formatCode>#,##0</c:formatCode>
                <c:ptCount val="39"/>
                <c:pt idx="0">
                  <c:v>46146.10578825738</c:v>
                </c:pt>
                <c:pt idx="1">
                  <c:v>46146.10578825738</c:v>
                </c:pt>
                <c:pt idx="2">
                  <c:v>46146.10578825738</c:v>
                </c:pt>
                <c:pt idx="3">
                  <c:v>46146.10578825738</c:v>
                </c:pt>
                <c:pt idx="4">
                  <c:v>46146.10578825738</c:v>
                </c:pt>
                <c:pt idx="5">
                  <c:v>46146.10578825738</c:v>
                </c:pt>
                <c:pt idx="6">
                  <c:v>46146.10578825738</c:v>
                </c:pt>
                <c:pt idx="7">
                  <c:v>46146.10578825738</c:v>
                </c:pt>
                <c:pt idx="8">
                  <c:v>46146.10578825738</c:v>
                </c:pt>
                <c:pt idx="9">
                  <c:v>46146.10578825738</c:v>
                </c:pt>
                <c:pt idx="10">
                  <c:v>46146.10578825738</c:v>
                </c:pt>
                <c:pt idx="11">
                  <c:v>46146.10578825738</c:v>
                </c:pt>
                <c:pt idx="12">
                  <c:v>46146.10578825738</c:v>
                </c:pt>
                <c:pt idx="13">
                  <c:v>61927.61175040403</c:v>
                </c:pt>
                <c:pt idx="14">
                  <c:v>61927.61175040403</c:v>
                </c:pt>
                <c:pt idx="15">
                  <c:v>61927.61175040403</c:v>
                </c:pt>
                <c:pt idx="16">
                  <c:v>61927.61175040403</c:v>
                </c:pt>
                <c:pt idx="17">
                  <c:v>61927.61175040403</c:v>
                </c:pt>
                <c:pt idx="18">
                  <c:v>61927.61175040403</c:v>
                </c:pt>
                <c:pt idx="19">
                  <c:v>61927.61175040403</c:v>
                </c:pt>
                <c:pt idx="20">
                  <c:v>61927.61175040403</c:v>
                </c:pt>
                <c:pt idx="21">
                  <c:v>61927.61175040403</c:v>
                </c:pt>
                <c:pt idx="22">
                  <c:v>61927.61175040403</c:v>
                </c:pt>
                <c:pt idx="23">
                  <c:v>61927.61175040403</c:v>
                </c:pt>
                <c:pt idx="24">
                  <c:v>61927.61175040403</c:v>
                </c:pt>
                <c:pt idx="25">
                  <c:v>61927.61175040403</c:v>
                </c:pt>
                <c:pt idx="26">
                  <c:v>61927.61175040403</c:v>
                </c:pt>
                <c:pt idx="27">
                  <c:v>61927.61175040403</c:v>
                </c:pt>
                <c:pt idx="28">
                  <c:v>61927.61175040403</c:v>
                </c:pt>
                <c:pt idx="29">
                  <c:v>61927.61175040403</c:v>
                </c:pt>
                <c:pt idx="30">
                  <c:v>61927.61175040403</c:v>
                </c:pt>
                <c:pt idx="31">
                  <c:v>61927.61175040403</c:v>
                </c:pt>
                <c:pt idx="32">
                  <c:v>61927.61175040403</c:v>
                </c:pt>
                <c:pt idx="33">
                  <c:v>61927.61175040403</c:v>
                </c:pt>
                <c:pt idx="34">
                  <c:v>61927.61175040403</c:v>
                </c:pt>
                <c:pt idx="35">
                  <c:v>61927.61175040403</c:v>
                </c:pt>
                <c:pt idx="36">
                  <c:v>61927.61175040403</c:v>
                </c:pt>
                <c:pt idx="37">
                  <c:v>61927.61175040403</c:v>
                </c:pt>
                <c:pt idx="38">
                  <c:v>61927.61175040403</c:v>
                </c:pt>
              </c:numCache>
            </c:numRef>
          </c:val>
          <c:smooth val="0"/>
          <c:extLst>
            <c:ext xmlns:c16="http://schemas.microsoft.com/office/drawing/2014/chart" uri="{C3380CC4-5D6E-409C-BE32-E72D297353CC}">
              <c16:uniqueId val="{00000006-43F3-4433-8F71-F2B5284C6D80}"/>
            </c:ext>
          </c:extLst>
        </c:ser>
        <c:dLbls>
          <c:showLegendKey val="0"/>
          <c:showVal val="0"/>
          <c:showCatName val="0"/>
          <c:showSerName val="0"/>
          <c:showPercent val="0"/>
          <c:showBubbleSize val="0"/>
        </c:dLbls>
        <c:marker val="1"/>
        <c:smooth val="0"/>
        <c:axId val="507247232"/>
        <c:axId val="507311232"/>
      </c:lineChart>
      <c:lineChart>
        <c:grouping val="standard"/>
        <c:varyColors val="0"/>
        <c:ser>
          <c:idx val="9"/>
          <c:order val="9"/>
          <c:tx>
            <c:strRef>
              <c:f>Roll!$S$47</c:f>
              <c:strCache>
                <c:ptCount val="1"/>
                <c:pt idx="0">
                  <c:v>DOS</c:v>
                </c:pt>
              </c:strCache>
            </c:strRef>
          </c:tx>
          <c:spPr>
            <a:ln w="50800">
              <a:solidFill>
                <a:srgbClr val="FF3399"/>
              </a:solidFill>
              <a:prstDash val="sysDot"/>
            </a:ln>
          </c:spPr>
          <c:marker>
            <c:symbol val="none"/>
          </c:marker>
          <c:val>
            <c:numRef>
              <c:f>Roll!$S$48:$S$112</c:f>
              <c:numCache>
                <c:formatCode>0</c:formatCode>
                <c:ptCount val="39"/>
                <c:pt idx="0">
                  <c:v>21.482938459246014</c:v>
                </c:pt>
                <c:pt idx="1">
                  <c:v>35.127984948622704</c:v>
                </c:pt>
                <c:pt idx="2">
                  <c:v>34.875120540019289</c:v>
                </c:pt>
                <c:pt idx="3">
                  <c:v>31.488978857399911</c:v>
                </c:pt>
                <c:pt idx="4">
                  <c:v>22.114683544303794</c:v>
                </c:pt>
                <c:pt idx="5">
                  <c:v>17.048219584569733</c:v>
                </c:pt>
                <c:pt idx="6">
                  <c:v>25.855713928482118</c:v>
                </c:pt>
                <c:pt idx="7">
                  <c:v>27.081127241673784</c:v>
                </c:pt>
                <c:pt idx="8">
                  <c:v>39.301910828025477</c:v>
                </c:pt>
                <c:pt idx="9">
                  <c:v>48.354813297620922</c:v>
                </c:pt>
                <c:pt idx="10">
                  <c:v>65.08613398620075</c:v>
                </c:pt>
                <c:pt idx="11">
                  <c:v>43.502525252525253</c:v>
                </c:pt>
                <c:pt idx="12">
                  <c:v>58.592642700682902</c:v>
                </c:pt>
                <c:pt idx="13">
                  <c:v>29.944391440643315</c:v>
                </c:pt>
                <c:pt idx="14">
                  <c:v>34.398181575076883</c:v>
                </c:pt>
                <c:pt idx="15">
                  <c:v>50.542990142387737</c:v>
                </c:pt>
                <c:pt idx="16">
                  <c:v>40.856284153005461</c:v>
                </c:pt>
                <c:pt idx="17">
                  <c:v>27.986135672349153</c:v>
                </c:pt>
                <c:pt idx="18">
                  <c:v>28.801794392523362</c:v>
                </c:pt>
                <c:pt idx="19">
                  <c:v>26.458185569669226</c:v>
                </c:pt>
                <c:pt idx="20">
                  <c:v>23.325251747803222</c:v>
                </c:pt>
                <c:pt idx="21">
                  <c:v>21.542060278902383</c:v>
                </c:pt>
                <c:pt idx="22">
                  <c:v>18.969363331737672</c:v>
                </c:pt>
                <c:pt idx="23">
                  <c:v>18.826296098343132</c:v>
                </c:pt>
                <c:pt idx="24">
                  <c:v>19.606407322654462</c:v>
                </c:pt>
                <c:pt idx="25">
                  <c:v>20.500258665287117</c:v>
                </c:pt>
                <c:pt idx="26">
                  <c:v>22.532944772194185</c:v>
                </c:pt>
                <c:pt idx="27">
                  <c:v>22.295238765032703</c:v>
                </c:pt>
                <c:pt idx="28">
                  <c:v>23.032258064516128</c:v>
                </c:pt>
                <c:pt idx="29">
                  <c:v>23.165217391304349</c:v>
                </c:pt>
                <c:pt idx="30">
                  <c:v>23.165217391304349</c:v>
                </c:pt>
                <c:pt idx="31">
                  <c:v>23.165217391304349</c:v>
                </c:pt>
                <c:pt idx="32">
                  <c:v>23.165217391304349</c:v>
                </c:pt>
                <c:pt idx="33">
                  <c:v>23.165217391304349</c:v>
                </c:pt>
                <c:pt idx="34">
                  <c:v>23.165217391304349</c:v>
                </c:pt>
                <c:pt idx="35">
                  <c:v>23.165217391304349</c:v>
                </c:pt>
                <c:pt idx="36">
                  <c:v>23.165217391304349</c:v>
                </c:pt>
                <c:pt idx="37">
                  <c:v>23.165217391304349</c:v>
                </c:pt>
                <c:pt idx="38">
                  <c:v>23.165217391304349</c:v>
                </c:pt>
              </c:numCache>
            </c:numRef>
          </c:val>
          <c:smooth val="0"/>
          <c:extLst>
            <c:ext xmlns:c16="http://schemas.microsoft.com/office/drawing/2014/chart" uri="{C3380CC4-5D6E-409C-BE32-E72D297353CC}">
              <c16:uniqueId val="{00000000-28BA-4734-9D7B-AC574DEC9517}"/>
            </c:ext>
          </c:extLst>
        </c:ser>
        <c:dLbls>
          <c:showLegendKey val="0"/>
          <c:showVal val="0"/>
          <c:showCatName val="0"/>
          <c:showSerName val="0"/>
          <c:showPercent val="0"/>
          <c:showBubbleSize val="0"/>
        </c:dLbls>
        <c:marker val="1"/>
        <c:smooth val="0"/>
        <c:axId val="334316800"/>
        <c:axId val="1100065616"/>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5143462982246446"/>
              <c:y val="0.943356225754306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scaling>
        <c:delete val="0"/>
        <c:axPos val="l"/>
        <c:majorGridlines>
          <c:spPr>
            <a:ln w="3175">
              <a:solidFill>
                <a:srgbClr val="000000"/>
              </a:solidFill>
              <a:prstDash val="solid"/>
            </a:ln>
          </c:spPr>
        </c:majorGridlines>
        <c:title>
          <c:tx>
            <c:strRef>
              <c:f>Roll!$C$43</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valAx>
        <c:axId val="1100065616"/>
        <c:scaling>
          <c:orientation val="minMax"/>
        </c:scaling>
        <c:delete val="0"/>
        <c:axPos val="r"/>
        <c:title>
          <c:tx>
            <c:rich>
              <a:bodyPr/>
              <a:lstStyle/>
              <a:p>
                <a:pPr>
                  <a:defRPr/>
                </a:pPr>
                <a:r>
                  <a:rPr lang="en-US" sz="1800" b="1"/>
                  <a:t>DOS</a:t>
                </a:r>
              </a:p>
            </c:rich>
          </c:tx>
          <c:overlay val="0"/>
        </c:title>
        <c:numFmt formatCode="0" sourceLinked="1"/>
        <c:majorTickMark val="out"/>
        <c:minorTickMark val="none"/>
        <c:tickLblPos val="nextTo"/>
        <c:crossAx val="334316800"/>
        <c:crosses val="max"/>
        <c:crossBetween val="between"/>
      </c:valAx>
      <c:catAx>
        <c:axId val="334316800"/>
        <c:scaling>
          <c:orientation val="minMax"/>
        </c:scaling>
        <c:delete val="1"/>
        <c:axPos val="b"/>
        <c:majorTickMark val="out"/>
        <c:minorTickMark val="none"/>
        <c:tickLblPos val="nextTo"/>
        <c:crossAx val="1100065616"/>
        <c:crosses val="autoZero"/>
        <c:auto val="1"/>
        <c:lblAlgn val="ctr"/>
        <c:lblOffset val="100"/>
        <c:noMultiLvlLbl val="0"/>
      </c:catAx>
      <c:spPr>
        <a:noFill/>
        <a:ln w="12700">
          <a:solidFill>
            <a:srgbClr val="808080"/>
          </a:solidFill>
          <a:prstDash val="solid"/>
        </a:ln>
      </c:spPr>
    </c:plotArea>
    <c:legend>
      <c:legendPos val="r"/>
      <c:layout>
        <c:manualLayout>
          <c:xMode val="edge"/>
          <c:yMode val="edge"/>
          <c:x val="0.88465018194139833"/>
          <c:y val="0.11076649952350812"/>
          <c:w val="0.11107736910880123"/>
          <c:h val="0.81309799221818024"/>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 Combined Cake Line Capacity</a:t>
            </a:r>
          </a:p>
        </c:rich>
      </c:tx>
      <c:layout>
        <c:manualLayout>
          <c:xMode val="edge"/>
          <c:yMode val="edge"/>
          <c:x val="0.32109471834692999"/>
          <c:y val="1.934487182308172E-2"/>
        </c:manualLayout>
      </c:layout>
      <c:overlay val="0"/>
      <c:spPr>
        <a:noFill/>
        <a:ln w="25400">
          <a:noFill/>
        </a:ln>
      </c:spPr>
    </c:title>
    <c:autoTitleDeleted val="0"/>
    <c:plotArea>
      <c:layout>
        <c:manualLayout>
          <c:layoutTarget val="inner"/>
          <c:xMode val="edge"/>
          <c:yMode val="edge"/>
          <c:x val="8.4794733121650812E-2"/>
          <c:y val="0.10188214977578904"/>
          <c:w val="0.7545910012217899"/>
          <c:h val="0.75820650051964655"/>
        </c:manualLayout>
      </c:layout>
      <c:barChart>
        <c:barDir val="col"/>
        <c:grouping val="clustered"/>
        <c:varyColors val="0"/>
        <c:ser>
          <c:idx val="2"/>
          <c:order val="0"/>
          <c:tx>
            <c:strRef>
              <c:f>Cake!$C$47</c:f>
              <c:strCache>
                <c:ptCount val="1"/>
                <c:pt idx="0">
                  <c:v>Forecasted Demand</c:v>
                </c:pt>
              </c:strCache>
            </c:strRef>
          </c:tx>
          <c:spPr>
            <a:solidFill>
              <a:srgbClr val="000075"/>
            </a:solidFill>
            <a:ln w="19050">
              <a:solidFill>
                <a:srgbClr val="000075"/>
              </a:solidFill>
            </a:ln>
          </c:spPr>
          <c:invertIfNegative val="0"/>
          <c:cat>
            <c:multiLvlStrRef>
              <c:f>Cake!$A$48:$B$112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2023</c:v>
                  </c:pt>
                  <c:pt idx="13">
                    <c:v>2024</c:v>
                  </c:pt>
                  <c:pt idx="26">
                    <c:v>2025</c:v>
                  </c:pt>
                  <c:pt idx="39">
                    <c:v>2026</c:v>
                  </c:pt>
                  <c:pt idx="52">
                    <c:v>2027</c:v>
                  </c:pt>
                </c:lvl>
              </c:multiLvlStrCache>
            </c:multiLvlStrRef>
          </c:cat>
          <c:val>
            <c:numRef>
              <c:f>Cake!$C$48:$C$112</c:f>
              <c:numCache>
                <c:formatCode>#,##0</c:formatCode>
                <c:ptCount val="65"/>
                <c:pt idx="0">
                  <c:v>302181</c:v>
                </c:pt>
                <c:pt idx="1">
                  <c:v>234997</c:v>
                </c:pt>
                <c:pt idx="2">
                  <c:v>276812</c:v>
                </c:pt>
                <c:pt idx="3">
                  <c:v>299603</c:v>
                </c:pt>
                <c:pt idx="4">
                  <c:v>266344</c:v>
                </c:pt>
                <c:pt idx="5">
                  <c:v>277179</c:v>
                </c:pt>
                <c:pt idx="6">
                  <c:v>280076</c:v>
                </c:pt>
                <c:pt idx="7">
                  <c:v>244725</c:v>
                </c:pt>
                <c:pt idx="8">
                  <c:v>263807</c:v>
                </c:pt>
                <c:pt idx="9">
                  <c:v>268640</c:v>
                </c:pt>
                <c:pt idx="10">
                  <c:v>264134</c:v>
                </c:pt>
                <c:pt idx="11">
                  <c:v>228357</c:v>
                </c:pt>
                <c:pt idx="12">
                  <c:v>267239</c:v>
                </c:pt>
                <c:pt idx="13">
                  <c:v>270179</c:v>
                </c:pt>
                <c:pt idx="14">
                  <c:v>243942</c:v>
                </c:pt>
                <c:pt idx="15">
                  <c:v>247168</c:v>
                </c:pt>
                <c:pt idx="16">
                  <c:v>306257</c:v>
                </c:pt>
                <c:pt idx="17">
                  <c:v>298195</c:v>
                </c:pt>
                <c:pt idx="18">
                  <c:v>280627</c:v>
                </c:pt>
                <c:pt idx="19">
                  <c:v>276933</c:v>
                </c:pt>
                <c:pt idx="20">
                  <c:v>233696</c:v>
                </c:pt>
                <c:pt idx="21">
                  <c:v>247787</c:v>
                </c:pt>
                <c:pt idx="22">
                  <c:v>257092.5</c:v>
                </c:pt>
                <c:pt idx="23">
                  <c:v>257092.5</c:v>
                </c:pt>
                <c:pt idx="24">
                  <c:v>257092.5</c:v>
                </c:pt>
                <c:pt idx="25">
                  <c:v>257092.5</c:v>
                </c:pt>
                <c:pt idx="26">
                  <c:v>257092.5</c:v>
                </c:pt>
                <c:pt idx="27">
                  <c:v>257092.5</c:v>
                </c:pt>
                <c:pt idx="28">
                  <c:v>257092.5</c:v>
                </c:pt>
                <c:pt idx="29">
                  <c:v>257092.5</c:v>
                </c:pt>
                <c:pt idx="30">
                  <c:v>257092.5</c:v>
                </c:pt>
                <c:pt idx="31">
                  <c:v>257092.5</c:v>
                </c:pt>
                <c:pt idx="32">
                  <c:v>257092.5</c:v>
                </c:pt>
                <c:pt idx="33">
                  <c:v>257092.5</c:v>
                </c:pt>
                <c:pt idx="34">
                  <c:v>257092.5</c:v>
                </c:pt>
                <c:pt idx="35">
                  <c:v>257092.5</c:v>
                </c:pt>
                <c:pt idx="36">
                  <c:v>257092.5</c:v>
                </c:pt>
                <c:pt idx="37">
                  <c:v>257092.5</c:v>
                </c:pt>
                <c:pt idx="38">
                  <c:v>257092.5</c:v>
                </c:pt>
                <c:pt idx="39">
                  <c:v>257092.5</c:v>
                </c:pt>
                <c:pt idx="40">
                  <c:v>257092.5</c:v>
                </c:pt>
                <c:pt idx="41">
                  <c:v>257092.5</c:v>
                </c:pt>
                <c:pt idx="42">
                  <c:v>257092.5</c:v>
                </c:pt>
                <c:pt idx="43">
                  <c:v>257092.5</c:v>
                </c:pt>
                <c:pt idx="44">
                  <c:v>257092.5</c:v>
                </c:pt>
                <c:pt idx="45">
                  <c:v>257092.5</c:v>
                </c:pt>
                <c:pt idx="46">
                  <c:v>257092.5</c:v>
                </c:pt>
                <c:pt idx="47">
                  <c:v>257092.5</c:v>
                </c:pt>
                <c:pt idx="48">
                  <c:v>257092.5</c:v>
                </c:pt>
                <c:pt idx="49">
                  <c:v>257092.5</c:v>
                </c:pt>
                <c:pt idx="50">
                  <c:v>257092.5</c:v>
                </c:pt>
                <c:pt idx="51">
                  <c:v>257092.5</c:v>
                </c:pt>
                <c:pt idx="52">
                  <c:v>257092.5</c:v>
                </c:pt>
                <c:pt idx="53">
                  <c:v>257092.5</c:v>
                </c:pt>
                <c:pt idx="54">
                  <c:v>257092.5</c:v>
                </c:pt>
                <c:pt idx="55">
                  <c:v>257092.5</c:v>
                </c:pt>
                <c:pt idx="56">
                  <c:v>257092.5</c:v>
                </c:pt>
                <c:pt idx="57">
                  <c:v>257092.5</c:v>
                </c:pt>
                <c:pt idx="58">
                  <c:v>257092.5</c:v>
                </c:pt>
                <c:pt idx="59">
                  <c:v>257092.5</c:v>
                </c:pt>
                <c:pt idx="60">
                  <c:v>257092.5</c:v>
                </c:pt>
                <c:pt idx="61">
                  <c:v>257092.5</c:v>
                </c:pt>
                <c:pt idx="62">
                  <c:v>257092.5</c:v>
                </c:pt>
                <c:pt idx="63">
                  <c:v>257092.5</c:v>
                </c:pt>
                <c:pt idx="64">
                  <c:v>257092.5</c:v>
                </c:pt>
              </c:numCache>
            </c:numRef>
          </c:val>
          <c:extLst>
            <c:ext xmlns:c16="http://schemas.microsoft.com/office/drawing/2014/chart" uri="{C3380CC4-5D6E-409C-BE32-E72D297353CC}">
              <c16:uniqueId val="{00000000-5F76-48D2-9642-38F5EA00782A}"/>
            </c:ext>
          </c:extLst>
        </c:ser>
        <c:ser>
          <c:idx val="0"/>
          <c:order val="4"/>
          <c:tx>
            <c:strRef>
              <c:f>Cake!$G$47</c:f>
              <c:strCache>
                <c:ptCount val="1"/>
                <c:pt idx="0">
                  <c:v>Actual Sales</c:v>
                </c:pt>
              </c:strCache>
            </c:strRef>
          </c:tx>
          <c:spPr>
            <a:solidFill>
              <a:srgbClr val="42D4F4"/>
            </a:solidFill>
            <a:ln w="19050">
              <a:solidFill>
                <a:srgbClr val="42D4F4"/>
              </a:solidFill>
            </a:ln>
          </c:spPr>
          <c:invertIfNegative val="0"/>
          <c:cat>
            <c:multiLvlStrRef>
              <c:f>Cake!$A$48:$B$112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2023</c:v>
                  </c:pt>
                  <c:pt idx="13">
                    <c:v>2024</c:v>
                  </c:pt>
                  <c:pt idx="26">
                    <c:v>2025</c:v>
                  </c:pt>
                  <c:pt idx="39">
                    <c:v>2026</c:v>
                  </c:pt>
                  <c:pt idx="52">
                    <c:v>2027</c:v>
                  </c:pt>
                </c:lvl>
              </c:multiLvlStrCache>
            </c:multiLvlStrRef>
          </c:cat>
          <c:val>
            <c:numRef>
              <c:f>Cake!$G$48:$G$112</c:f>
              <c:numCache>
                <c:formatCode>#,##0</c:formatCode>
                <c:ptCount val="65"/>
                <c:pt idx="0">
                  <c:v>201838</c:v>
                </c:pt>
                <c:pt idx="1">
                  <c:v>173499</c:v>
                </c:pt>
                <c:pt idx="2">
                  <c:v>175440</c:v>
                </c:pt>
                <c:pt idx="3">
                  <c:v>191845</c:v>
                </c:pt>
                <c:pt idx="4">
                  <c:v>166244</c:v>
                </c:pt>
                <c:pt idx="5">
                  <c:v>182578</c:v>
                </c:pt>
                <c:pt idx="6">
                  <c:v>169567</c:v>
                </c:pt>
                <c:pt idx="7">
                  <c:v>163750</c:v>
                </c:pt>
                <c:pt idx="8">
                  <c:v>175447</c:v>
                </c:pt>
                <c:pt idx="9">
                  <c:v>279194</c:v>
                </c:pt>
                <c:pt idx="10">
                  <c:v>179100</c:v>
                </c:pt>
                <c:pt idx="11">
                  <c:v>189673</c:v>
                </c:pt>
                <c:pt idx="12">
                  <c:v>187688</c:v>
                </c:pt>
                <c:pt idx="13">
                  <c:v>203842</c:v>
                </c:pt>
                <c:pt idx="14">
                  <c:v>169490</c:v>
                </c:pt>
                <c:pt idx="15">
                  <c:v>190256</c:v>
                </c:pt>
                <c:pt idx="16">
                  <c:v>227423</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extLst>
            <c:ext xmlns:c16="http://schemas.microsoft.com/office/drawing/2014/chart" uri="{C3380CC4-5D6E-409C-BE32-E72D297353CC}">
              <c16:uniqueId val="{00000001-5F76-48D2-9642-38F5EA00782A}"/>
            </c:ext>
          </c:extLst>
        </c:ser>
        <c:ser>
          <c:idx val="5"/>
          <c:order val="5"/>
          <c:tx>
            <c:strRef>
              <c:f>Cake!$I$47</c:f>
              <c:strCache>
                <c:ptCount val="1"/>
                <c:pt idx="0">
                  <c:v>Outside Purchases</c:v>
                </c:pt>
              </c:strCache>
            </c:strRef>
          </c:tx>
          <c:spPr>
            <a:solidFill>
              <a:srgbClr val="F58231"/>
            </a:solidFill>
            <a:ln w="19050">
              <a:solidFill>
                <a:srgbClr val="F58231"/>
              </a:solidFill>
              <a:prstDash val="solid"/>
            </a:ln>
          </c:spPr>
          <c:invertIfNegative val="0"/>
          <c:cat>
            <c:multiLvlStrRef>
              <c:f>Cake!$A$48:$B$112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2023</c:v>
                  </c:pt>
                  <c:pt idx="13">
                    <c:v>2024</c:v>
                  </c:pt>
                  <c:pt idx="26">
                    <c:v>2025</c:v>
                  </c:pt>
                  <c:pt idx="39">
                    <c:v>2026</c:v>
                  </c:pt>
                  <c:pt idx="52">
                    <c:v>2027</c:v>
                  </c:pt>
                </c:lvl>
              </c:multiLvlStrCache>
            </c:multiLvlStrRef>
          </c:cat>
          <c:val>
            <c:numRef>
              <c:f>Cake!$I$48:$I$112</c:f>
              <c:numCache>
                <c:formatCode>#,##0</c:formatCode>
                <c:ptCount val="6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extLst>
            <c:ext xmlns:c16="http://schemas.microsoft.com/office/drawing/2014/chart" uri="{C3380CC4-5D6E-409C-BE32-E72D297353CC}">
              <c16:uniqueId val="{00000002-5F76-48D2-9642-38F5EA00782A}"/>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Cake!$D$47</c:f>
              <c:strCache>
                <c:ptCount val="1"/>
                <c:pt idx="0">
                  <c:v>Scheduled Production</c:v>
                </c:pt>
              </c:strCache>
            </c:strRef>
          </c:tx>
          <c:spPr>
            <a:ln w="38100">
              <a:solidFill>
                <a:srgbClr val="911EB4"/>
              </a:solidFill>
              <a:prstDash val="dash"/>
            </a:ln>
          </c:spPr>
          <c:marker>
            <c:symbol val="none"/>
          </c:marker>
          <c:cat>
            <c:multiLvlStrRef>
              <c:f>Cake!$A$48:$B$112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2023</c:v>
                  </c:pt>
                  <c:pt idx="13">
                    <c:v>2024</c:v>
                  </c:pt>
                  <c:pt idx="26">
                    <c:v>2025</c:v>
                  </c:pt>
                  <c:pt idx="39">
                    <c:v>2026</c:v>
                  </c:pt>
                  <c:pt idx="52">
                    <c:v>2027</c:v>
                  </c:pt>
                </c:lvl>
              </c:multiLvlStrCache>
            </c:multiLvlStrRef>
          </c:cat>
          <c:val>
            <c:numRef>
              <c:f>Cake!$D$48:$D$112</c:f>
              <c:numCache>
                <c:formatCode>#,##0</c:formatCode>
                <c:ptCount val="65"/>
                <c:pt idx="0">
                  <c:v>299290</c:v>
                </c:pt>
                <c:pt idx="1">
                  <c:v>331700</c:v>
                </c:pt>
                <c:pt idx="2">
                  <c:v>290419</c:v>
                </c:pt>
                <c:pt idx="3">
                  <c:v>261800</c:v>
                </c:pt>
                <c:pt idx="4">
                  <c:v>305648</c:v>
                </c:pt>
                <c:pt idx="5">
                  <c:v>253015</c:v>
                </c:pt>
                <c:pt idx="6">
                  <c:v>310305</c:v>
                </c:pt>
                <c:pt idx="7">
                  <c:v>309522</c:v>
                </c:pt>
                <c:pt idx="8">
                  <c:v>310998</c:v>
                </c:pt>
                <c:pt idx="9">
                  <c:v>318277</c:v>
                </c:pt>
                <c:pt idx="10">
                  <c:v>265682</c:v>
                </c:pt>
                <c:pt idx="11">
                  <c:v>239086</c:v>
                </c:pt>
                <c:pt idx="12">
                  <c:v>140847</c:v>
                </c:pt>
                <c:pt idx="13">
                  <c:v>259199</c:v>
                </c:pt>
                <c:pt idx="14">
                  <c:v>258299</c:v>
                </c:pt>
                <c:pt idx="15">
                  <c:v>205500</c:v>
                </c:pt>
                <c:pt idx="16">
                  <c:v>324398</c:v>
                </c:pt>
                <c:pt idx="17">
                  <c:v>305200</c:v>
                </c:pt>
                <c:pt idx="18">
                  <c:v>303700</c:v>
                </c:pt>
                <c:pt idx="19">
                  <c:v>293298</c:v>
                </c:pt>
                <c:pt idx="20">
                  <c:v>213900</c:v>
                </c:pt>
                <c:pt idx="21">
                  <c:v>263600</c:v>
                </c:pt>
                <c:pt idx="22">
                  <c:v>257092.5</c:v>
                </c:pt>
                <c:pt idx="23">
                  <c:v>257092.5</c:v>
                </c:pt>
                <c:pt idx="24">
                  <c:v>257092.5</c:v>
                </c:pt>
                <c:pt idx="25">
                  <c:v>257092.5</c:v>
                </c:pt>
                <c:pt idx="26">
                  <c:v>257092.5</c:v>
                </c:pt>
                <c:pt idx="27">
                  <c:v>257092.5</c:v>
                </c:pt>
                <c:pt idx="28">
                  <c:v>257092.5</c:v>
                </c:pt>
                <c:pt idx="29">
                  <c:v>257092.5</c:v>
                </c:pt>
                <c:pt idx="30">
                  <c:v>257092.5</c:v>
                </c:pt>
                <c:pt idx="31">
                  <c:v>257092.5</c:v>
                </c:pt>
                <c:pt idx="32">
                  <c:v>257092.5</c:v>
                </c:pt>
                <c:pt idx="33">
                  <c:v>257092.5</c:v>
                </c:pt>
                <c:pt idx="34">
                  <c:v>257092.5</c:v>
                </c:pt>
                <c:pt idx="35">
                  <c:v>257092.5</c:v>
                </c:pt>
                <c:pt idx="36">
                  <c:v>257092.5</c:v>
                </c:pt>
                <c:pt idx="37">
                  <c:v>257092.5</c:v>
                </c:pt>
                <c:pt idx="38">
                  <c:v>257092.5</c:v>
                </c:pt>
                <c:pt idx="39">
                  <c:v>83412.75</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smooth val="1"/>
          <c:extLst>
            <c:ext xmlns:c16="http://schemas.microsoft.com/office/drawing/2014/chart" uri="{C3380CC4-5D6E-409C-BE32-E72D297353CC}">
              <c16:uniqueId val="{00000003-5F76-48D2-9642-38F5EA00782A}"/>
            </c:ext>
          </c:extLst>
        </c:ser>
        <c:ser>
          <c:idx val="3"/>
          <c:order val="2"/>
          <c:tx>
            <c:strRef>
              <c:f>Cake!$F$47</c:f>
              <c:strCache>
                <c:ptCount val="1"/>
                <c:pt idx="0">
                  <c:v>Actual Production</c:v>
                </c:pt>
              </c:strCache>
            </c:strRef>
          </c:tx>
          <c:spPr>
            <a:ln w="38100">
              <a:solidFill>
                <a:srgbClr val="911EB4"/>
              </a:solidFill>
            </a:ln>
          </c:spPr>
          <c:marker>
            <c:symbol val="none"/>
          </c:marker>
          <c:cat>
            <c:multiLvlStrRef>
              <c:f>Cake!$A$48:$B$112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2023</c:v>
                  </c:pt>
                  <c:pt idx="13">
                    <c:v>2024</c:v>
                  </c:pt>
                  <c:pt idx="26">
                    <c:v>2025</c:v>
                  </c:pt>
                  <c:pt idx="39">
                    <c:v>2026</c:v>
                  </c:pt>
                  <c:pt idx="52">
                    <c:v>2027</c:v>
                  </c:pt>
                </c:lvl>
              </c:multiLvlStrCache>
            </c:multiLvlStrRef>
          </c:cat>
          <c:val>
            <c:numRef>
              <c:f>Cake!$F$48:$F$112</c:f>
              <c:numCache>
                <c:formatCode>#,##0</c:formatCode>
                <c:ptCount val="65"/>
                <c:pt idx="0">
                  <c:v>294455</c:v>
                </c:pt>
                <c:pt idx="1">
                  <c:v>237036</c:v>
                </c:pt>
                <c:pt idx="2">
                  <c:v>259122</c:v>
                </c:pt>
                <c:pt idx="3">
                  <c:v>257059</c:v>
                </c:pt>
                <c:pt idx="4">
                  <c:v>247111</c:v>
                </c:pt>
                <c:pt idx="5">
                  <c:v>266022</c:v>
                </c:pt>
                <c:pt idx="6">
                  <c:v>281931</c:v>
                </c:pt>
                <c:pt idx="7">
                  <c:v>279989</c:v>
                </c:pt>
                <c:pt idx="8">
                  <c:v>312451</c:v>
                </c:pt>
                <c:pt idx="9">
                  <c:v>220011</c:v>
                </c:pt>
                <c:pt idx="10">
                  <c:v>286930</c:v>
                </c:pt>
                <c:pt idx="11">
                  <c:v>242682</c:v>
                </c:pt>
                <c:pt idx="12">
                  <c:v>207792</c:v>
                </c:pt>
                <c:pt idx="13">
                  <c:v>234598</c:v>
                </c:pt>
                <c:pt idx="14">
                  <c:v>246593</c:v>
                </c:pt>
                <c:pt idx="15">
                  <c:v>237146</c:v>
                </c:pt>
                <c:pt idx="16">
                  <c:v>282778</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smooth val="1"/>
          <c:extLst>
            <c:ext xmlns:c16="http://schemas.microsoft.com/office/drawing/2014/chart" uri="{C3380CC4-5D6E-409C-BE32-E72D297353CC}">
              <c16:uniqueId val="{00000004-5F76-48D2-9642-38F5EA00782A}"/>
            </c:ext>
          </c:extLst>
        </c:ser>
        <c:ser>
          <c:idx val="4"/>
          <c:order val="3"/>
          <c:tx>
            <c:strRef>
              <c:f>Cake!$E$47</c:f>
              <c:strCache>
                <c:ptCount val="1"/>
                <c:pt idx="0">
                  <c:v>Beginning Inventory</c:v>
                </c:pt>
              </c:strCache>
            </c:strRef>
          </c:tx>
          <c:spPr>
            <a:ln w="38100">
              <a:solidFill>
                <a:schemeClr val="tx1"/>
              </a:solidFill>
            </a:ln>
          </c:spPr>
          <c:marker>
            <c:symbol val="none"/>
          </c:marker>
          <c:cat>
            <c:multiLvlStrRef>
              <c:f>Cake!$A$48:$B$112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2023</c:v>
                  </c:pt>
                  <c:pt idx="13">
                    <c:v>2024</c:v>
                  </c:pt>
                  <c:pt idx="26">
                    <c:v>2025</c:v>
                  </c:pt>
                  <c:pt idx="39">
                    <c:v>2026</c:v>
                  </c:pt>
                  <c:pt idx="52">
                    <c:v>2027</c:v>
                  </c:pt>
                </c:lvl>
              </c:multiLvlStrCache>
            </c:multiLvlStrRef>
          </c:cat>
          <c:val>
            <c:numRef>
              <c:f>Cake!$E$48:$E$112</c:f>
              <c:numCache>
                <c:formatCode>#,##0</c:formatCode>
                <c:ptCount val="65"/>
                <c:pt idx="0">
                  <c:v>400455</c:v>
                </c:pt>
                <c:pt idx="1">
                  <c:v>456829</c:v>
                </c:pt>
                <c:pt idx="2">
                  <c:v>443974</c:v>
                </c:pt>
                <c:pt idx="3">
                  <c:v>437671</c:v>
                </c:pt>
                <c:pt idx="4">
                  <c:v>412291</c:v>
                </c:pt>
                <c:pt idx="5">
                  <c:v>403215</c:v>
                </c:pt>
                <c:pt idx="6">
                  <c:v>369812</c:v>
                </c:pt>
                <c:pt idx="7">
                  <c:v>395384</c:v>
                </c:pt>
                <c:pt idx="8">
                  <c:v>429299</c:v>
                </c:pt>
                <c:pt idx="9">
                  <c:v>475688</c:v>
                </c:pt>
                <c:pt idx="10">
                  <c:v>580421</c:v>
                </c:pt>
                <c:pt idx="11">
                  <c:v>574711</c:v>
                </c:pt>
                <c:pt idx="12">
                  <c:v>553711</c:v>
                </c:pt>
                <c:pt idx="13">
                  <c:v>481448</c:v>
                </c:pt>
                <c:pt idx="14">
                  <c:v>465587</c:v>
                </c:pt>
                <c:pt idx="15">
                  <c:v>486321</c:v>
                </c:pt>
                <c:pt idx="16">
                  <c:v>454804</c:v>
                </c:pt>
                <c:pt idx="17">
                  <c:v>393555</c:v>
                </c:pt>
                <c:pt idx="18">
                  <c:v>387416</c:v>
                </c:pt>
                <c:pt idx="19">
                  <c:v>417027</c:v>
                </c:pt>
                <c:pt idx="20">
                  <c:v>#N/A</c:v>
                </c:pt>
                <c:pt idx="21">
                  <c:v>#N/A</c:v>
                </c:pt>
                <c:pt idx="22">
                  <c:v>#N/A</c:v>
                </c:pt>
                <c:pt idx="23">
                  <c:v>#N/A</c:v>
                </c:pt>
                <c:pt idx="24">
                  <c:v>520025</c:v>
                </c:pt>
                <c:pt idx="25">
                  <c:v>500417</c:v>
                </c:pt>
                <c:pt idx="26">
                  <c:v>510354</c:v>
                </c:pt>
                <c:pt idx="27">
                  <c:v>510354</c:v>
                </c:pt>
                <c:pt idx="28">
                  <c:v>510354</c:v>
                </c:pt>
                <c:pt idx="29">
                  <c:v>510354</c:v>
                </c:pt>
                <c:pt idx="30">
                  <c:v>510354</c:v>
                </c:pt>
                <c:pt idx="31">
                  <c:v>510354</c:v>
                </c:pt>
                <c:pt idx="32">
                  <c:v>510354</c:v>
                </c:pt>
                <c:pt idx="33">
                  <c:v>510354</c:v>
                </c:pt>
                <c:pt idx="34">
                  <c:v>510354</c:v>
                </c:pt>
                <c:pt idx="35">
                  <c:v>510354</c:v>
                </c:pt>
                <c:pt idx="36">
                  <c:v>510354</c:v>
                </c:pt>
                <c:pt idx="37">
                  <c:v>510354</c:v>
                </c:pt>
                <c:pt idx="38">
                  <c:v>510354</c:v>
                </c:pt>
                <c:pt idx="39">
                  <c:v>201437</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smooth val="1"/>
          <c:extLst>
            <c:ext xmlns:c16="http://schemas.microsoft.com/office/drawing/2014/chart" uri="{C3380CC4-5D6E-409C-BE32-E72D297353CC}">
              <c16:uniqueId val="{00000005-5F76-48D2-9642-38F5EA00782A}"/>
            </c:ext>
          </c:extLst>
        </c:ser>
        <c:ser>
          <c:idx val="6"/>
          <c:order val="6"/>
          <c:tx>
            <c:strRef>
              <c:f>Cake!$M$47</c:f>
              <c:strCache>
                <c:ptCount val="1"/>
                <c:pt idx="0">
                  <c:v>Standard Capacity</c:v>
                </c:pt>
              </c:strCache>
            </c:strRef>
          </c:tx>
          <c:spPr>
            <a:ln w="38100">
              <a:solidFill>
                <a:srgbClr val="3CB44B"/>
              </a:solidFill>
            </a:ln>
          </c:spPr>
          <c:marker>
            <c:symbol val="none"/>
          </c:marker>
          <c:cat>
            <c:multiLvlStrRef>
              <c:f>Cake!$A$48:$B$112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2023</c:v>
                  </c:pt>
                  <c:pt idx="13">
                    <c:v>2024</c:v>
                  </c:pt>
                  <c:pt idx="26">
                    <c:v>2025</c:v>
                  </c:pt>
                  <c:pt idx="39">
                    <c:v>2026</c:v>
                  </c:pt>
                  <c:pt idx="52">
                    <c:v>2027</c:v>
                  </c:pt>
                </c:lvl>
              </c:multiLvlStrCache>
            </c:multiLvlStrRef>
          </c:cat>
          <c:val>
            <c:numRef>
              <c:f>Cake!$M$48:$M$112</c:f>
              <c:numCache>
                <c:formatCode>#,##0</c:formatCode>
                <c:ptCount val="65"/>
                <c:pt idx="0">
                  <c:v>261154.23618916469</c:v>
                </c:pt>
                <c:pt idx="1">
                  <c:v>261154.23618916469</c:v>
                </c:pt>
                <c:pt idx="2">
                  <c:v>261154.23618916469</c:v>
                </c:pt>
                <c:pt idx="3">
                  <c:v>261154.23618916469</c:v>
                </c:pt>
                <c:pt idx="4">
                  <c:v>261154.23618916469</c:v>
                </c:pt>
                <c:pt idx="5">
                  <c:v>261154.23618916469</c:v>
                </c:pt>
                <c:pt idx="6">
                  <c:v>261154.23618916469</c:v>
                </c:pt>
                <c:pt idx="7">
                  <c:v>261154.23618916469</c:v>
                </c:pt>
                <c:pt idx="8">
                  <c:v>261154.23618916469</c:v>
                </c:pt>
                <c:pt idx="9">
                  <c:v>261154.23618916469</c:v>
                </c:pt>
                <c:pt idx="10">
                  <c:v>261154.23618916469</c:v>
                </c:pt>
                <c:pt idx="11">
                  <c:v>261154.23618916469</c:v>
                </c:pt>
                <c:pt idx="12">
                  <c:v>261154.23618916469</c:v>
                </c:pt>
                <c:pt idx="13">
                  <c:v>270022.01536980242</c:v>
                </c:pt>
                <c:pt idx="14">
                  <c:v>270022.01536980242</c:v>
                </c:pt>
                <c:pt idx="15">
                  <c:v>270022.01536980242</c:v>
                </c:pt>
                <c:pt idx="16">
                  <c:v>270022.01536980242</c:v>
                </c:pt>
                <c:pt idx="17">
                  <c:v>270022.01536980242</c:v>
                </c:pt>
                <c:pt idx="18">
                  <c:v>270022.01536980242</c:v>
                </c:pt>
                <c:pt idx="19">
                  <c:v>270022.01536980242</c:v>
                </c:pt>
                <c:pt idx="20">
                  <c:v>270022.01536980242</c:v>
                </c:pt>
                <c:pt idx="21">
                  <c:v>270022.01536980242</c:v>
                </c:pt>
                <c:pt idx="22">
                  <c:v>270022.01536980242</c:v>
                </c:pt>
                <c:pt idx="23">
                  <c:v>270022.01536980242</c:v>
                </c:pt>
                <c:pt idx="24">
                  <c:v>270022.01536980242</c:v>
                </c:pt>
                <c:pt idx="25">
                  <c:v>270022.01536980242</c:v>
                </c:pt>
                <c:pt idx="26">
                  <c:v>270022.01536980242</c:v>
                </c:pt>
                <c:pt idx="27">
                  <c:v>270022.01536980242</c:v>
                </c:pt>
                <c:pt idx="28">
                  <c:v>270022.01536980242</c:v>
                </c:pt>
                <c:pt idx="29">
                  <c:v>270022.01536980242</c:v>
                </c:pt>
                <c:pt idx="30">
                  <c:v>270022.01536980242</c:v>
                </c:pt>
                <c:pt idx="31">
                  <c:v>270022.01536980242</c:v>
                </c:pt>
                <c:pt idx="32">
                  <c:v>270022.01536980242</c:v>
                </c:pt>
                <c:pt idx="33">
                  <c:v>270022.01536980242</c:v>
                </c:pt>
                <c:pt idx="34">
                  <c:v>270022.01536980242</c:v>
                </c:pt>
                <c:pt idx="35">
                  <c:v>270022.01536980242</c:v>
                </c:pt>
                <c:pt idx="36">
                  <c:v>270022.01536980242</c:v>
                </c:pt>
                <c:pt idx="37">
                  <c:v>270022.01536980242</c:v>
                </c:pt>
                <c:pt idx="38">
                  <c:v>270022.01536980242</c:v>
                </c:pt>
                <c:pt idx="39">
                  <c:v>270022.01536980242</c:v>
                </c:pt>
                <c:pt idx="40">
                  <c:v>270022.01536980242</c:v>
                </c:pt>
                <c:pt idx="41">
                  <c:v>270022.01536980242</c:v>
                </c:pt>
                <c:pt idx="42">
                  <c:v>270022.01536980242</c:v>
                </c:pt>
                <c:pt idx="43">
                  <c:v>270022.01536980242</c:v>
                </c:pt>
                <c:pt idx="44">
                  <c:v>270022.01536980242</c:v>
                </c:pt>
                <c:pt idx="45">
                  <c:v>270022.01536980242</c:v>
                </c:pt>
                <c:pt idx="46">
                  <c:v>270022.01536980242</c:v>
                </c:pt>
                <c:pt idx="47">
                  <c:v>270022.01536980242</c:v>
                </c:pt>
                <c:pt idx="48">
                  <c:v>270022.01536980242</c:v>
                </c:pt>
                <c:pt idx="49">
                  <c:v>270022.01536980242</c:v>
                </c:pt>
                <c:pt idx="50">
                  <c:v>270022.01536980242</c:v>
                </c:pt>
                <c:pt idx="51">
                  <c:v>270022.01536980242</c:v>
                </c:pt>
                <c:pt idx="52">
                  <c:v>270022.01536980242</c:v>
                </c:pt>
                <c:pt idx="53">
                  <c:v>270022.01536980242</c:v>
                </c:pt>
                <c:pt idx="54">
                  <c:v>270022.01536980242</c:v>
                </c:pt>
                <c:pt idx="55">
                  <c:v>270022.01536980242</c:v>
                </c:pt>
                <c:pt idx="56">
                  <c:v>270022.01536980242</c:v>
                </c:pt>
                <c:pt idx="57">
                  <c:v>270022.01536980242</c:v>
                </c:pt>
                <c:pt idx="58">
                  <c:v>270022.01536980242</c:v>
                </c:pt>
                <c:pt idx="59">
                  <c:v>270022.01536980242</c:v>
                </c:pt>
                <c:pt idx="60">
                  <c:v>270022.01536980242</c:v>
                </c:pt>
                <c:pt idx="61">
                  <c:v>270022.01536980242</c:v>
                </c:pt>
                <c:pt idx="62">
                  <c:v>270022.01536980242</c:v>
                </c:pt>
                <c:pt idx="63">
                  <c:v>270022.01536980242</c:v>
                </c:pt>
                <c:pt idx="64">
                  <c:v>270022.01536980242</c:v>
                </c:pt>
              </c:numCache>
            </c:numRef>
          </c:val>
          <c:smooth val="0"/>
          <c:extLst>
            <c:ext xmlns:c16="http://schemas.microsoft.com/office/drawing/2014/chart" uri="{C3380CC4-5D6E-409C-BE32-E72D297353CC}">
              <c16:uniqueId val="{00000008-5F76-48D2-9642-38F5EA00782A}"/>
            </c:ext>
          </c:extLst>
        </c:ser>
        <c:ser>
          <c:idx val="7"/>
          <c:order val="7"/>
          <c:tx>
            <c:strRef>
              <c:f>Cake!$N$47</c:f>
              <c:strCache>
                <c:ptCount val="1"/>
                <c:pt idx="0">
                  <c:v>Overtime Capacity</c:v>
                </c:pt>
              </c:strCache>
            </c:strRef>
          </c:tx>
          <c:spPr>
            <a:ln w="38100">
              <a:solidFill>
                <a:srgbClr val="FFE119"/>
              </a:solidFill>
            </a:ln>
          </c:spPr>
          <c:marker>
            <c:symbol val="none"/>
          </c:marker>
          <c:cat>
            <c:multiLvlStrRef>
              <c:f>Cake!$A$48:$B$112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2023</c:v>
                  </c:pt>
                  <c:pt idx="13">
                    <c:v>2024</c:v>
                  </c:pt>
                  <c:pt idx="26">
                    <c:v>2025</c:v>
                  </c:pt>
                  <c:pt idx="39">
                    <c:v>2026</c:v>
                  </c:pt>
                  <c:pt idx="52">
                    <c:v>2027</c:v>
                  </c:pt>
                </c:lvl>
              </c:multiLvlStrCache>
            </c:multiLvlStrRef>
          </c:cat>
          <c:val>
            <c:numRef>
              <c:f>Cake!$N$48:$N$112</c:f>
              <c:numCache>
                <c:formatCode>#,##0</c:formatCode>
                <c:ptCount val="65"/>
                <c:pt idx="0">
                  <c:v>313385.08342699765</c:v>
                </c:pt>
                <c:pt idx="1">
                  <c:v>313385.08342699765</c:v>
                </c:pt>
                <c:pt idx="2">
                  <c:v>313385.08342699765</c:v>
                </c:pt>
                <c:pt idx="3">
                  <c:v>313385.08342699765</c:v>
                </c:pt>
                <c:pt idx="4">
                  <c:v>313385.08342699765</c:v>
                </c:pt>
                <c:pt idx="5">
                  <c:v>313385.08342699765</c:v>
                </c:pt>
                <c:pt idx="6">
                  <c:v>313385.08342699765</c:v>
                </c:pt>
                <c:pt idx="7">
                  <c:v>313385.08342699765</c:v>
                </c:pt>
                <c:pt idx="8">
                  <c:v>313385.08342699765</c:v>
                </c:pt>
                <c:pt idx="9">
                  <c:v>313385.08342699765</c:v>
                </c:pt>
                <c:pt idx="10">
                  <c:v>313385.08342699765</c:v>
                </c:pt>
                <c:pt idx="11">
                  <c:v>313385.08342699765</c:v>
                </c:pt>
                <c:pt idx="12">
                  <c:v>313385.08342699765</c:v>
                </c:pt>
                <c:pt idx="13">
                  <c:v>324026.41844376293</c:v>
                </c:pt>
                <c:pt idx="14">
                  <c:v>324026.41844376293</c:v>
                </c:pt>
                <c:pt idx="15">
                  <c:v>324026.41844376293</c:v>
                </c:pt>
                <c:pt idx="16">
                  <c:v>324026.41844376293</c:v>
                </c:pt>
                <c:pt idx="17">
                  <c:v>324026.41844376293</c:v>
                </c:pt>
                <c:pt idx="18">
                  <c:v>324026.41844376293</c:v>
                </c:pt>
                <c:pt idx="19">
                  <c:v>324026.41844376293</c:v>
                </c:pt>
                <c:pt idx="20">
                  <c:v>324026.41844376293</c:v>
                </c:pt>
                <c:pt idx="21">
                  <c:v>324026.41844376293</c:v>
                </c:pt>
                <c:pt idx="22">
                  <c:v>324026.41844376293</c:v>
                </c:pt>
                <c:pt idx="23">
                  <c:v>324026.41844376293</c:v>
                </c:pt>
                <c:pt idx="24">
                  <c:v>324026.41844376293</c:v>
                </c:pt>
                <c:pt idx="25">
                  <c:v>324026.41844376293</c:v>
                </c:pt>
                <c:pt idx="26">
                  <c:v>324026.41844376293</c:v>
                </c:pt>
                <c:pt idx="27">
                  <c:v>324026.41844376293</c:v>
                </c:pt>
                <c:pt idx="28">
                  <c:v>324026.41844376293</c:v>
                </c:pt>
                <c:pt idx="29">
                  <c:v>324026.41844376293</c:v>
                </c:pt>
                <c:pt idx="30">
                  <c:v>324026.41844376293</c:v>
                </c:pt>
                <c:pt idx="31">
                  <c:v>324026.41844376293</c:v>
                </c:pt>
                <c:pt idx="32">
                  <c:v>324026.41844376293</c:v>
                </c:pt>
                <c:pt idx="33">
                  <c:v>324026.41844376293</c:v>
                </c:pt>
                <c:pt idx="34">
                  <c:v>324026.41844376293</c:v>
                </c:pt>
                <c:pt idx="35">
                  <c:v>324026.41844376293</c:v>
                </c:pt>
                <c:pt idx="36">
                  <c:v>324026.41844376293</c:v>
                </c:pt>
                <c:pt idx="37">
                  <c:v>324026.41844376293</c:v>
                </c:pt>
                <c:pt idx="38">
                  <c:v>324026.41844376293</c:v>
                </c:pt>
                <c:pt idx="39">
                  <c:v>324026.41844376293</c:v>
                </c:pt>
                <c:pt idx="40">
                  <c:v>324026.41844376293</c:v>
                </c:pt>
                <c:pt idx="41">
                  <c:v>324026.41844376293</c:v>
                </c:pt>
                <c:pt idx="42">
                  <c:v>324026.41844376293</c:v>
                </c:pt>
                <c:pt idx="43">
                  <c:v>324026.41844376293</c:v>
                </c:pt>
                <c:pt idx="44">
                  <c:v>324026.41844376293</c:v>
                </c:pt>
                <c:pt idx="45">
                  <c:v>324026.41844376293</c:v>
                </c:pt>
                <c:pt idx="46">
                  <c:v>324026.41844376293</c:v>
                </c:pt>
                <c:pt idx="47">
                  <c:v>324026.41844376293</c:v>
                </c:pt>
                <c:pt idx="48">
                  <c:v>324026.41844376293</c:v>
                </c:pt>
                <c:pt idx="49">
                  <c:v>324026.41844376293</c:v>
                </c:pt>
                <c:pt idx="50">
                  <c:v>324026.41844376293</c:v>
                </c:pt>
                <c:pt idx="51">
                  <c:v>324026.41844376293</c:v>
                </c:pt>
                <c:pt idx="52">
                  <c:v>324026.41844376293</c:v>
                </c:pt>
                <c:pt idx="53">
                  <c:v>324026.41844376293</c:v>
                </c:pt>
                <c:pt idx="54">
                  <c:v>324026.41844376293</c:v>
                </c:pt>
                <c:pt idx="55">
                  <c:v>324026.41844376293</c:v>
                </c:pt>
                <c:pt idx="56">
                  <c:v>324026.41844376293</c:v>
                </c:pt>
                <c:pt idx="57">
                  <c:v>324026.41844376293</c:v>
                </c:pt>
                <c:pt idx="58">
                  <c:v>324026.41844376293</c:v>
                </c:pt>
                <c:pt idx="59">
                  <c:v>324026.41844376293</c:v>
                </c:pt>
                <c:pt idx="60">
                  <c:v>324026.41844376293</c:v>
                </c:pt>
                <c:pt idx="61">
                  <c:v>324026.41844376293</c:v>
                </c:pt>
                <c:pt idx="62">
                  <c:v>324026.41844376293</c:v>
                </c:pt>
                <c:pt idx="63">
                  <c:v>324026.41844376293</c:v>
                </c:pt>
                <c:pt idx="64">
                  <c:v>324026.41844376293</c:v>
                </c:pt>
              </c:numCache>
            </c:numRef>
          </c:val>
          <c:smooth val="0"/>
          <c:extLst>
            <c:ext xmlns:c16="http://schemas.microsoft.com/office/drawing/2014/chart" uri="{C3380CC4-5D6E-409C-BE32-E72D297353CC}">
              <c16:uniqueId val="{00000007-5F76-48D2-9642-38F5EA00782A}"/>
            </c:ext>
          </c:extLst>
        </c:ser>
        <c:ser>
          <c:idx val="8"/>
          <c:order val="8"/>
          <c:tx>
            <c:strRef>
              <c:f>Cake!$O$47</c:f>
              <c:strCache>
                <c:ptCount val="1"/>
                <c:pt idx="0">
                  <c:v>Max Capacity</c:v>
                </c:pt>
              </c:strCache>
            </c:strRef>
          </c:tx>
          <c:spPr>
            <a:ln w="38100">
              <a:solidFill>
                <a:srgbClr val="FF0000"/>
              </a:solidFill>
            </a:ln>
          </c:spPr>
          <c:marker>
            <c:symbol val="none"/>
          </c:marker>
          <c:cat>
            <c:multiLvlStrRef>
              <c:f>Cake!$A$48:$B$112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2023</c:v>
                  </c:pt>
                  <c:pt idx="13">
                    <c:v>2024</c:v>
                  </c:pt>
                  <c:pt idx="26">
                    <c:v>2025</c:v>
                  </c:pt>
                  <c:pt idx="39">
                    <c:v>2026</c:v>
                  </c:pt>
                  <c:pt idx="52">
                    <c:v>2027</c:v>
                  </c:pt>
                </c:lvl>
              </c:multiLvlStrCache>
            </c:multiLvlStrRef>
          </c:cat>
          <c:val>
            <c:numRef>
              <c:f>Cake!$O$48:$O$112</c:f>
              <c:numCache>
                <c:formatCode>#,##0</c:formatCode>
                <c:ptCount val="65"/>
                <c:pt idx="0">
                  <c:v>365615.93066483061</c:v>
                </c:pt>
                <c:pt idx="1">
                  <c:v>365615.93066483061</c:v>
                </c:pt>
                <c:pt idx="2">
                  <c:v>365615.93066483061</c:v>
                </c:pt>
                <c:pt idx="3">
                  <c:v>365615.93066483061</c:v>
                </c:pt>
                <c:pt idx="4">
                  <c:v>365615.93066483061</c:v>
                </c:pt>
                <c:pt idx="5">
                  <c:v>365615.93066483061</c:v>
                </c:pt>
                <c:pt idx="6">
                  <c:v>365615.93066483061</c:v>
                </c:pt>
                <c:pt idx="7">
                  <c:v>365615.93066483061</c:v>
                </c:pt>
                <c:pt idx="8">
                  <c:v>365615.93066483061</c:v>
                </c:pt>
                <c:pt idx="9">
                  <c:v>365615.93066483061</c:v>
                </c:pt>
                <c:pt idx="10">
                  <c:v>365615.93066483061</c:v>
                </c:pt>
                <c:pt idx="11">
                  <c:v>365615.93066483061</c:v>
                </c:pt>
                <c:pt idx="12">
                  <c:v>365615.93066483061</c:v>
                </c:pt>
                <c:pt idx="13">
                  <c:v>378030.82151772338</c:v>
                </c:pt>
                <c:pt idx="14">
                  <c:v>378030.82151772338</c:v>
                </c:pt>
                <c:pt idx="15">
                  <c:v>378030.82151772338</c:v>
                </c:pt>
                <c:pt idx="16">
                  <c:v>378030.82151772338</c:v>
                </c:pt>
                <c:pt idx="17">
                  <c:v>378030.82151772338</c:v>
                </c:pt>
                <c:pt idx="18">
                  <c:v>378030.82151772338</c:v>
                </c:pt>
                <c:pt idx="19">
                  <c:v>378030.82151772338</c:v>
                </c:pt>
                <c:pt idx="20">
                  <c:v>378030.82151772338</c:v>
                </c:pt>
                <c:pt idx="21">
                  <c:v>378030.82151772338</c:v>
                </c:pt>
                <c:pt idx="22">
                  <c:v>378030.82151772338</c:v>
                </c:pt>
                <c:pt idx="23">
                  <c:v>378030.82151772338</c:v>
                </c:pt>
                <c:pt idx="24">
                  <c:v>378030.82151772338</c:v>
                </c:pt>
                <c:pt idx="25">
                  <c:v>378030.82151772338</c:v>
                </c:pt>
                <c:pt idx="26">
                  <c:v>378030.82151772338</c:v>
                </c:pt>
                <c:pt idx="27">
                  <c:v>378030.82151772338</c:v>
                </c:pt>
                <c:pt idx="28">
                  <c:v>378030.82151772338</c:v>
                </c:pt>
                <c:pt idx="29">
                  <c:v>378030.82151772338</c:v>
                </c:pt>
                <c:pt idx="30">
                  <c:v>378030.82151772338</c:v>
                </c:pt>
                <c:pt idx="31">
                  <c:v>378030.82151772338</c:v>
                </c:pt>
                <c:pt idx="32">
                  <c:v>378030.82151772338</c:v>
                </c:pt>
                <c:pt idx="33">
                  <c:v>378030.82151772338</c:v>
                </c:pt>
                <c:pt idx="34">
                  <c:v>378030.82151772338</c:v>
                </c:pt>
                <c:pt idx="35">
                  <c:v>378030.82151772338</c:v>
                </c:pt>
                <c:pt idx="36">
                  <c:v>378030.82151772338</c:v>
                </c:pt>
                <c:pt idx="37">
                  <c:v>378030.82151772338</c:v>
                </c:pt>
                <c:pt idx="38">
                  <c:v>378030.82151772338</c:v>
                </c:pt>
                <c:pt idx="39">
                  <c:v>378030.82151772338</c:v>
                </c:pt>
                <c:pt idx="40">
                  <c:v>378030.82151772338</c:v>
                </c:pt>
                <c:pt idx="41">
                  <c:v>378030.82151772338</c:v>
                </c:pt>
                <c:pt idx="42">
                  <c:v>378030.82151772338</c:v>
                </c:pt>
                <c:pt idx="43">
                  <c:v>378030.82151772338</c:v>
                </c:pt>
                <c:pt idx="44">
                  <c:v>378030.82151772338</c:v>
                </c:pt>
                <c:pt idx="45">
                  <c:v>378030.82151772338</c:v>
                </c:pt>
                <c:pt idx="46">
                  <c:v>378030.82151772338</c:v>
                </c:pt>
                <c:pt idx="47">
                  <c:v>378030.82151772338</c:v>
                </c:pt>
                <c:pt idx="48">
                  <c:v>378030.82151772338</c:v>
                </c:pt>
                <c:pt idx="49">
                  <c:v>378030.82151772338</c:v>
                </c:pt>
                <c:pt idx="50">
                  <c:v>378030.82151772338</c:v>
                </c:pt>
                <c:pt idx="51">
                  <c:v>378030.82151772338</c:v>
                </c:pt>
                <c:pt idx="52">
                  <c:v>378030.82151772338</c:v>
                </c:pt>
                <c:pt idx="53">
                  <c:v>378030.82151772338</c:v>
                </c:pt>
                <c:pt idx="54">
                  <c:v>378030.82151772338</c:v>
                </c:pt>
                <c:pt idx="55">
                  <c:v>378030.82151772338</c:v>
                </c:pt>
                <c:pt idx="56">
                  <c:v>378030.82151772338</c:v>
                </c:pt>
                <c:pt idx="57">
                  <c:v>378030.82151772338</c:v>
                </c:pt>
                <c:pt idx="58">
                  <c:v>378030.82151772338</c:v>
                </c:pt>
                <c:pt idx="59">
                  <c:v>378030.82151772338</c:v>
                </c:pt>
                <c:pt idx="60">
                  <c:v>378030.82151772338</c:v>
                </c:pt>
                <c:pt idx="61">
                  <c:v>378030.82151772338</c:v>
                </c:pt>
                <c:pt idx="62">
                  <c:v>378030.82151772338</c:v>
                </c:pt>
                <c:pt idx="63">
                  <c:v>378030.82151772338</c:v>
                </c:pt>
                <c:pt idx="64">
                  <c:v>378030.82151772338</c:v>
                </c:pt>
              </c:numCache>
            </c:numRef>
          </c:val>
          <c:smooth val="0"/>
          <c:extLst>
            <c:ext xmlns:c16="http://schemas.microsoft.com/office/drawing/2014/chart" uri="{C3380CC4-5D6E-409C-BE32-E72D297353CC}">
              <c16:uniqueId val="{00000006-5F76-48D2-9642-38F5EA00782A}"/>
            </c:ext>
          </c:extLst>
        </c:ser>
        <c:dLbls>
          <c:showLegendKey val="0"/>
          <c:showVal val="0"/>
          <c:showCatName val="0"/>
          <c:showSerName val="0"/>
          <c:showPercent val="0"/>
          <c:showBubbleSize val="0"/>
        </c:dLbls>
        <c:marker val="1"/>
        <c:smooth val="0"/>
        <c:axId val="507247232"/>
        <c:axId val="507311232"/>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430077306294119"/>
              <c:y val="0.9390237058771655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min val="0"/>
        </c:scaling>
        <c:delete val="0"/>
        <c:axPos val="l"/>
        <c:majorGridlines>
          <c:spPr>
            <a:ln w="3175">
              <a:solidFill>
                <a:srgbClr val="000000"/>
              </a:solidFill>
              <a:prstDash val="solid"/>
            </a:ln>
          </c:spPr>
        </c:majorGridlines>
        <c:title>
          <c:tx>
            <c:strRef>
              <c:f>Cake!$C$40</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spPr>
        <a:noFill/>
        <a:ln w="12700">
          <a:solidFill>
            <a:srgbClr val="808080"/>
          </a:solidFill>
          <a:prstDash val="solid"/>
        </a:ln>
      </c:spPr>
    </c:plotArea>
    <c:legend>
      <c:legendPos val="r"/>
      <c:layout>
        <c:manualLayout>
          <c:xMode val="edge"/>
          <c:yMode val="edge"/>
          <c:x val="0.82776860363736482"/>
          <c:y val="9.3436379276119891E-2"/>
          <c:w val="0.16377776732716967"/>
          <c:h val="0.86538021631048523"/>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 Frozen Bread Line Capacity</a:t>
            </a:r>
          </a:p>
        </c:rich>
      </c:tx>
      <c:layout>
        <c:manualLayout>
          <c:xMode val="edge"/>
          <c:yMode val="edge"/>
          <c:x val="0.34075748313071913"/>
          <c:y val="2.3677391700222376E-2"/>
        </c:manualLayout>
      </c:layout>
      <c:overlay val="0"/>
      <c:spPr>
        <a:noFill/>
        <a:ln w="25400">
          <a:noFill/>
        </a:ln>
      </c:spPr>
    </c:title>
    <c:autoTitleDeleted val="0"/>
    <c:plotArea>
      <c:layout>
        <c:manualLayout>
          <c:layoutTarget val="inner"/>
          <c:xMode val="edge"/>
          <c:yMode val="edge"/>
          <c:x val="9.6030624319951033E-2"/>
          <c:y val="0.10188214977578904"/>
          <c:w val="0.7391416860345269"/>
          <c:h val="0.75604024058107622"/>
        </c:manualLayout>
      </c:layout>
      <c:barChart>
        <c:barDir val="col"/>
        <c:grouping val="clustered"/>
        <c:varyColors val="0"/>
        <c:ser>
          <c:idx val="2"/>
          <c:order val="0"/>
          <c:tx>
            <c:strRef>
              <c:f>Bread!$C$47</c:f>
              <c:strCache>
                <c:ptCount val="1"/>
                <c:pt idx="0">
                  <c:v>Forecasted Demand</c:v>
                </c:pt>
              </c:strCache>
            </c:strRef>
          </c:tx>
          <c:spPr>
            <a:solidFill>
              <a:srgbClr val="000075"/>
            </a:solidFill>
            <a:ln w="19050">
              <a:solidFill>
                <a:srgbClr val="000075"/>
              </a:solidFill>
            </a:ln>
          </c:spPr>
          <c:invertIfNegative val="0"/>
          <c:cat>
            <c:multiLvlStrRef>
              <c:f>Bread!$A$48:$B$112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Bread!$C$48:$C$112</c:f>
              <c:numCache>
                <c:formatCode>#,##0</c:formatCode>
                <c:ptCount val="65"/>
                <c:pt idx="0">
                  <c:v>27922</c:v>
                </c:pt>
                <c:pt idx="1">
                  <c:v>26538</c:v>
                </c:pt>
                <c:pt idx="2">
                  <c:v>26417</c:v>
                </c:pt>
                <c:pt idx="3">
                  <c:v>25702</c:v>
                </c:pt>
                <c:pt idx="4">
                  <c:v>24856</c:v>
                </c:pt>
                <c:pt idx="5">
                  <c:v>24874</c:v>
                </c:pt>
                <c:pt idx="6">
                  <c:v>25100</c:v>
                </c:pt>
                <c:pt idx="7">
                  <c:v>24710</c:v>
                </c:pt>
                <c:pt idx="8">
                  <c:v>24934</c:v>
                </c:pt>
                <c:pt idx="9">
                  <c:v>26061</c:v>
                </c:pt>
                <c:pt idx="10">
                  <c:v>25662</c:v>
                </c:pt>
                <c:pt idx="11">
                  <c:v>26330</c:v>
                </c:pt>
                <c:pt idx="12">
                  <c:v>26151</c:v>
                </c:pt>
                <c:pt idx="13">
                  <c:v>24597</c:v>
                </c:pt>
                <c:pt idx="14">
                  <c:v>23319</c:v>
                </c:pt>
                <c:pt idx="15">
                  <c:v>21940</c:v>
                </c:pt>
                <c:pt idx="16">
                  <c:v>23409</c:v>
                </c:pt>
                <c:pt idx="17">
                  <c:v>23032</c:v>
                </c:pt>
                <c:pt idx="18">
                  <c:v>22221</c:v>
                </c:pt>
                <c:pt idx="19">
                  <c:v>21869</c:v>
                </c:pt>
                <c:pt idx="20">
                  <c:v>21677</c:v>
                </c:pt>
                <c:pt idx="21">
                  <c:v>21831</c:v>
                </c:pt>
                <c:pt idx="22">
                  <c:v>22817</c:v>
                </c:pt>
                <c:pt idx="23">
                  <c:v>23227</c:v>
                </c:pt>
                <c:pt idx="24">
                  <c:v>24523</c:v>
                </c:pt>
                <c:pt idx="25">
                  <c:v>23853</c:v>
                </c:pt>
                <c:pt idx="26">
                  <c:v>22356</c:v>
                </c:pt>
                <c:pt idx="27">
                  <c:v>22454</c:v>
                </c:pt>
                <c:pt idx="28">
                  <c:v>21545</c:v>
                </c:pt>
                <c:pt idx="29">
                  <c:v>21429</c:v>
                </c:pt>
                <c:pt idx="30">
                  <c:v>21429</c:v>
                </c:pt>
                <c:pt idx="31">
                  <c:v>21429</c:v>
                </c:pt>
                <c:pt idx="32">
                  <c:v>21429</c:v>
                </c:pt>
                <c:pt idx="33">
                  <c:v>21429</c:v>
                </c:pt>
                <c:pt idx="34">
                  <c:v>21429</c:v>
                </c:pt>
                <c:pt idx="35">
                  <c:v>21429</c:v>
                </c:pt>
                <c:pt idx="36">
                  <c:v>21429</c:v>
                </c:pt>
                <c:pt idx="37">
                  <c:v>21429</c:v>
                </c:pt>
                <c:pt idx="38">
                  <c:v>21429</c:v>
                </c:pt>
                <c:pt idx="39">
                  <c:v>21238.2</c:v>
                </c:pt>
                <c:pt idx="40">
                  <c:v>21331.3</c:v>
                </c:pt>
                <c:pt idx="41">
                  <c:v>20467.75</c:v>
                </c:pt>
                <c:pt idx="42">
                  <c:v>20357.55</c:v>
                </c:pt>
                <c:pt idx="43">
                  <c:v>20357.55</c:v>
                </c:pt>
                <c:pt idx="44">
                  <c:v>20357.55</c:v>
                </c:pt>
                <c:pt idx="45">
                  <c:v>20357.55</c:v>
                </c:pt>
                <c:pt idx="46">
                  <c:v>20357.55</c:v>
                </c:pt>
                <c:pt idx="47">
                  <c:v>20357.55</c:v>
                </c:pt>
                <c:pt idx="48">
                  <c:v>20357.55</c:v>
                </c:pt>
                <c:pt idx="49">
                  <c:v>20357.55</c:v>
                </c:pt>
                <c:pt idx="50">
                  <c:v>20357.55</c:v>
                </c:pt>
                <c:pt idx="51">
                  <c:v>20357.55</c:v>
                </c:pt>
                <c:pt idx="52">
                  <c:v>21238.2</c:v>
                </c:pt>
                <c:pt idx="53">
                  <c:v>21331.3</c:v>
                </c:pt>
                <c:pt idx="54">
                  <c:v>20467.75</c:v>
                </c:pt>
                <c:pt idx="55">
                  <c:v>20357.55</c:v>
                </c:pt>
                <c:pt idx="56">
                  <c:v>20357.55</c:v>
                </c:pt>
                <c:pt idx="57">
                  <c:v>20357.55</c:v>
                </c:pt>
                <c:pt idx="58">
                  <c:v>20357.55</c:v>
                </c:pt>
                <c:pt idx="59">
                  <c:v>20357.55</c:v>
                </c:pt>
                <c:pt idx="60">
                  <c:v>20357.55</c:v>
                </c:pt>
                <c:pt idx="61">
                  <c:v>20357.55</c:v>
                </c:pt>
                <c:pt idx="62">
                  <c:v>20357.55</c:v>
                </c:pt>
                <c:pt idx="63">
                  <c:v>20357.55</c:v>
                </c:pt>
                <c:pt idx="64">
                  <c:v>20357.55</c:v>
                </c:pt>
              </c:numCache>
            </c:numRef>
          </c:val>
          <c:extLst>
            <c:ext xmlns:c16="http://schemas.microsoft.com/office/drawing/2014/chart" uri="{C3380CC4-5D6E-409C-BE32-E72D297353CC}">
              <c16:uniqueId val="{00000000-E803-4ED8-86EE-443608C8A5F0}"/>
            </c:ext>
          </c:extLst>
        </c:ser>
        <c:ser>
          <c:idx val="0"/>
          <c:order val="4"/>
          <c:tx>
            <c:strRef>
              <c:f>Bread!$G$47</c:f>
              <c:strCache>
                <c:ptCount val="1"/>
                <c:pt idx="0">
                  <c:v>Actual Sales</c:v>
                </c:pt>
              </c:strCache>
            </c:strRef>
          </c:tx>
          <c:spPr>
            <a:solidFill>
              <a:srgbClr val="42D4F4"/>
            </a:solidFill>
            <a:ln w="19050">
              <a:solidFill>
                <a:srgbClr val="42D4F4"/>
              </a:solidFill>
            </a:ln>
          </c:spPr>
          <c:invertIfNegative val="0"/>
          <c:cat>
            <c:multiLvlStrRef>
              <c:f>Bread!$A$48:$B$112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Bread!$G$48:$G$112</c:f>
              <c:numCache>
                <c:formatCode>#,##0</c:formatCode>
                <c:ptCount val="65"/>
                <c:pt idx="0">
                  <c:v>27403</c:v>
                </c:pt>
                <c:pt idx="1">
                  <c:v>27066</c:v>
                </c:pt>
                <c:pt idx="2">
                  <c:v>25128</c:v>
                </c:pt>
                <c:pt idx="3">
                  <c:v>25026</c:v>
                </c:pt>
                <c:pt idx="4">
                  <c:v>24513</c:v>
                </c:pt>
                <c:pt idx="5">
                  <c:v>24911</c:v>
                </c:pt>
                <c:pt idx="6">
                  <c:v>24349</c:v>
                </c:pt>
                <c:pt idx="7">
                  <c:v>24241</c:v>
                </c:pt>
                <c:pt idx="8">
                  <c:v>24331</c:v>
                </c:pt>
                <c:pt idx="9">
                  <c:v>24462</c:v>
                </c:pt>
                <c:pt idx="10">
                  <c:v>25066</c:v>
                </c:pt>
                <c:pt idx="11">
                  <c:v>26250</c:v>
                </c:pt>
                <c:pt idx="12" formatCode="#,##0_);[Red]\(#,##0\)">
                  <c:v>24660</c:v>
                </c:pt>
                <c:pt idx="13">
                  <c:v>23142</c:v>
                </c:pt>
                <c:pt idx="14">
                  <c:v>23486</c:v>
                </c:pt>
                <c:pt idx="15">
                  <c:v>22088</c:v>
                </c:pt>
                <c:pt idx="16">
                  <c:v>21919</c:v>
                </c:pt>
              </c:numCache>
            </c:numRef>
          </c:val>
          <c:extLst>
            <c:ext xmlns:c16="http://schemas.microsoft.com/office/drawing/2014/chart" uri="{C3380CC4-5D6E-409C-BE32-E72D297353CC}">
              <c16:uniqueId val="{00000001-E803-4ED8-86EE-443608C8A5F0}"/>
            </c:ext>
          </c:extLst>
        </c:ser>
        <c:ser>
          <c:idx val="5"/>
          <c:order val="5"/>
          <c:tx>
            <c:strRef>
              <c:f>Bread!$I$47</c:f>
              <c:strCache>
                <c:ptCount val="1"/>
                <c:pt idx="0">
                  <c:v>Outside Purchases</c:v>
                </c:pt>
              </c:strCache>
            </c:strRef>
          </c:tx>
          <c:spPr>
            <a:solidFill>
              <a:srgbClr val="F58231"/>
            </a:solidFill>
            <a:ln w="19050">
              <a:solidFill>
                <a:srgbClr val="F58231"/>
              </a:solidFill>
              <a:prstDash val="solid"/>
            </a:ln>
          </c:spPr>
          <c:invertIfNegative val="0"/>
          <c:cat>
            <c:multiLvlStrRef>
              <c:f>Bread!$A$48:$B$112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Bread!$I$48:$I$112</c:f>
              <c:numCache>
                <c:formatCode>#,##0</c:formatCode>
                <c:ptCount val="65"/>
              </c:numCache>
            </c:numRef>
          </c:val>
          <c:extLst>
            <c:ext xmlns:c16="http://schemas.microsoft.com/office/drawing/2014/chart" uri="{C3380CC4-5D6E-409C-BE32-E72D297353CC}">
              <c16:uniqueId val="{00000002-E803-4ED8-86EE-443608C8A5F0}"/>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Bread!$D$47</c:f>
              <c:strCache>
                <c:ptCount val="1"/>
                <c:pt idx="0">
                  <c:v>Scheduled Production</c:v>
                </c:pt>
              </c:strCache>
            </c:strRef>
          </c:tx>
          <c:spPr>
            <a:ln w="38100">
              <a:solidFill>
                <a:srgbClr val="911EB4"/>
              </a:solidFill>
              <a:prstDash val="dash"/>
            </a:ln>
          </c:spPr>
          <c:marker>
            <c:symbol val="none"/>
          </c:marker>
          <c:cat>
            <c:multiLvlStrRef>
              <c:f>Bread!$A$48:$B$112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Bread!$D$48:$D$112</c:f>
              <c:numCache>
                <c:formatCode>#,##0</c:formatCode>
                <c:ptCount val="65"/>
                <c:pt idx="0">
                  <c:v>39239</c:v>
                </c:pt>
                <c:pt idx="1">
                  <c:v>35502</c:v>
                </c:pt>
                <c:pt idx="2">
                  <c:v>34469</c:v>
                </c:pt>
                <c:pt idx="3">
                  <c:v>30108</c:v>
                </c:pt>
                <c:pt idx="4">
                  <c:v>23656</c:v>
                </c:pt>
                <c:pt idx="5">
                  <c:v>27501</c:v>
                </c:pt>
                <c:pt idx="6">
                  <c:v>29484</c:v>
                </c:pt>
                <c:pt idx="7">
                  <c:v>28972</c:v>
                </c:pt>
                <c:pt idx="8">
                  <c:v>30912</c:v>
                </c:pt>
                <c:pt idx="9">
                  <c:v>26809</c:v>
                </c:pt>
                <c:pt idx="10">
                  <c:v>26392</c:v>
                </c:pt>
                <c:pt idx="11">
                  <c:v>28250</c:v>
                </c:pt>
                <c:pt idx="12">
                  <c:v>29809</c:v>
                </c:pt>
                <c:pt idx="13">
                  <c:v>24488</c:v>
                </c:pt>
                <c:pt idx="14">
                  <c:v>21355</c:v>
                </c:pt>
                <c:pt idx="15">
                  <c:v>21053</c:v>
                </c:pt>
                <c:pt idx="16">
                  <c:v>22100</c:v>
                </c:pt>
                <c:pt idx="17">
                  <c:v>22580</c:v>
                </c:pt>
                <c:pt idx="18">
                  <c:v>21377</c:v>
                </c:pt>
                <c:pt idx="19">
                  <c:v>21556</c:v>
                </c:pt>
                <c:pt idx="20">
                  <c:v>23692</c:v>
                </c:pt>
                <c:pt idx="21">
                  <c:v>21682</c:v>
                </c:pt>
                <c:pt idx="22">
                  <c:v>21682</c:v>
                </c:pt>
                <c:pt idx="23">
                  <c:v>21682</c:v>
                </c:pt>
                <c:pt idx="24">
                  <c:v>21682</c:v>
                </c:pt>
                <c:pt idx="25">
                  <c:v>21682</c:v>
                </c:pt>
                <c:pt idx="26">
                  <c:v>21682</c:v>
                </c:pt>
                <c:pt idx="27">
                  <c:v>21682</c:v>
                </c:pt>
                <c:pt idx="28">
                  <c:v>21682</c:v>
                </c:pt>
                <c:pt idx="29">
                  <c:v>21682</c:v>
                </c:pt>
                <c:pt idx="30">
                  <c:v>21682</c:v>
                </c:pt>
                <c:pt idx="31">
                  <c:v>21682</c:v>
                </c:pt>
                <c:pt idx="32">
                  <c:v>21682</c:v>
                </c:pt>
                <c:pt idx="33">
                  <c:v>21682</c:v>
                </c:pt>
                <c:pt idx="34">
                  <c:v>21682</c:v>
                </c:pt>
                <c:pt idx="35">
                  <c:v>21682</c:v>
                </c:pt>
                <c:pt idx="36">
                  <c:v>21682</c:v>
                </c:pt>
                <c:pt idx="37">
                  <c:v>21682</c:v>
                </c:pt>
                <c:pt idx="38">
                  <c:v>21682</c:v>
                </c:pt>
              </c:numCache>
            </c:numRef>
          </c:val>
          <c:smooth val="1"/>
          <c:extLst>
            <c:ext xmlns:c16="http://schemas.microsoft.com/office/drawing/2014/chart" uri="{C3380CC4-5D6E-409C-BE32-E72D297353CC}">
              <c16:uniqueId val="{00000003-E803-4ED8-86EE-443608C8A5F0}"/>
            </c:ext>
          </c:extLst>
        </c:ser>
        <c:ser>
          <c:idx val="3"/>
          <c:order val="2"/>
          <c:tx>
            <c:strRef>
              <c:f>Bread!$F$47</c:f>
              <c:strCache>
                <c:ptCount val="1"/>
                <c:pt idx="0">
                  <c:v>Actual Production</c:v>
                </c:pt>
              </c:strCache>
            </c:strRef>
          </c:tx>
          <c:spPr>
            <a:ln w="38100">
              <a:solidFill>
                <a:srgbClr val="911EB4"/>
              </a:solidFill>
            </a:ln>
          </c:spPr>
          <c:marker>
            <c:symbol val="none"/>
          </c:marker>
          <c:cat>
            <c:multiLvlStrRef>
              <c:f>Bread!$A$48:$B$112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Bread!$F$48:$F$112</c:f>
              <c:numCache>
                <c:formatCode>#,##0</c:formatCode>
                <c:ptCount val="65"/>
                <c:pt idx="0">
                  <c:v>25887</c:v>
                </c:pt>
                <c:pt idx="1">
                  <c:v>29133</c:v>
                </c:pt>
                <c:pt idx="2">
                  <c:v>34360</c:v>
                </c:pt>
                <c:pt idx="3">
                  <c:v>33897</c:v>
                </c:pt>
                <c:pt idx="4">
                  <c:v>23982</c:v>
                </c:pt>
                <c:pt idx="5">
                  <c:v>21447</c:v>
                </c:pt>
                <c:pt idx="6">
                  <c:v>21076</c:v>
                </c:pt>
                <c:pt idx="7">
                  <c:v>23454</c:v>
                </c:pt>
                <c:pt idx="8">
                  <c:v>30551</c:v>
                </c:pt>
                <c:pt idx="9">
                  <c:v>24671</c:v>
                </c:pt>
                <c:pt idx="10">
                  <c:v>21796</c:v>
                </c:pt>
                <c:pt idx="11">
                  <c:v>19791</c:v>
                </c:pt>
                <c:pt idx="12" formatCode="#,##0_);[Red]\(#,##0\)">
                  <c:v>38751</c:v>
                </c:pt>
                <c:pt idx="13">
                  <c:v>32284</c:v>
                </c:pt>
                <c:pt idx="14">
                  <c:v>18170</c:v>
                </c:pt>
                <c:pt idx="15">
                  <c:v>14170</c:v>
                </c:pt>
                <c:pt idx="16">
                  <c:v>26213</c:v>
                </c:pt>
              </c:numCache>
            </c:numRef>
          </c:val>
          <c:smooth val="1"/>
          <c:extLst>
            <c:ext xmlns:c16="http://schemas.microsoft.com/office/drawing/2014/chart" uri="{C3380CC4-5D6E-409C-BE32-E72D297353CC}">
              <c16:uniqueId val="{00000004-E803-4ED8-86EE-443608C8A5F0}"/>
            </c:ext>
          </c:extLst>
        </c:ser>
        <c:ser>
          <c:idx val="4"/>
          <c:order val="3"/>
          <c:tx>
            <c:strRef>
              <c:f>Bread!$E$47</c:f>
              <c:strCache>
                <c:ptCount val="1"/>
                <c:pt idx="0">
                  <c:v>Beginning Inventory</c:v>
                </c:pt>
              </c:strCache>
            </c:strRef>
          </c:tx>
          <c:spPr>
            <a:ln w="38100">
              <a:solidFill>
                <a:schemeClr val="tx1"/>
              </a:solidFill>
            </a:ln>
          </c:spPr>
          <c:marker>
            <c:symbol val="none"/>
          </c:marker>
          <c:cat>
            <c:multiLvlStrRef>
              <c:f>Bread!$A$48:$B$112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Bread!$E$48:$E$112</c:f>
              <c:numCache>
                <c:formatCode>#,##0</c:formatCode>
                <c:ptCount val="65"/>
                <c:pt idx="0">
                  <c:v>13741</c:v>
                </c:pt>
                <c:pt idx="1">
                  <c:v>11749</c:v>
                </c:pt>
                <c:pt idx="2">
                  <c:v>12874</c:v>
                </c:pt>
                <c:pt idx="3">
                  <c:v>22075</c:v>
                </c:pt>
                <c:pt idx="4">
                  <c:v>30849</c:v>
                </c:pt>
                <c:pt idx="5">
                  <c:v>27179</c:v>
                </c:pt>
                <c:pt idx="6">
                  <c:v>24834</c:v>
                </c:pt>
                <c:pt idx="7">
                  <c:v>21612</c:v>
                </c:pt>
                <c:pt idx="8">
                  <c:v>19171</c:v>
                </c:pt>
                <c:pt idx="9">
                  <c:v>26845</c:v>
                </c:pt>
                <c:pt idx="10">
                  <c:v>26201</c:v>
                </c:pt>
                <c:pt idx="11">
                  <c:v>21162</c:v>
                </c:pt>
                <c:pt idx="12">
                  <c:v>15199</c:v>
                </c:pt>
                <c:pt idx="13">
                  <c:v>23617</c:v>
                </c:pt>
                <c:pt idx="14">
                  <c:v>38047</c:v>
                </c:pt>
                <c:pt idx="15">
                  <c:v>33937</c:v>
                </c:pt>
                <c:pt idx="16">
                  <c:v>23607</c:v>
                </c:pt>
                <c:pt idx="17">
                  <c:v>27845</c:v>
                </c:pt>
                <c:pt idx="18">
                  <c:v>27393</c:v>
                </c:pt>
                <c:pt idx="19">
                  <c:v>26549</c:v>
                </c:pt>
                <c:pt idx="20">
                  <c:v>26236</c:v>
                </c:pt>
                <c:pt idx="21">
                  <c:v>28251</c:v>
                </c:pt>
                <c:pt idx="22">
                  <c:v>28102</c:v>
                </c:pt>
                <c:pt idx="23">
                  <c:v>26967</c:v>
                </c:pt>
                <c:pt idx="24">
                  <c:v>25422</c:v>
                </c:pt>
                <c:pt idx="25">
                  <c:v>22581</c:v>
                </c:pt>
                <c:pt idx="26">
                  <c:v>20410</c:v>
                </c:pt>
                <c:pt idx="27">
                  <c:v>19736</c:v>
                </c:pt>
                <c:pt idx="28">
                  <c:v>18964</c:v>
                </c:pt>
                <c:pt idx="29">
                  <c:v>19101</c:v>
                </c:pt>
                <c:pt idx="30">
                  <c:v>19354</c:v>
                </c:pt>
                <c:pt idx="31">
                  <c:v>19607</c:v>
                </c:pt>
                <c:pt idx="32">
                  <c:v>19860</c:v>
                </c:pt>
                <c:pt idx="33">
                  <c:v>20113</c:v>
                </c:pt>
                <c:pt idx="34">
                  <c:v>20366</c:v>
                </c:pt>
                <c:pt idx="35">
                  <c:v>20619</c:v>
                </c:pt>
                <c:pt idx="36">
                  <c:v>20619</c:v>
                </c:pt>
                <c:pt idx="37">
                  <c:v>20619</c:v>
                </c:pt>
                <c:pt idx="38">
                  <c:v>20619</c:v>
                </c:pt>
              </c:numCache>
            </c:numRef>
          </c:val>
          <c:smooth val="1"/>
          <c:extLst>
            <c:ext xmlns:c16="http://schemas.microsoft.com/office/drawing/2014/chart" uri="{C3380CC4-5D6E-409C-BE32-E72D297353CC}">
              <c16:uniqueId val="{00000005-E803-4ED8-86EE-443608C8A5F0}"/>
            </c:ext>
          </c:extLst>
        </c:ser>
        <c:ser>
          <c:idx val="6"/>
          <c:order val="6"/>
          <c:tx>
            <c:strRef>
              <c:f>Bread!$M$47</c:f>
              <c:strCache>
                <c:ptCount val="1"/>
                <c:pt idx="0">
                  <c:v>Standard Capacity</c:v>
                </c:pt>
              </c:strCache>
            </c:strRef>
          </c:tx>
          <c:spPr>
            <a:ln w="38100">
              <a:solidFill>
                <a:srgbClr val="3CB44B"/>
              </a:solidFill>
            </a:ln>
          </c:spPr>
          <c:marker>
            <c:symbol val="none"/>
          </c:marker>
          <c:cat>
            <c:multiLvlStrRef>
              <c:f>Bread!$A$48:$B$112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Bread!$M$48:$M$112</c:f>
              <c:numCache>
                <c:formatCode>#,##0</c:formatCode>
                <c:ptCount val="65"/>
                <c:pt idx="0">
                  <c:v>21365.270182326778</c:v>
                </c:pt>
                <c:pt idx="1">
                  <c:v>21365.270182326778</c:v>
                </c:pt>
                <c:pt idx="2">
                  <c:v>21365.270182326778</c:v>
                </c:pt>
                <c:pt idx="3">
                  <c:v>21365.270182326778</c:v>
                </c:pt>
                <c:pt idx="4">
                  <c:v>21365.270182326778</c:v>
                </c:pt>
                <c:pt idx="5">
                  <c:v>21365.270182326778</c:v>
                </c:pt>
                <c:pt idx="6">
                  <c:v>21365.270182326778</c:v>
                </c:pt>
                <c:pt idx="7">
                  <c:v>21365.270182326778</c:v>
                </c:pt>
                <c:pt idx="8">
                  <c:v>21365.270182326778</c:v>
                </c:pt>
                <c:pt idx="9">
                  <c:v>21365.270182326778</c:v>
                </c:pt>
                <c:pt idx="10">
                  <c:v>21365.270182326778</c:v>
                </c:pt>
                <c:pt idx="11">
                  <c:v>21365.270182326778</c:v>
                </c:pt>
                <c:pt idx="12">
                  <c:v>21365.270182326778</c:v>
                </c:pt>
                <c:pt idx="13">
                  <c:v>25553.369003838499</c:v>
                </c:pt>
                <c:pt idx="14">
                  <c:v>25553.369003838499</c:v>
                </c:pt>
                <c:pt idx="15">
                  <c:v>25553.369003838499</c:v>
                </c:pt>
                <c:pt idx="16">
                  <c:v>25553.369003838499</c:v>
                </c:pt>
                <c:pt idx="17">
                  <c:v>25553.369003838499</c:v>
                </c:pt>
                <c:pt idx="18">
                  <c:v>25553.369003838499</c:v>
                </c:pt>
                <c:pt idx="19">
                  <c:v>25553.369003838499</c:v>
                </c:pt>
                <c:pt idx="20">
                  <c:v>25553.369003838499</c:v>
                </c:pt>
                <c:pt idx="21">
                  <c:v>25553.369003838499</c:v>
                </c:pt>
                <c:pt idx="22">
                  <c:v>25553.369003838499</c:v>
                </c:pt>
                <c:pt idx="23">
                  <c:v>25553.369003838499</c:v>
                </c:pt>
                <c:pt idx="24">
                  <c:v>25553.369003838499</c:v>
                </c:pt>
                <c:pt idx="25">
                  <c:v>25553.369003838499</c:v>
                </c:pt>
                <c:pt idx="26">
                  <c:v>25553.369003838499</c:v>
                </c:pt>
                <c:pt idx="27">
                  <c:v>25553.369003838499</c:v>
                </c:pt>
                <c:pt idx="28">
                  <c:v>25553.369003838499</c:v>
                </c:pt>
                <c:pt idx="29">
                  <c:v>25553.369003838499</c:v>
                </c:pt>
                <c:pt idx="30">
                  <c:v>25553.369003838499</c:v>
                </c:pt>
                <c:pt idx="31">
                  <c:v>25553.369003838499</c:v>
                </c:pt>
                <c:pt idx="32">
                  <c:v>25553.369003838499</c:v>
                </c:pt>
                <c:pt idx="33">
                  <c:v>25553.369003838499</c:v>
                </c:pt>
                <c:pt idx="34">
                  <c:v>25553.369003838499</c:v>
                </c:pt>
                <c:pt idx="35">
                  <c:v>25553.369003838499</c:v>
                </c:pt>
                <c:pt idx="36">
                  <c:v>25553.369003838499</c:v>
                </c:pt>
                <c:pt idx="37">
                  <c:v>25553.369003838499</c:v>
                </c:pt>
                <c:pt idx="38">
                  <c:v>25553.369003838499</c:v>
                </c:pt>
                <c:pt idx="39">
                  <c:v>25553.369003838499</c:v>
                </c:pt>
                <c:pt idx="40">
                  <c:v>25553.369003838499</c:v>
                </c:pt>
                <c:pt idx="41">
                  <c:v>25553.369003838499</c:v>
                </c:pt>
                <c:pt idx="42">
                  <c:v>25553.369003838499</c:v>
                </c:pt>
                <c:pt idx="43">
                  <c:v>25553.369003838499</c:v>
                </c:pt>
                <c:pt idx="44">
                  <c:v>25553.369003838499</c:v>
                </c:pt>
                <c:pt idx="45">
                  <c:v>25553.369003838499</c:v>
                </c:pt>
                <c:pt idx="46">
                  <c:v>25553.369003838499</c:v>
                </c:pt>
                <c:pt idx="47">
                  <c:v>25553.369003838499</c:v>
                </c:pt>
                <c:pt idx="48">
                  <c:v>25553.369003838499</c:v>
                </c:pt>
                <c:pt idx="49">
                  <c:v>25553.369003838499</c:v>
                </c:pt>
                <c:pt idx="50">
                  <c:v>25553.369003838499</c:v>
                </c:pt>
                <c:pt idx="51">
                  <c:v>25553.369003838499</c:v>
                </c:pt>
                <c:pt idx="52">
                  <c:v>25553.369003838499</c:v>
                </c:pt>
                <c:pt idx="53">
                  <c:v>25553.369003838499</c:v>
                </c:pt>
                <c:pt idx="54">
                  <c:v>25553.369003838499</c:v>
                </c:pt>
                <c:pt idx="55">
                  <c:v>25553.369003838499</c:v>
                </c:pt>
                <c:pt idx="56">
                  <c:v>25553.369003838499</c:v>
                </c:pt>
                <c:pt idx="57">
                  <c:v>25553.369003838499</c:v>
                </c:pt>
                <c:pt idx="58">
                  <c:v>25553.369003838499</c:v>
                </c:pt>
                <c:pt idx="59">
                  <c:v>25553.369003838499</c:v>
                </c:pt>
                <c:pt idx="60">
                  <c:v>25553.369003838499</c:v>
                </c:pt>
                <c:pt idx="61">
                  <c:v>25553.369003838499</c:v>
                </c:pt>
                <c:pt idx="62">
                  <c:v>25553.369003838499</c:v>
                </c:pt>
                <c:pt idx="63">
                  <c:v>25553.369003838499</c:v>
                </c:pt>
                <c:pt idx="64">
                  <c:v>25553.369003838499</c:v>
                </c:pt>
              </c:numCache>
            </c:numRef>
          </c:val>
          <c:smooth val="0"/>
          <c:extLst>
            <c:ext xmlns:c16="http://schemas.microsoft.com/office/drawing/2014/chart" uri="{C3380CC4-5D6E-409C-BE32-E72D297353CC}">
              <c16:uniqueId val="{00000008-E803-4ED8-86EE-443608C8A5F0}"/>
            </c:ext>
          </c:extLst>
        </c:ser>
        <c:ser>
          <c:idx val="7"/>
          <c:order val="7"/>
          <c:tx>
            <c:strRef>
              <c:f>Bread!$N$47</c:f>
              <c:strCache>
                <c:ptCount val="1"/>
                <c:pt idx="0">
                  <c:v>Overtime Capacity</c:v>
                </c:pt>
              </c:strCache>
            </c:strRef>
          </c:tx>
          <c:spPr>
            <a:ln w="38100">
              <a:solidFill>
                <a:srgbClr val="FFE119"/>
              </a:solidFill>
            </a:ln>
          </c:spPr>
          <c:marker>
            <c:symbol val="none"/>
          </c:marker>
          <c:cat>
            <c:multiLvlStrRef>
              <c:f>Bread!$A$48:$B$112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Bread!$N$48:$N$112</c:f>
              <c:numCache>
                <c:formatCode>#,##0</c:formatCode>
                <c:ptCount val="65"/>
                <c:pt idx="0">
                  <c:v>24926.148546047909</c:v>
                </c:pt>
                <c:pt idx="1">
                  <c:v>24926.148546047909</c:v>
                </c:pt>
                <c:pt idx="2">
                  <c:v>24926.148546047909</c:v>
                </c:pt>
                <c:pt idx="3">
                  <c:v>24926.148546047909</c:v>
                </c:pt>
                <c:pt idx="4">
                  <c:v>24926.148546047909</c:v>
                </c:pt>
                <c:pt idx="5">
                  <c:v>24926.148546047909</c:v>
                </c:pt>
                <c:pt idx="6">
                  <c:v>24926.148546047909</c:v>
                </c:pt>
                <c:pt idx="7">
                  <c:v>24926.148546047909</c:v>
                </c:pt>
                <c:pt idx="8">
                  <c:v>24926.148546047909</c:v>
                </c:pt>
                <c:pt idx="9">
                  <c:v>24926.148546047909</c:v>
                </c:pt>
                <c:pt idx="10">
                  <c:v>24926.148546047909</c:v>
                </c:pt>
                <c:pt idx="11">
                  <c:v>24926.148546047909</c:v>
                </c:pt>
                <c:pt idx="12">
                  <c:v>24926.148546047909</c:v>
                </c:pt>
                <c:pt idx="13">
                  <c:v>29812.263837811581</c:v>
                </c:pt>
                <c:pt idx="14">
                  <c:v>29812.263837811581</c:v>
                </c:pt>
                <c:pt idx="15">
                  <c:v>29812.263837811581</c:v>
                </c:pt>
                <c:pt idx="16">
                  <c:v>29812.263837811581</c:v>
                </c:pt>
                <c:pt idx="17">
                  <c:v>29812.263837811581</c:v>
                </c:pt>
                <c:pt idx="18">
                  <c:v>29812.263837811581</c:v>
                </c:pt>
                <c:pt idx="19">
                  <c:v>29812.263837811581</c:v>
                </c:pt>
                <c:pt idx="20">
                  <c:v>29812.263837811581</c:v>
                </c:pt>
                <c:pt idx="21">
                  <c:v>29812.263837811581</c:v>
                </c:pt>
                <c:pt idx="22">
                  <c:v>29812.263837811581</c:v>
                </c:pt>
                <c:pt idx="23">
                  <c:v>29812.263837811581</c:v>
                </c:pt>
                <c:pt idx="24">
                  <c:v>29812.263837811581</c:v>
                </c:pt>
                <c:pt idx="25">
                  <c:v>29812.263837811581</c:v>
                </c:pt>
                <c:pt idx="26">
                  <c:v>29812.263837811581</c:v>
                </c:pt>
                <c:pt idx="27">
                  <c:v>29812.263837811581</c:v>
                </c:pt>
                <c:pt idx="28">
                  <c:v>29812.263837811581</c:v>
                </c:pt>
                <c:pt idx="29">
                  <c:v>29812.263837811581</c:v>
                </c:pt>
                <c:pt idx="30">
                  <c:v>29812.263837811581</c:v>
                </c:pt>
                <c:pt idx="31">
                  <c:v>29812.263837811581</c:v>
                </c:pt>
                <c:pt idx="32">
                  <c:v>29812.263837811581</c:v>
                </c:pt>
                <c:pt idx="33">
                  <c:v>29812.263837811581</c:v>
                </c:pt>
                <c:pt idx="34">
                  <c:v>29812.263837811581</c:v>
                </c:pt>
                <c:pt idx="35">
                  <c:v>29812.263837811581</c:v>
                </c:pt>
                <c:pt idx="36">
                  <c:v>29812.263837811581</c:v>
                </c:pt>
                <c:pt idx="37">
                  <c:v>29812.263837811581</c:v>
                </c:pt>
                <c:pt idx="38">
                  <c:v>29812.263837811581</c:v>
                </c:pt>
                <c:pt idx="39">
                  <c:v>29812.263837811581</c:v>
                </c:pt>
                <c:pt idx="40">
                  <c:v>29812.263837811581</c:v>
                </c:pt>
                <c:pt idx="41">
                  <c:v>29812.263837811581</c:v>
                </c:pt>
                <c:pt idx="42">
                  <c:v>29812.263837811581</c:v>
                </c:pt>
                <c:pt idx="43">
                  <c:v>29812.263837811581</c:v>
                </c:pt>
                <c:pt idx="44">
                  <c:v>29812.263837811581</c:v>
                </c:pt>
                <c:pt idx="45">
                  <c:v>29812.263837811581</c:v>
                </c:pt>
                <c:pt idx="46">
                  <c:v>29812.263837811581</c:v>
                </c:pt>
                <c:pt idx="47">
                  <c:v>29812.263837811581</c:v>
                </c:pt>
                <c:pt idx="48">
                  <c:v>29812.263837811581</c:v>
                </c:pt>
                <c:pt idx="49">
                  <c:v>29812.263837811581</c:v>
                </c:pt>
                <c:pt idx="50">
                  <c:v>29812.263837811581</c:v>
                </c:pt>
                <c:pt idx="51">
                  <c:v>29812.263837811581</c:v>
                </c:pt>
                <c:pt idx="52">
                  <c:v>29812.263837811581</c:v>
                </c:pt>
                <c:pt idx="53">
                  <c:v>29812.263837811581</c:v>
                </c:pt>
                <c:pt idx="54">
                  <c:v>29812.263837811581</c:v>
                </c:pt>
                <c:pt idx="55">
                  <c:v>29812.263837811581</c:v>
                </c:pt>
                <c:pt idx="56">
                  <c:v>29812.263837811581</c:v>
                </c:pt>
                <c:pt idx="57">
                  <c:v>29812.263837811581</c:v>
                </c:pt>
                <c:pt idx="58">
                  <c:v>29812.263837811581</c:v>
                </c:pt>
                <c:pt idx="59">
                  <c:v>29812.263837811581</c:v>
                </c:pt>
                <c:pt idx="60">
                  <c:v>29812.263837811581</c:v>
                </c:pt>
                <c:pt idx="61">
                  <c:v>29812.263837811581</c:v>
                </c:pt>
                <c:pt idx="62">
                  <c:v>29812.263837811581</c:v>
                </c:pt>
                <c:pt idx="63">
                  <c:v>29812.263837811581</c:v>
                </c:pt>
                <c:pt idx="64">
                  <c:v>29812.263837811581</c:v>
                </c:pt>
              </c:numCache>
            </c:numRef>
          </c:val>
          <c:smooth val="0"/>
          <c:extLst>
            <c:ext xmlns:c16="http://schemas.microsoft.com/office/drawing/2014/chart" uri="{C3380CC4-5D6E-409C-BE32-E72D297353CC}">
              <c16:uniqueId val="{00000007-E803-4ED8-86EE-443608C8A5F0}"/>
            </c:ext>
          </c:extLst>
        </c:ser>
        <c:ser>
          <c:idx val="8"/>
          <c:order val="8"/>
          <c:tx>
            <c:strRef>
              <c:f>Bread!$O$47</c:f>
              <c:strCache>
                <c:ptCount val="1"/>
                <c:pt idx="0">
                  <c:v>Max Capacity</c:v>
                </c:pt>
              </c:strCache>
            </c:strRef>
          </c:tx>
          <c:spPr>
            <a:ln w="38100">
              <a:solidFill>
                <a:srgbClr val="FF0000"/>
              </a:solidFill>
            </a:ln>
          </c:spPr>
          <c:marker>
            <c:symbol val="none"/>
          </c:marker>
          <c:cat>
            <c:multiLvlStrRef>
              <c:f>Bread!$A$48:$B$112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Bread!$O$48:$O$112</c:f>
              <c:numCache>
                <c:formatCode>#,##0</c:formatCode>
                <c:ptCount val="65"/>
                <c:pt idx="0">
                  <c:v>99704.594184191636</c:v>
                </c:pt>
                <c:pt idx="1">
                  <c:v>99704.594184191636</c:v>
                </c:pt>
                <c:pt idx="2">
                  <c:v>99704.594184191636</c:v>
                </c:pt>
                <c:pt idx="3">
                  <c:v>99704.594184191636</c:v>
                </c:pt>
                <c:pt idx="4">
                  <c:v>99704.594184191636</c:v>
                </c:pt>
                <c:pt idx="5">
                  <c:v>99704.594184191636</c:v>
                </c:pt>
                <c:pt idx="6">
                  <c:v>99704.594184191636</c:v>
                </c:pt>
                <c:pt idx="7">
                  <c:v>99704.594184191636</c:v>
                </c:pt>
                <c:pt idx="8">
                  <c:v>99704.594184191636</c:v>
                </c:pt>
                <c:pt idx="9">
                  <c:v>99704.594184191636</c:v>
                </c:pt>
                <c:pt idx="10">
                  <c:v>99704.594184191636</c:v>
                </c:pt>
                <c:pt idx="11">
                  <c:v>99704.594184191636</c:v>
                </c:pt>
                <c:pt idx="12">
                  <c:v>99704.594184191636</c:v>
                </c:pt>
                <c:pt idx="13">
                  <c:v>119249.05535124632</c:v>
                </c:pt>
                <c:pt idx="14">
                  <c:v>119249.05535124632</c:v>
                </c:pt>
                <c:pt idx="15">
                  <c:v>119249.05535124632</c:v>
                </c:pt>
                <c:pt idx="16">
                  <c:v>119249.05535124632</c:v>
                </c:pt>
                <c:pt idx="17">
                  <c:v>119249.05535124632</c:v>
                </c:pt>
                <c:pt idx="18">
                  <c:v>119249.05535124632</c:v>
                </c:pt>
                <c:pt idx="19">
                  <c:v>119249.05535124632</c:v>
                </c:pt>
                <c:pt idx="20">
                  <c:v>119249.05535124632</c:v>
                </c:pt>
                <c:pt idx="21">
                  <c:v>119249.05535124632</c:v>
                </c:pt>
                <c:pt idx="22">
                  <c:v>119249.05535124632</c:v>
                </c:pt>
                <c:pt idx="23">
                  <c:v>119249.05535124632</c:v>
                </c:pt>
                <c:pt idx="24">
                  <c:v>119249.05535124632</c:v>
                </c:pt>
                <c:pt idx="25">
                  <c:v>119249.05535124632</c:v>
                </c:pt>
                <c:pt idx="26">
                  <c:v>119249.05535124632</c:v>
                </c:pt>
                <c:pt idx="27">
                  <c:v>119249.05535124632</c:v>
                </c:pt>
                <c:pt idx="28">
                  <c:v>119249.05535124632</c:v>
                </c:pt>
                <c:pt idx="29">
                  <c:v>119249.05535124632</c:v>
                </c:pt>
                <c:pt idx="30">
                  <c:v>119249.05535124632</c:v>
                </c:pt>
                <c:pt idx="31">
                  <c:v>119249.05535124632</c:v>
                </c:pt>
                <c:pt idx="32">
                  <c:v>119249.05535124632</c:v>
                </c:pt>
                <c:pt idx="33">
                  <c:v>119249.05535124632</c:v>
                </c:pt>
                <c:pt idx="34">
                  <c:v>119249.05535124632</c:v>
                </c:pt>
                <c:pt idx="35">
                  <c:v>119249.05535124632</c:v>
                </c:pt>
                <c:pt idx="36">
                  <c:v>119249.05535124632</c:v>
                </c:pt>
                <c:pt idx="37">
                  <c:v>119249.05535124632</c:v>
                </c:pt>
                <c:pt idx="38">
                  <c:v>119249.05535124632</c:v>
                </c:pt>
                <c:pt idx="39">
                  <c:v>119249.05535124632</c:v>
                </c:pt>
                <c:pt idx="40">
                  <c:v>119249.05535124632</c:v>
                </c:pt>
                <c:pt idx="41">
                  <c:v>119249.05535124632</c:v>
                </c:pt>
                <c:pt idx="42">
                  <c:v>119249.05535124632</c:v>
                </c:pt>
                <c:pt idx="43">
                  <c:v>119249.05535124632</c:v>
                </c:pt>
                <c:pt idx="44">
                  <c:v>119249.05535124632</c:v>
                </c:pt>
                <c:pt idx="45">
                  <c:v>119249.05535124632</c:v>
                </c:pt>
                <c:pt idx="46">
                  <c:v>119249.05535124632</c:v>
                </c:pt>
                <c:pt idx="47">
                  <c:v>119249.05535124632</c:v>
                </c:pt>
                <c:pt idx="48">
                  <c:v>119249.05535124632</c:v>
                </c:pt>
                <c:pt idx="49">
                  <c:v>119249.05535124632</c:v>
                </c:pt>
                <c:pt idx="50">
                  <c:v>119249.05535124632</c:v>
                </c:pt>
                <c:pt idx="51">
                  <c:v>119249.05535124632</c:v>
                </c:pt>
                <c:pt idx="52">
                  <c:v>119249.05535124632</c:v>
                </c:pt>
                <c:pt idx="53">
                  <c:v>119249.05535124632</c:v>
                </c:pt>
                <c:pt idx="54">
                  <c:v>119249.05535124632</c:v>
                </c:pt>
                <c:pt idx="55">
                  <c:v>119249.05535124632</c:v>
                </c:pt>
                <c:pt idx="56">
                  <c:v>119249.05535124632</c:v>
                </c:pt>
                <c:pt idx="57">
                  <c:v>119249.05535124632</c:v>
                </c:pt>
                <c:pt idx="58">
                  <c:v>119249.05535124632</c:v>
                </c:pt>
                <c:pt idx="59">
                  <c:v>119249.05535124632</c:v>
                </c:pt>
                <c:pt idx="60">
                  <c:v>119249.05535124632</c:v>
                </c:pt>
                <c:pt idx="61">
                  <c:v>119249.05535124632</c:v>
                </c:pt>
                <c:pt idx="62">
                  <c:v>119249.05535124632</c:v>
                </c:pt>
                <c:pt idx="63">
                  <c:v>119249.05535124632</c:v>
                </c:pt>
                <c:pt idx="64">
                  <c:v>119249.05535124632</c:v>
                </c:pt>
              </c:numCache>
            </c:numRef>
          </c:val>
          <c:smooth val="0"/>
          <c:extLst>
            <c:ext xmlns:c16="http://schemas.microsoft.com/office/drawing/2014/chart" uri="{C3380CC4-5D6E-409C-BE32-E72D297353CC}">
              <c16:uniqueId val="{00000006-E803-4ED8-86EE-443608C8A5F0}"/>
            </c:ext>
          </c:extLst>
        </c:ser>
        <c:dLbls>
          <c:showLegendKey val="0"/>
          <c:showVal val="0"/>
          <c:showCatName val="0"/>
          <c:showSerName val="0"/>
          <c:showPercent val="0"/>
          <c:showBubbleSize val="0"/>
        </c:dLbls>
        <c:marker val="1"/>
        <c:smooth val="0"/>
        <c:axId val="507247232"/>
        <c:axId val="507311232"/>
      </c:lineChart>
      <c:lineChart>
        <c:grouping val="standard"/>
        <c:varyColors val="0"/>
        <c:ser>
          <c:idx val="9"/>
          <c:order val="9"/>
          <c:tx>
            <c:strRef>
              <c:f>Bread!$S$47</c:f>
              <c:strCache>
                <c:ptCount val="1"/>
                <c:pt idx="0">
                  <c:v>DOS</c:v>
                </c:pt>
              </c:strCache>
            </c:strRef>
          </c:tx>
          <c:spPr>
            <a:ln w="50800">
              <a:solidFill>
                <a:srgbClr val="FF3399"/>
              </a:solidFill>
              <a:prstDash val="sysDot"/>
            </a:ln>
          </c:spPr>
          <c:marker>
            <c:symbol val="none"/>
          </c:marker>
          <c:val>
            <c:numRef>
              <c:f>Bread!$S$48:$S$112</c:f>
              <c:numCache>
                <c:formatCode>0</c:formatCode>
                <c:ptCount val="65"/>
                <c:pt idx="0">
                  <c:v>13.779385430843064</c:v>
                </c:pt>
                <c:pt idx="1">
                  <c:v>12.396261963976185</c:v>
                </c:pt>
                <c:pt idx="2">
                  <c:v>13.645455577847599</c:v>
                </c:pt>
                <c:pt idx="3">
                  <c:v>24.048712162477628</c:v>
                </c:pt>
                <c:pt idx="4">
                  <c:v>34.751046025104607</c:v>
                </c:pt>
                <c:pt idx="5">
                  <c:v>30.594677172951677</c:v>
                </c:pt>
                <c:pt idx="6">
                  <c:v>27.703266932270918</c:v>
                </c:pt>
                <c:pt idx="7">
                  <c:v>24.489518413597732</c:v>
                </c:pt>
                <c:pt idx="8">
                  <c:v>21.528354856822009</c:v>
                </c:pt>
                <c:pt idx="9">
                  <c:v>28.842331453129198</c:v>
                </c:pt>
                <c:pt idx="10">
                  <c:v>28.588106928532461</c:v>
                </c:pt>
                <c:pt idx="11">
                  <c:v>22.504215723509304</c:v>
                </c:pt>
                <c:pt idx="12">
                  <c:v>20.342051929180528</c:v>
                </c:pt>
                <c:pt idx="13">
                  <c:v>26.884416798796604</c:v>
                </c:pt>
                <c:pt idx="14">
                  <c:v>45.684463313178099</c:v>
                </c:pt>
                <c:pt idx="15">
                  <c:v>43.310665451230626</c:v>
                </c:pt>
                <c:pt idx="16">
                  <c:v>28.236831987697038</c:v>
                </c:pt>
                <c:pt idx="17">
                  <c:v>33.851163598471693</c:v>
                </c:pt>
                <c:pt idx="18">
                  <c:v>34.517078439314162</c:v>
                </c:pt>
                <c:pt idx="19">
                  <c:v>33.99204353194019</c:v>
                </c:pt>
                <c:pt idx="20">
                  <c:v>33.888822254001937</c:v>
                </c:pt>
                <c:pt idx="21">
                  <c:v>36.234162429572628</c:v>
                </c:pt>
                <c:pt idx="22">
                  <c:v>34.485515186045497</c:v>
                </c:pt>
                <c:pt idx="23">
                  <c:v>32.508546088603779</c:v>
                </c:pt>
                <c:pt idx="24">
                  <c:v>29.026464951270238</c:v>
                </c:pt>
                <c:pt idx="25">
                  <c:v>26.50685448371274</c:v>
                </c:pt>
                <c:pt idx="26">
                  <c:v>25.562712470925032</c:v>
                </c:pt>
                <c:pt idx="27">
                  <c:v>24.610670704551527</c:v>
                </c:pt>
                <c:pt idx="28">
                  <c:v>24.645718264098399</c:v>
                </c:pt>
                <c:pt idx="29">
                  <c:v>24.958140837183258</c:v>
                </c:pt>
                <c:pt idx="30">
                  <c:v>25.288720892248822</c:v>
                </c:pt>
                <c:pt idx="31">
                  <c:v>25.619300947314386</c:v>
                </c:pt>
                <c:pt idx="32">
                  <c:v>25.949881002379954</c:v>
                </c:pt>
                <c:pt idx="33">
                  <c:v>26.280461057445518</c:v>
                </c:pt>
                <c:pt idx="34">
                  <c:v>26.611041112511085</c:v>
                </c:pt>
                <c:pt idx="35">
                  <c:v>26.941621167576649</c:v>
                </c:pt>
                <c:pt idx="36">
                  <c:v>26.941621167576649</c:v>
                </c:pt>
                <c:pt idx="37">
                  <c:v>26.941621167576649</c:v>
                </c:pt>
                <c:pt idx="38">
                  <c:v>26.941621167576649</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smooth val="0"/>
          <c:extLst>
            <c:ext xmlns:c16="http://schemas.microsoft.com/office/drawing/2014/chart" uri="{C3380CC4-5D6E-409C-BE32-E72D297353CC}">
              <c16:uniqueId val="{00000000-7865-4A9E-BCB8-2765F1AFD17F}"/>
            </c:ext>
          </c:extLst>
        </c:ser>
        <c:dLbls>
          <c:showLegendKey val="0"/>
          <c:showVal val="0"/>
          <c:showCatName val="0"/>
          <c:showSerName val="0"/>
          <c:showPercent val="0"/>
          <c:showBubbleSize val="0"/>
        </c:dLbls>
        <c:marker val="1"/>
        <c:smooth val="0"/>
        <c:axId val="1258353360"/>
        <c:axId val="935564736"/>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5143462982246446"/>
              <c:y val="0.943356225754306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scaling>
        <c:delete val="0"/>
        <c:axPos val="l"/>
        <c:majorGridlines>
          <c:spPr>
            <a:ln w="3175">
              <a:solidFill>
                <a:srgbClr val="000000"/>
              </a:solidFill>
              <a:prstDash val="solid"/>
            </a:ln>
          </c:spPr>
        </c:majorGridlines>
        <c:title>
          <c:tx>
            <c:strRef>
              <c:f>Bread!$C$43</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valAx>
        <c:axId val="935564736"/>
        <c:scaling>
          <c:orientation val="minMax"/>
        </c:scaling>
        <c:delete val="0"/>
        <c:axPos val="r"/>
        <c:title>
          <c:tx>
            <c:rich>
              <a:bodyPr/>
              <a:lstStyle/>
              <a:p>
                <a:pPr>
                  <a:defRPr/>
                </a:pPr>
                <a:r>
                  <a:rPr lang="en-US" sz="1600" b="1"/>
                  <a:t>DOS</a:t>
                </a:r>
              </a:p>
            </c:rich>
          </c:tx>
          <c:overlay val="0"/>
        </c:title>
        <c:numFmt formatCode="0" sourceLinked="1"/>
        <c:majorTickMark val="out"/>
        <c:minorTickMark val="none"/>
        <c:tickLblPos val="nextTo"/>
        <c:crossAx val="1258353360"/>
        <c:crosses val="max"/>
        <c:crossBetween val="between"/>
      </c:valAx>
      <c:catAx>
        <c:axId val="1258353360"/>
        <c:scaling>
          <c:orientation val="minMax"/>
        </c:scaling>
        <c:delete val="1"/>
        <c:axPos val="b"/>
        <c:majorTickMark val="out"/>
        <c:minorTickMark val="none"/>
        <c:tickLblPos val="nextTo"/>
        <c:crossAx val="935564736"/>
        <c:crosses val="autoZero"/>
        <c:auto val="1"/>
        <c:lblAlgn val="ctr"/>
        <c:lblOffset val="100"/>
        <c:noMultiLvlLbl val="0"/>
      </c:catAx>
      <c:spPr>
        <a:noFill/>
        <a:ln w="12700">
          <a:solidFill>
            <a:srgbClr val="FF3399"/>
          </a:solidFill>
          <a:prstDash val="sysDot"/>
        </a:ln>
      </c:spPr>
    </c:plotArea>
    <c:legend>
      <c:legendPos val="r"/>
      <c:layout>
        <c:manualLayout>
          <c:xMode val="edge"/>
          <c:yMode val="edge"/>
          <c:x val="0.88113897394429297"/>
          <c:y val="9.1270160076375187E-2"/>
          <c:w val="0.11318409390706437"/>
          <c:h val="0.80876547234103957"/>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a:t>
            </a:r>
            <a:r>
              <a:rPr lang="en-US" sz="2400" baseline="0">
                <a:latin typeface="+mn-lt"/>
              </a:rPr>
              <a:t> Cake I </a:t>
            </a:r>
            <a:r>
              <a:rPr lang="en-US" sz="2400">
                <a:latin typeface="+mn-lt"/>
              </a:rPr>
              <a:t>Line Capacity</a:t>
            </a:r>
          </a:p>
        </c:rich>
      </c:tx>
      <c:layout>
        <c:manualLayout>
          <c:xMode val="edge"/>
          <c:yMode val="edge"/>
          <c:x val="0.37306059670408709"/>
          <c:y val="2.3677391700222376E-2"/>
        </c:manualLayout>
      </c:layout>
      <c:overlay val="0"/>
      <c:spPr>
        <a:noFill/>
        <a:ln w="25400">
          <a:noFill/>
        </a:ln>
      </c:spPr>
    </c:title>
    <c:autoTitleDeleted val="0"/>
    <c:plotArea>
      <c:layout>
        <c:manualLayout>
          <c:layoutTarget val="inner"/>
          <c:xMode val="edge"/>
          <c:yMode val="edge"/>
          <c:x val="7.3558867530914118E-2"/>
          <c:y val="0.10188214977578904"/>
          <c:w val="0.74265289403163215"/>
          <c:h val="0.75604024058107622"/>
        </c:manualLayout>
      </c:layout>
      <c:barChart>
        <c:barDir val="col"/>
        <c:grouping val="clustered"/>
        <c:varyColors val="0"/>
        <c:ser>
          <c:idx val="2"/>
          <c:order val="0"/>
          <c:tx>
            <c:strRef>
              <c:f>'Cake I'!$C$47</c:f>
              <c:strCache>
                <c:ptCount val="1"/>
                <c:pt idx="0">
                  <c:v>Forecasted Demand</c:v>
                </c:pt>
              </c:strCache>
            </c:strRef>
          </c:tx>
          <c:spPr>
            <a:solidFill>
              <a:srgbClr val="000075"/>
            </a:solidFill>
            <a:ln w="19050">
              <a:solidFill>
                <a:srgbClr val="000075"/>
              </a:solidFill>
            </a:ln>
          </c:spPr>
          <c:invertIfNegative val="0"/>
          <c:cat>
            <c:multiLvlStrRef>
              <c:f>'Cake I'!$A$48:$B$112</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lvl>
                <c:lvl>
                  <c:pt idx="0">
                    <c:v>2024</c:v>
                  </c:pt>
                  <c:pt idx="13">
                    <c:v>2025</c:v>
                  </c:pt>
                  <c:pt idx="26">
                    <c:v>2026</c:v>
                  </c:pt>
                  <c:pt idx="39">
                    <c:v>2027</c:v>
                  </c:pt>
                </c:lvl>
              </c:multiLvlStrCache>
            </c:multiLvlStrRef>
          </c:cat>
          <c:val>
            <c:numRef>
              <c:f>'Cake I'!$C$48:$C$112</c:f>
              <c:numCache>
                <c:formatCode>#,##0</c:formatCode>
                <c:ptCount val="52"/>
                <c:pt idx="0">
                  <c:v>129398</c:v>
                </c:pt>
                <c:pt idx="1">
                  <c:v>110661</c:v>
                </c:pt>
                <c:pt idx="2">
                  <c:v>133904</c:v>
                </c:pt>
                <c:pt idx="3">
                  <c:v>155555</c:v>
                </c:pt>
                <c:pt idx="4">
                  <c:v>114254</c:v>
                </c:pt>
                <c:pt idx="5">
                  <c:v>106572</c:v>
                </c:pt>
                <c:pt idx="6">
                  <c:v>89267</c:v>
                </c:pt>
                <c:pt idx="7">
                  <c:v>87655</c:v>
                </c:pt>
                <c:pt idx="8">
                  <c:v>80459</c:v>
                </c:pt>
                <c:pt idx="9">
                  <c:v>89790</c:v>
                </c:pt>
                <c:pt idx="10">
                  <c:v>79770</c:v>
                </c:pt>
                <c:pt idx="11">
                  <c:v>73135</c:v>
                </c:pt>
                <c:pt idx="12">
                  <c:v>90956</c:v>
                </c:pt>
                <c:pt idx="13">
                  <c:v>85227</c:v>
                </c:pt>
                <c:pt idx="14">
                  <c:v>99060</c:v>
                </c:pt>
                <c:pt idx="15">
                  <c:v>100248</c:v>
                </c:pt>
                <c:pt idx="16">
                  <c:v>130810</c:v>
                </c:pt>
                <c:pt idx="17">
                  <c:v>111654</c:v>
                </c:pt>
                <c:pt idx="18">
                  <c:v>110308</c:v>
                </c:pt>
                <c:pt idx="19">
                  <c:v>89672</c:v>
                </c:pt>
                <c:pt idx="20">
                  <c:v>81340</c:v>
                </c:pt>
                <c:pt idx="21">
                  <c:v>81113</c:v>
                </c:pt>
                <c:pt idx="22">
                  <c:v>83412.75</c:v>
                </c:pt>
                <c:pt idx="23">
                  <c:v>83412.75</c:v>
                </c:pt>
                <c:pt idx="24">
                  <c:v>83412.75</c:v>
                </c:pt>
                <c:pt idx="25">
                  <c:v>83412.75</c:v>
                </c:pt>
                <c:pt idx="26">
                  <c:v>83412.75</c:v>
                </c:pt>
                <c:pt idx="27">
                  <c:v>83412.75</c:v>
                </c:pt>
                <c:pt idx="28">
                  <c:v>83412.75</c:v>
                </c:pt>
                <c:pt idx="29">
                  <c:v>83412.75</c:v>
                </c:pt>
                <c:pt idx="30">
                  <c:v>83412.75</c:v>
                </c:pt>
                <c:pt idx="31">
                  <c:v>83412.75</c:v>
                </c:pt>
                <c:pt idx="32">
                  <c:v>83412.75</c:v>
                </c:pt>
                <c:pt idx="33">
                  <c:v>83412.75</c:v>
                </c:pt>
                <c:pt idx="34">
                  <c:v>83412.75</c:v>
                </c:pt>
                <c:pt idx="35">
                  <c:v>83412.75</c:v>
                </c:pt>
                <c:pt idx="36">
                  <c:v>83412.75</c:v>
                </c:pt>
                <c:pt idx="37">
                  <c:v>83412.75</c:v>
                </c:pt>
                <c:pt idx="38">
                  <c:v>83412.75</c:v>
                </c:pt>
                <c:pt idx="39">
                  <c:v>83412.75</c:v>
                </c:pt>
                <c:pt idx="40">
                  <c:v>83412.75</c:v>
                </c:pt>
                <c:pt idx="41">
                  <c:v>83412.75</c:v>
                </c:pt>
                <c:pt idx="42">
                  <c:v>83412.75</c:v>
                </c:pt>
                <c:pt idx="43">
                  <c:v>83412.75</c:v>
                </c:pt>
                <c:pt idx="44">
                  <c:v>83412.75</c:v>
                </c:pt>
                <c:pt idx="45">
                  <c:v>83412.75</c:v>
                </c:pt>
                <c:pt idx="46">
                  <c:v>83412.75</c:v>
                </c:pt>
                <c:pt idx="47">
                  <c:v>83412.75</c:v>
                </c:pt>
                <c:pt idx="48">
                  <c:v>83412.75</c:v>
                </c:pt>
                <c:pt idx="49">
                  <c:v>83412.75</c:v>
                </c:pt>
                <c:pt idx="50">
                  <c:v>83412.75</c:v>
                </c:pt>
                <c:pt idx="51">
                  <c:v>83412.75</c:v>
                </c:pt>
              </c:numCache>
            </c:numRef>
          </c:val>
          <c:extLst>
            <c:ext xmlns:c16="http://schemas.microsoft.com/office/drawing/2014/chart" uri="{C3380CC4-5D6E-409C-BE32-E72D297353CC}">
              <c16:uniqueId val="{00000000-FDFB-48E0-B9A9-4AC247B0A974}"/>
            </c:ext>
          </c:extLst>
        </c:ser>
        <c:ser>
          <c:idx val="0"/>
          <c:order val="4"/>
          <c:tx>
            <c:strRef>
              <c:f>'Cake I'!$G$47</c:f>
              <c:strCache>
                <c:ptCount val="1"/>
                <c:pt idx="0">
                  <c:v>Actual Sales</c:v>
                </c:pt>
              </c:strCache>
            </c:strRef>
          </c:tx>
          <c:spPr>
            <a:solidFill>
              <a:srgbClr val="42D4F4"/>
            </a:solidFill>
            <a:ln w="19050">
              <a:solidFill>
                <a:srgbClr val="42D4F4"/>
              </a:solidFill>
            </a:ln>
          </c:spPr>
          <c:invertIfNegative val="0"/>
          <c:cat>
            <c:multiLvlStrRef>
              <c:f>'Cake I'!$A$48:$B$112</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lvl>
                <c:lvl>
                  <c:pt idx="0">
                    <c:v>2024</c:v>
                  </c:pt>
                  <c:pt idx="13">
                    <c:v>2025</c:v>
                  </c:pt>
                  <c:pt idx="26">
                    <c:v>2026</c:v>
                  </c:pt>
                  <c:pt idx="39">
                    <c:v>2027</c:v>
                  </c:pt>
                </c:lvl>
              </c:multiLvlStrCache>
            </c:multiLvlStrRef>
          </c:cat>
          <c:val>
            <c:numRef>
              <c:f>'Cake I'!$G$48:$G$112</c:f>
              <c:numCache>
                <c:formatCode>#,##0</c:formatCode>
                <c:ptCount val="52"/>
                <c:pt idx="0">
                  <c:v>49054</c:v>
                </c:pt>
                <c:pt idx="1">
                  <c:v>63449</c:v>
                </c:pt>
                <c:pt idx="2">
                  <c:v>69802</c:v>
                </c:pt>
                <c:pt idx="3">
                  <c:v>76050</c:v>
                </c:pt>
                <c:pt idx="4">
                  <c:v>58607</c:v>
                </c:pt>
                <c:pt idx="5">
                  <c:v>63668</c:v>
                </c:pt>
                <c:pt idx="6">
                  <c:v>50824</c:v>
                </c:pt>
                <c:pt idx="7">
                  <c:v>50116</c:v>
                </c:pt>
                <c:pt idx="8">
                  <c:v>49054</c:v>
                </c:pt>
                <c:pt idx="9">
                  <c:v>50281</c:v>
                </c:pt>
                <c:pt idx="10">
                  <c:v>51139</c:v>
                </c:pt>
                <c:pt idx="11">
                  <c:v>57122</c:v>
                </c:pt>
                <c:pt idx="12" formatCode="#,##0_);[Red]\(#,##0\)">
                  <c:v>55987</c:v>
                </c:pt>
                <c:pt idx="13">
                  <c:v>51722</c:v>
                </c:pt>
                <c:pt idx="14">
                  <c:v>63658</c:v>
                </c:pt>
                <c:pt idx="15">
                  <c:v>76249</c:v>
                </c:pt>
                <c:pt idx="16">
                  <c:v>76959</c:v>
                </c:pt>
              </c:numCache>
            </c:numRef>
          </c:val>
          <c:extLst>
            <c:ext xmlns:c16="http://schemas.microsoft.com/office/drawing/2014/chart" uri="{C3380CC4-5D6E-409C-BE32-E72D297353CC}">
              <c16:uniqueId val="{00000001-3868-434A-922D-3A8EEF2E2808}"/>
            </c:ext>
          </c:extLst>
        </c:ser>
        <c:ser>
          <c:idx val="5"/>
          <c:order val="5"/>
          <c:tx>
            <c:strRef>
              <c:f>'Cake I'!$I$47</c:f>
              <c:strCache>
                <c:ptCount val="1"/>
                <c:pt idx="0">
                  <c:v>Outside Purchases</c:v>
                </c:pt>
              </c:strCache>
            </c:strRef>
          </c:tx>
          <c:spPr>
            <a:solidFill>
              <a:srgbClr val="F58231"/>
            </a:solidFill>
            <a:ln w="19050">
              <a:solidFill>
                <a:srgbClr val="F58231"/>
              </a:solidFill>
              <a:prstDash val="solid"/>
            </a:ln>
          </c:spPr>
          <c:invertIfNegative val="0"/>
          <c:cat>
            <c:multiLvlStrRef>
              <c:f>'Cake I'!$A$48:$B$112</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lvl>
                <c:lvl>
                  <c:pt idx="0">
                    <c:v>2024</c:v>
                  </c:pt>
                  <c:pt idx="13">
                    <c:v>2025</c:v>
                  </c:pt>
                  <c:pt idx="26">
                    <c:v>2026</c:v>
                  </c:pt>
                  <c:pt idx="39">
                    <c:v>2027</c:v>
                  </c:pt>
                </c:lvl>
              </c:multiLvlStrCache>
            </c:multiLvlStrRef>
          </c:cat>
          <c:val>
            <c:numRef>
              <c:f>'Cake I'!$I$48:$I$112</c:f>
              <c:numCache>
                <c:formatCode>#,##0</c:formatCode>
                <c:ptCount val="52"/>
              </c:numCache>
            </c:numRef>
          </c:val>
          <c:extLst>
            <c:ext xmlns:c16="http://schemas.microsoft.com/office/drawing/2014/chart" uri="{C3380CC4-5D6E-409C-BE32-E72D297353CC}">
              <c16:uniqueId val="{00000002-3868-434A-922D-3A8EEF2E2808}"/>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'Cake I'!$D$47</c:f>
              <c:strCache>
                <c:ptCount val="1"/>
                <c:pt idx="0">
                  <c:v>Scheduled Production</c:v>
                </c:pt>
              </c:strCache>
            </c:strRef>
          </c:tx>
          <c:spPr>
            <a:ln w="38100">
              <a:solidFill>
                <a:srgbClr val="911EB4"/>
              </a:solidFill>
              <a:prstDash val="dash"/>
            </a:ln>
          </c:spPr>
          <c:marker>
            <c:symbol val="none"/>
          </c:marker>
          <c:cat>
            <c:multiLvlStrRef>
              <c:f>'Cake I'!$A$48:$B$112</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lvl>
                <c:lvl>
                  <c:pt idx="0">
                    <c:v>2024</c:v>
                  </c:pt>
                  <c:pt idx="13">
                    <c:v>2025</c:v>
                  </c:pt>
                  <c:pt idx="26">
                    <c:v>2026</c:v>
                  </c:pt>
                  <c:pt idx="39">
                    <c:v>2027</c:v>
                  </c:pt>
                </c:lvl>
              </c:multiLvlStrCache>
            </c:multiLvlStrRef>
          </c:cat>
          <c:val>
            <c:numRef>
              <c:f>'Cake I'!$D$48:$D$112</c:f>
              <c:numCache>
                <c:formatCode>#,##0</c:formatCode>
                <c:ptCount val="52"/>
                <c:pt idx="0">
                  <c:v>95400</c:v>
                </c:pt>
                <c:pt idx="1">
                  <c:v>96200</c:v>
                </c:pt>
                <c:pt idx="2">
                  <c:v>151419</c:v>
                </c:pt>
                <c:pt idx="3">
                  <c:v>104800</c:v>
                </c:pt>
                <c:pt idx="4">
                  <c:v>141048</c:v>
                </c:pt>
                <c:pt idx="5">
                  <c:v>78800</c:v>
                </c:pt>
                <c:pt idx="6">
                  <c:v>116858</c:v>
                </c:pt>
                <c:pt idx="7">
                  <c:v>114494</c:v>
                </c:pt>
                <c:pt idx="8">
                  <c:v>97999</c:v>
                </c:pt>
                <c:pt idx="9">
                  <c:v>104111</c:v>
                </c:pt>
                <c:pt idx="10">
                  <c:v>95083</c:v>
                </c:pt>
                <c:pt idx="11">
                  <c:v>76287</c:v>
                </c:pt>
                <c:pt idx="12">
                  <c:v>78450</c:v>
                </c:pt>
                <c:pt idx="13">
                  <c:v>107200</c:v>
                </c:pt>
                <c:pt idx="14">
                  <c:v>92299</c:v>
                </c:pt>
                <c:pt idx="15">
                  <c:v>77500</c:v>
                </c:pt>
                <c:pt idx="16">
                  <c:v>96400</c:v>
                </c:pt>
                <c:pt idx="17">
                  <c:v>99200</c:v>
                </c:pt>
                <c:pt idx="18">
                  <c:v>117700</c:v>
                </c:pt>
                <c:pt idx="19">
                  <c:v>105900</c:v>
                </c:pt>
                <c:pt idx="20">
                  <c:v>39900</c:v>
                </c:pt>
                <c:pt idx="21">
                  <c:v>86600</c:v>
                </c:pt>
                <c:pt idx="22">
                  <c:v>83412.75</c:v>
                </c:pt>
                <c:pt idx="23">
                  <c:v>83412.75</c:v>
                </c:pt>
                <c:pt idx="24">
                  <c:v>83412.75</c:v>
                </c:pt>
                <c:pt idx="25">
                  <c:v>83412.75</c:v>
                </c:pt>
                <c:pt idx="26">
                  <c:v>83412.75</c:v>
                </c:pt>
                <c:pt idx="27">
                  <c:v>83412.75</c:v>
                </c:pt>
                <c:pt idx="28">
                  <c:v>83412.75</c:v>
                </c:pt>
                <c:pt idx="29">
                  <c:v>83412.75</c:v>
                </c:pt>
                <c:pt idx="30">
                  <c:v>83412.75</c:v>
                </c:pt>
                <c:pt idx="31">
                  <c:v>83412.75</c:v>
                </c:pt>
                <c:pt idx="32">
                  <c:v>83412.75</c:v>
                </c:pt>
                <c:pt idx="33">
                  <c:v>83412.75</c:v>
                </c:pt>
                <c:pt idx="34">
                  <c:v>83412.75</c:v>
                </c:pt>
                <c:pt idx="35">
                  <c:v>83412.75</c:v>
                </c:pt>
                <c:pt idx="36">
                  <c:v>83412.75</c:v>
                </c:pt>
                <c:pt idx="37">
                  <c:v>83412.75</c:v>
                </c:pt>
                <c:pt idx="38">
                  <c:v>83412.75</c:v>
                </c:pt>
                <c:pt idx="39">
                  <c:v>83412.75</c:v>
                </c:pt>
              </c:numCache>
            </c:numRef>
          </c:val>
          <c:smooth val="1"/>
          <c:extLst>
            <c:ext xmlns:c16="http://schemas.microsoft.com/office/drawing/2014/chart" uri="{C3380CC4-5D6E-409C-BE32-E72D297353CC}">
              <c16:uniqueId val="{00000001-FDFB-48E0-B9A9-4AC247B0A974}"/>
            </c:ext>
          </c:extLst>
        </c:ser>
        <c:ser>
          <c:idx val="3"/>
          <c:order val="2"/>
          <c:tx>
            <c:strRef>
              <c:f>'Cake I'!$F$47</c:f>
              <c:strCache>
                <c:ptCount val="1"/>
                <c:pt idx="0">
                  <c:v>Actual Production</c:v>
                </c:pt>
              </c:strCache>
            </c:strRef>
          </c:tx>
          <c:spPr>
            <a:ln w="38100">
              <a:solidFill>
                <a:srgbClr val="911EB4"/>
              </a:solidFill>
            </a:ln>
          </c:spPr>
          <c:marker>
            <c:symbol val="none"/>
          </c:marker>
          <c:cat>
            <c:multiLvlStrRef>
              <c:f>'Cake I'!$A$48:$B$112</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lvl>
                <c:lvl>
                  <c:pt idx="0">
                    <c:v>2024</c:v>
                  </c:pt>
                  <c:pt idx="13">
                    <c:v>2025</c:v>
                  </c:pt>
                  <c:pt idx="26">
                    <c:v>2026</c:v>
                  </c:pt>
                  <c:pt idx="39">
                    <c:v>2027</c:v>
                  </c:pt>
                </c:lvl>
              </c:multiLvlStrCache>
            </c:multiLvlStrRef>
          </c:cat>
          <c:val>
            <c:numRef>
              <c:f>'Cake I'!$F$48:$F$112</c:f>
              <c:numCache>
                <c:formatCode>#,##0</c:formatCode>
                <c:ptCount val="52"/>
                <c:pt idx="0">
                  <c:v>95617</c:v>
                </c:pt>
                <c:pt idx="1">
                  <c:v>94942</c:v>
                </c:pt>
                <c:pt idx="2">
                  <c:v>121334</c:v>
                </c:pt>
                <c:pt idx="3">
                  <c:v>100647</c:v>
                </c:pt>
                <c:pt idx="4">
                  <c:v>107938</c:v>
                </c:pt>
                <c:pt idx="5">
                  <c:v>93027</c:v>
                </c:pt>
                <c:pt idx="6">
                  <c:v>107135</c:v>
                </c:pt>
                <c:pt idx="7">
                  <c:v>99488</c:v>
                </c:pt>
                <c:pt idx="8">
                  <c:v>104956</c:v>
                </c:pt>
                <c:pt idx="9">
                  <c:v>100455</c:v>
                </c:pt>
                <c:pt idx="10">
                  <c:v>89874</c:v>
                </c:pt>
                <c:pt idx="11">
                  <c:v>69492</c:v>
                </c:pt>
                <c:pt idx="12" formatCode="#,##0_);[Red]\(#,##0\)">
                  <c:v>89171</c:v>
                </c:pt>
                <c:pt idx="13">
                  <c:v>100291</c:v>
                </c:pt>
                <c:pt idx="14">
                  <c:v>91189</c:v>
                </c:pt>
                <c:pt idx="15">
                  <c:v>83769</c:v>
                </c:pt>
                <c:pt idx="16">
                  <c:v>84368</c:v>
                </c:pt>
              </c:numCache>
            </c:numRef>
          </c:val>
          <c:smooth val="1"/>
          <c:extLst>
            <c:ext xmlns:c16="http://schemas.microsoft.com/office/drawing/2014/chart" uri="{C3380CC4-5D6E-409C-BE32-E72D297353CC}">
              <c16:uniqueId val="{00000002-FDFB-48E0-B9A9-4AC247B0A974}"/>
            </c:ext>
          </c:extLst>
        </c:ser>
        <c:ser>
          <c:idx val="4"/>
          <c:order val="3"/>
          <c:tx>
            <c:strRef>
              <c:f>'Cake I'!$E$47</c:f>
              <c:strCache>
                <c:ptCount val="1"/>
                <c:pt idx="0">
                  <c:v>Beginning Inventory</c:v>
                </c:pt>
              </c:strCache>
            </c:strRef>
          </c:tx>
          <c:spPr>
            <a:ln w="38100">
              <a:solidFill>
                <a:schemeClr val="tx1"/>
              </a:solidFill>
            </a:ln>
          </c:spPr>
          <c:marker>
            <c:symbol val="none"/>
          </c:marker>
          <c:cat>
            <c:multiLvlStrRef>
              <c:f>'Cake I'!$A$48:$B$112</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lvl>
                <c:lvl>
                  <c:pt idx="0">
                    <c:v>2024</c:v>
                  </c:pt>
                  <c:pt idx="13">
                    <c:v>2025</c:v>
                  </c:pt>
                  <c:pt idx="26">
                    <c:v>2026</c:v>
                  </c:pt>
                  <c:pt idx="39">
                    <c:v>2027</c:v>
                  </c:pt>
                </c:lvl>
              </c:multiLvlStrCache>
            </c:multiLvlStrRef>
          </c:cat>
          <c:val>
            <c:numRef>
              <c:f>'Cake I'!$E$48:$E$112</c:f>
              <c:numCache>
                <c:formatCode>#,##0</c:formatCode>
                <c:ptCount val="52"/>
                <c:pt idx="0">
                  <c:v>160819</c:v>
                </c:pt>
                <c:pt idx="1">
                  <c:v>160540</c:v>
                </c:pt>
                <c:pt idx="2">
                  <c:v>145142</c:v>
                </c:pt>
                <c:pt idx="3">
                  <c:v>144002</c:v>
                </c:pt>
                <c:pt idx="4">
                  <c:v>120090</c:v>
                </c:pt>
                <c:pt idx="5">
                  <c:v>126287</c:v>
                </c:pt>
                <c:pt idx="6">
                  <c:v>140217</c:v>
                </c:pt>
                <c:pt idx="7">
                  <c:v>154747</c:v>
                </c:pt>
                <c:pt idx="8">
                  <c:v>154288</c:v>
                </c:pt>
                <c:pt idx="9">
                  <c:v>191701</c:v>
                </c:pt>
                <c:pt idx="10">
                  <c:v>217101</c:v>
                </c:pt>
                <c:pt idx="11">
                  <c:v>211108</c:v>
                </c:pt>
                <c:pt idx="12">
                  <c:v>191500</c:v>
                </c:pt>
                <c:pt idx="13">
                  <c:v>201437</c:v>
                </c:pt>
                <c:pt idx="14">
                  <c:v>220039</c:v>
                </c:pt>
                <c:pt idx="15">
                  <c:v>223343</c:v>
                </c:pt>
                <c:pt idx="16">
                  <c:v>188126</c:v>
                </c:pt>
                <c:pt idx="17">
                  <c:v>151885</c:v>
                </c:pt>
                <c:pt idx="18">
                  <c:v>126287</c:v>
                </c:pt>
                <c:pt idx="19">
                  <c:v>140217</c:v>
                </c:pt>
                <c:pt idx="20">
                  <c:v>154747</c:v>
                </c:pt>
                <c:pt idx="21">
                  <c:v>154288</c:v>
                </c:pt>
                <c:pt idx="22">
                  <c:v>191701</c:v>
                </c:pt>
                <c:pt idx="23">
                  <c:v>217101</c:v>
                </c:pt>
                <c:pt idx="24">
                  <c:v>211108</c:v>
                </c:pt>
                <c:pt idx="25">
                  <c:v>191500</c:v>
                </c:pt>
                <c:pt idx="26">
                  <c:v>201437</c:v>
                </c:pt>
                <c:pt idx="27">
                  <c:v>201437</c:v>
                </c:pt>
                <c:pt idx="28">
                  <c:v>201437</c:v>
                </c:pt>
                <c:pt idx="29">
                  <c:v>201437</c:v>
                </c:pt>
                <c:pt idx="30">
                  <c:v>201437</c:v>
                </c:pt>
                <c:pt idx="31">
                  <c:v>201437</c:v>
                </c:pt>
                <c:pt idx="32">
                  <c:v>201437</c:v>
                </c:pt>
                <c:pt idx="33">
                  <c:v>201437</c:v>
                </c:pt>
                <c:pt idx="34">
                  <c:v>201437</c:v>
                </c:pt>
                <c:pt idx="35">
                  <c:v>201437</c:v>
                </c:pt>
                <c:pt idx="36">
                  <c:v>201437</c:v>
                </c:pt>
                <c:pt idx="37">
                  <c:v>201437</c:v>
                </c:pt>
                <c:pt idx="38">
                  <c:v>201437</c:v>
                </c:pt>
                <c:pt idx="39">
                  <c:v>201437</c:v>
                </c:pt>
              </c:numCache>
            </c:numRef>
          </c:val>
          <c:smooth val="1"/>
          <c:extLst>
            <c:ext xmlns:c16="http://schemas.microsoft.com/office/drawing/2014/chart" uri="{C3380CC4-5D6E-409C-BE32-E72D297353CC}">
              <c16:uniqueId val="{00000003-FDFB-48E0-B9A9-4AC247B0A974}"/>
            </c:ext>
          </c:extLst>
        </c:ser>
        <c:ser>
          <c:idx val="6"/>
          <c:order val="6"/>
          <c:tx>
            <c:strRef>
              <c:f>'Cake I'!$M$47</c:f>
              <c:strCache>
                <c:ptCount val="1"/>
                <c:pt idx="0">
                  <c:v>Standard Capacity</c:v>
                </c:pt>
              </c:strCache>
            </c:strRef>
          </c:tx>
          <c:spPr>
            <a:ln w="38100">
              <a:solidFill>
                <a:srgbClr val="3CB44B"/>
              </a:solidFill>
            </a:ln>
          </c:spPr>
          <c:marker>
            <c:symbol val="none"/>
          </c:marker>
          <c:cat>
            <c:multiLvlStrRef>
              <c:f>'Cake I'!$A$48:$B$112</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lvl>
                <c:lvl>
                  <c:pt idx="0">
                    <c:v>2024</c:v>
                  </c:pt>
                  <c:pt idx="13">
                    <c:v>2025</c:v>
                  </c:pt>
                  <c:pt idx="26">
                    <c:v>2026</c:v>
                  </c:pt>
                  <c:pt idx="39">
                    <c:v>2027</c:v>
                  </c:pt>
                </c:lvl>
              </c:multiLvlStrCache>
            </c:multiLvlStrRef>
          </c:cat>
          <c:val>
            <c:numRef>
              <c:f>'Cake I'!$M$48:$M$112</c:f>
              <c:numCache>
                <c:formatCode>#,##0</c:formatCode>
                <c:ptCount val="52"/>
                <c:pt idx="0">
                  <c:v>95692.163478016635</c:v>
                </c:pt>
                <c:pt idx="1">
                  <c:v>95692.163478016635</c:v>
                </c:pt>
                <c:pt idx="2">
                  <c:v>95692.163478016635</c:v>
                </c:pt>
                <c:pt idx="3">
                  <c:v>95692.163478016635</c:v>
                </c:pt>
                <c:pt idx="4">
                  <c:v>95692.163478016635</c:v>
                </c:pt>
                <c:pt idx="5">
                  <c:v>95692.163478016635</c:v>
                </c:pt>
                <c:pt idx="6">
                  <c:v>95692.163478016635</c:v>
                </c:pt>
                <c:pt idx="7">
                  <c:v>95692.163478016635</c:v>
                </c:pt>
                <c:pt idx="8">
                  <c:v>95692.163478016635</c:v>
                </c:pt>
                <c:pt idx="9">
                  <c:v>95692.163478016635</c:v>
                </c:pt>
                <c:pt idx="10">
                  <c:v>95692.163478016635</c:v>
                </c:pt>
                <c:pt idx="11">
                  <c:v>95692.163478016635</c:v>
                </c:pt>
                <c:pt idx="12">
                  <c:v>95692.163478016635</c:v>
                </c:pt>
                <c:pt idx="13">
                  <c:v>98010.564330905559</c:v>
                </c:pt>
                <c:pt idx="14">
                  <c:v>98010.564330905559</c:v>
                </c:pt>
                <c:pt idx="15">
                  <c:v>98010.564330905559</c:v>
                </c:pt>
                <c:pt idx="16">
                  <c:v>98010.564330905559</c:v>
                </c:pt>
                <c:pt idx="17">
                  <c:v>98010.564330905559</c:v>
                </c:pt>
                <c:pt idx="18">
                  <c:v>98010.564330905559</c:v>
                </c:pt>
                <c:pt idx="19">
                  <c:v>98010.564330905559</c:v>
                </c:pt>
                <c:pt idx="20">
                  <c:v>98010.564330905559</c:v>
                </c:pt>
                <c:pt idx="21">
                  <c:v>98010.564330905559</c:v>
                </c:pt>
                <c:pt idx="22">
                  <c:v>98010.564330905559</c:v>
                </c:pt>
                <c:pt idx="23">
                  <c:v>98010.564330905559</c:v>
                </c:pt>
                <c:pt idx="24">
                  <c:v>98010.564330905559</c:v>
                </c:pt>
                <c:pt idx="25">
                  <c:v>98010.564330905559</c:v>
                </c:pt>
                <c:pt idx="26">
                  <c:v>98010.564330905559</c:v>
                </c:pt>
                <c:pt idx="27">
                  <c:v>98010.564330905559</c:v>
                </c:pt>
                <c:pt idx="28">
                  <c:v>98010.564330905559</c:v>
                </c:pt>
                <c:pt idx="29">
                  <c:v>98010.564330905559</c:v>
                </c:pt>
                <c:pt idx="30">
                  <c:v>98010.564330905559</c:v>
                </c:pt>
                <c:pt idx="31">
                  <c:v>98010.564330905559</c:v>
                </c:pt>
                <c:pt idx="32">
                  <c:v>98010.564330905559</c:v>
                </c:pt>
                <c:pt idx="33">
                  <c:v>98010.564330905559</c:v>
                </c:pt>
                <c:pt idx="34">
                  <c:v>98010.564330905559</c:v>
                </c:pt>
                <c:pt idx="35">
                  <c:v>98010.564330905559</c:v>
                </c:pt>
                <c:pt idx="36">
                  <c:v>98010.564330905559</c:v>
                </c:pt>
                <c:pt idx="37">
                  <c:v>98010.564330905559</c:v>
                </c:pt>
                <c:pt idx="38">
                  <c:v>98010.564330905559</c:v>
                </c:pt>
                <c:pt idx="39">
                  <c:v>98010.564330905559</c:v>
                </c:pt>
                <c:pt idx="40">
                  <c:v>98010.564330905559</c:v>
                </c:pt>
                <c:pt idx="41">
                  <c:v>98010.564330905559</c:v>
                </c:pt>
                <c:pt idx="42">
                  <c:v>98010.564330905559</c:v>
                </c:pt>
                <c:pt idx="43">
                  <c:v>98010.564330905559</c:v>
                </c:pt>
                <c:pt idx="44">
                  <c:v>98010.564330905559</c:v>
                </c:pt>
                <c:pt idx="45">
                  <c:v>98010.564330905559</c:v>
                </c:pt>
                <c:pt idx="46">
                  <c:v>98010.564330905559</c:v>
                </c:pt>
                <c:pt idx="47">
                  <c:v>98010.564330905559</c:v>
                </c:pt>
                <c:pt idx="48">
                  <c:v>98010.564330905559</c:v>
                </c:pt>
                <c:pt idx="49">
                  <c:v>98010.564330905559</c:v>
                </c:pt>
                <c:pt idx="50">
                  <c:v>98010.564330905559</c:v>
                </c:pt>
                <c:pt idx="51">
                  <c:v>98010.564330905559</c:v>
                </c:pt>
              </c:numCache>
            </c:numRef>
          </c:val>
          <c:smooth val="0"/>
          <c:extLst>
            <c:ext xmlns:c16="http://schemas.microsoft.com/office/drawing/2014/chart" uri="{C3380CC4-5D6E-409C-BE32-E72D297353CC}">
              <c16:uniqueId val="{00000003-3868-434A-922D-3A8EEF2E2808}"/>
            </c:ext>
          </c:extLst>
        </c:ser>
        <c:ser>
          <c:idx val="7"/>
          <c:order val="7"/>
          <c:tx>
            <c:strRef>
              <c:f>'Cake I'!$N$47</c:f>
              <c:strCache>
                <c:ptCount val="1"/>
                <c:pt idx="0">
                  <c:v>Overtime Capacity</c:v>
                </c:pt>
              </c:strCache>
            </c:strRef>
          </c:tx>
          <c:spPr>
            <a:ln w="38100">
              <a:solidFill>
                <a:srgbClr val="FFE119"/>
              </a:solidFill>
            </a:ln>
          </c:spPr>
          <c:marker>
            <c:symbol val="none"/>
          </c:marker>
          <c:cat>
            <c:multiLvlStrRef>
              <c:f>'Cake I'!$A$48:$B$112</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lvl>
                <c:lvl>
                  <c:pt idx="0">
                    <c:v>2024</c:v>
                  </c:pt>
                  <c:pt idx="13">
                    <c:v>2025</c:v>
                  </c:pt>
                  <c:pt idx="26">
                    <c:v>2026</c:v>
                  </c:pt>
                  <c:pt idx="39">
                    <c:v>2027</c:v>
                  </c:pt>
                </c:lvl>
              </c:multiLvlStrCache>
            </c:multiLvlStrRef>
          </c:cat>
          <c:val>
            <c:numRef>
              <c:f>'Cake I'!$N$48:$N$112</c:f>
              <c:numCache>
                <c:formatCode>#,##0</c:formatCode>
                <c:ptCount val="52"/>
                <c:pt idx="0">
                  <c:v>114830.59617361997</c:v>
                </c:pt>
                <c:pt idx="1">
                  <c:v>114830.59617361997</c:v>
                </c:pt>
                <c:pt idx="2">
                  <c:v>114830.59617361997</c:v>
                </c:pt>
                <c:pt idx="3">
                  <c:v>114830.59617361997</c:v>
                </c:pt>
                <c:pt idx="4">
                  <c:v>114830.59617361997</c:v>
                </c:pt>
                <c:pt idx="5">
                  <c:v>114830.59617361997</c:v>
                </c:pt>
                <c:pt idx="6">
                  <c:v>114830.59617361997</c:v>
                </c:pt>
                <c:pt idx="7">
                  <c:v>114830.59617361997</c:v>
                </c:pt>
                <c:pt idx="8">
                  <c:v>114830.59617361997</c:v>
                </c:pt>
                <c:pt idx="9">
                  <c:v>114830.59617361997</c:v>
                </c:pt>
                <c:pt idx="10">
                  <c:v>114830.59617361997</c:v>
                </c:pt>
                <c:pt idx="11">
                  <c:v>114830.59617361997</c:v>
                </c:pt>
                <c:pt idx="12">
                  <c:v>114830.59617361997</c:v>
                </c:pt>
                <c:pt idx="13">
                  <c:v>117612.67719708667</c:v>
                </c:pt>
                <c:pt idx="14">
                  <c:v>117612.67719708667</c:v>
                </c:pt>
                <c:pt idx="15">
                  <c:v>117612.67719708667</c:v>
                </c:pt>
                <c:pt idx="16">
                  <c:v>117612.67719708667</c:v>
                </c:pt>
                <c:pt idx="17">
                  <c:v>117612.67719708667</c:v>
                </c:pt>
                <c:pt idx="18">
                  <c:v>117612.67719708667</c:v>
                </c:pt>
                <c:pt idx="19">
                  <c:v>117612.67719708667</c:v>
                </c:pt>
                <c:pt idx="20">
                  <c:v>117612.67719708667</c:v>
                </c:pt>
                <c:pt idx="21">
                  <c:v>117612.67719708667</c:v>
                </c:pt>
                <c:pt idx="22">
                  <c:v>117612.67719708667</c:v>
                </c:pt>
                <c:pt idx="23">
                  <c:v>117612.67719708667</c:v>
                </c:pt>
                <c:pt idx="24">
                  <c:v>117612.67719708667</c:v>
                </c:pt>
                <c:pt idx="25">
                  <c:v>117612.67719708667</c:v>
                </c:pt>
                <c:pt idx="26">
                  <c:v>117612.67719708667</c:v>
                </c:pt>
                <c:pt idx="27">
                  <c:v>117612.67719708667</c:v>
                </c:pt>
                <c:pt idx="28">
                  <c:v>117612.67719708667</c:v>
                </c:pt>
                <c:pt idx="29">
                  <c:v>117612.67719708667</c:v>
                </c:pt>
                <c:pt idx="30">
                  <c:v>117612.67719708667</c:v>
                </c:pt>
                <c:pt idx="31">
                  <c:v>117612.67719708667</c:v>
                </c:pt>
                <c:pt idx="32">
                  <c:v>117612.67719708667</c:v>
                </c:pt>
                <c:pt idx="33">
                  <c:v>117612.67719708667</c:v>
                </c:pt>
                <c:pt idx="34">
                  <c:v>117612.67719708667</c:v>
                </c:pt>
                <c:pt idx="35">
                  <c:v>117612.67719708667</c:v>
                </c:pt>
                <c:pt idx="36">
                  <c:v>117612.67719708667</c:v>
                </c:pt>
                <c:pt idx="37">
                  <c:v>117612.67719708667</c:v>
                </c:pt>
                <c:pt idx="38">
                  <c:v>117612.67719708667</c:v>
                </c:pt>
                <c:pt idx="39">
                  <c:v>117612.67719708667</c:v>
                </c:pt>
                <c:pt idx="40">
                  <c:v>117612.67719708667</c:v>
                </c:pt>
                <c:pt idx="41">
                  <c:v>117612.67719708667</c:v>
                </c:pt>
                <c:pt idx="42">
                  <c:v>117612.67719708667</c:v>
                </c:pt>
                <c:pt idx="43">
                  <c:v>117612.67719708667</c:v>
                </c:pt>
                <c:pt idx="44">
                  <c:v>117612.67719708667</c:v>
                </c:pt>
                <c:pt idx="45">
                  <c:v>117612.67719708667</c:v>
                </c:pt>
                <c:pt idx="46">
                  <c:v>117612.67719708667</c:v>
                </c:pt>
                <c:pt idx="47">
                  <c:v>117612.67719708667</c:v>
                </c:pt>
                <c:pt idx="48">
                  <c:v>117612.67719708667</c:v>
                </c:pt>
                <c:pt idx="49">
                  <c:v>117612.67719708667</c:v>
                </c:pt>
                <c:pt idx="50">
                  <c:v>117612.67719708667</c:v>
                </c:pt>
                <c:pt idx="51">
                  <c:v>117612.67719708667</c:v>
                </c:pt>
              </c:numCache>
            </c:numRef>
          </c:val>
          <c:smooth val="0"/>
          <c:extLst>
            <c:ext xmlns:c16="http://schemas.microsoft.com/office/drawing/2014/chart" uri="{C3380CC4-5D6E-409C-BE32-E72D297353CC}">
              <c16:uniqueId val="{00000004-3868-434A-922D-3A8EEF2E2808}"/>
            </c:ext>
          </c:extLst>
        </c:ser>
        <c:ser>
          <c:idx val="8"/>
          <c:order val="8"/>
          <c:tx>
            <c:strRef>
              <c:f>'Cake I'!$O$47</c:f>
              <c:strCache>
                <c:ptCount val="1"/>
                <c:pt idx="0">
                  <c:v>Max Capacity</c:v>
                </c:pt>
              </c:strCache>
            </c:strRef>
          </c:tx>
          <c:spPr>
            <a:ln w="38100">
              <a:solidFill>
                <a:srgbClr val="FF0000"/>
              </a:solidFill>
            </a:ln>
          </c:spPr>
          <c:marker>
            <c:symbol val="none"/>
          </c:marker>
          <c:cat>
            <c:multiLvlStrRef>
              <c:f>'Cake I'!$A$48:$B$112</c:f>
              <c:multiLvlStrCache>
                <c:ptCount val="52"/>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lvl>
                <c:lvl>
                  <c:pt idx="0">
                    <c:v>2024</c:v>
                  </c:pt>
                  <c:pt idx="13">
                    <c:v>2025</c:v>
                  </c:pt>
                  <c:pt idx="26">
                    <c:v>2026</c:v>
                  </c:pt>
                  <c:pt idx="39">
                    <c:v>2027</c:v>
                  </c:pt>
                </c:lvl>
              </c:multiLvlStrCache>
            </c:multiLvlStrRef>
          </c:cat>
          <c:val>
            <c:numRef>
              <c:f>'Cake I'!$O$48:$O$112</c:f>
              <c:numCache>
                <c:formatCode>#,##0</c:formatCode>
                <c:ptCount val="52"/>
                <c:pt idx="0">
                  <c:v>133969.02886922329</c:v>
                </c:pt>
                <c:pt idx="1">
                  <c:v>133969.02886922329</c:v>
                </c:pt>
                <c:pt idx="2">
                  <c:v>133969.02886922329</c:v>
                </c:pt>
                <c:pt idx="3">
                  <c:v>133969.02886922329</c:v>
                </c:pt>
                <c:pt idx="4">
                  <c:v>133969.02886922329</c:v>
                </c:pt>
                <c:pt idx="5">
                  <c:v>133969.02886922329</c:v>
                </c:pt>
                <c:pt idx="6">
                  <c:v>133969.02886922329</c:v>
                </c:pt>
                <c:pt idx="7">
                  <c:v>133969.02886922329</c:v>
                </c:pt>
                <c:pt idx="8">
                  <c:v>133969.02886922329</c:v>
                </c:pt>
                <c:pt idx="9">
                  <c:v>133969.02886922329</c:v>
                </c:pt>
                <c:pt idx="10">
                  <c:v>133969.02886922329</c:v>
                </c:pt>
                <c:pt idx="11">
                  <c:v>133969.02886922329</c:v>
                </c:pt>
                <c:pt idx="12">
                  <c:v>133969.02886922329</c:v>
                </c:pt>
                <c:pt idx="13">
                  <c:v>137214.79006326778</c:v>
                </c:pt>
                <c:pt idx="14">
                  <c:v>137214.79006326778</c:v>
                </c:pt>
                <c:pt idx="15">
                  <c:v>137214.79006326778</c:v>
                </c:pt>
                <c:pt idx="16">
                  <c:v>137214.79006326778</c:v>
                </c:pt>
                <c:pt idx="17">
                  <c:v>137214.79006326778</c:v>
                </c:pt>
                <c:pt idx="18">
                  <c:v>137214.79006326778</c:v>
                </c:pt>
                <c:pt idx="19">
                  <c:v>137214.79006326778</c:v>
                </c:pt>
                <c:pt idx="20">
                  <c:v>137214.79006326778</c:v>
                </c:pt>
                <c:pt idx="21">
                  <c:v>137214.79006326778</c:v>
                </c:pt>
                <c:pt idx="22">
                  <c:v>137214.79006326778</c:v>
                </c:pt>
                <c:pt idx="23">
                  <c:v>137214.79006326778</c:v>
                </c:pt>
                <c:pt idx="24">
                  <c:v>137214.79006326778</c:v>
                </c:pt>
                <c:pt idx="25">
                  <c:v>137214.79006326778</c:v>
                </c:pt>
                <c:pt idx="26">
                  <c:v>137214.79006326778</c:v>
                </c:pt>
                <c:pt idx="27">
                  <c:v>137214.79006326778</c:v>
                </c:pt>
                <c:pt idx="28">
                  <c:v>137214.79006326778</c:v>
                </c:pt>
                <c:pt idx="29">
                  <c:v>137214.79006326778</c:v>
                </c:pt>
                <c:pt idx="30">
                  <c:v>137214.79006326778</c:v>
                </c:pt>
                <c:pt idx="31">
                  <c:v>137214.79006326778</c:v>
                </c:pt>
                <c:pt idx="32">
                  <c:v>137214.79006326778</c:v>
                </c:pt>
                <c:pt idx="33">
                  <c:v>137214.79006326778</c:v>
                </c:pt>
                <c:pt idx="34">
                  <c:v>137214.79006326778</c:v>
                </c:pt>
                <c:pt idx="35">
                  <c:v>137214.79006326778</c:v>
                </c:pt>
                <c:pt idx="36">
                  <c:v>137214.79006326778</c:v>
                </c:pt>
                <c:pt idx="37">
                  <c:v>137214.79006326778</c:v>
                </c:pt>
                <c:pt idx="38">
                  <c:v>137214.79006326778</c:v>
                </c:pt>
                <c:pt idx="39">
                  <c:v>137214.79006326778</c:v>
                </c:pt>
                <c:pt idx="40">
                  <c:v>137214.79006326778</c:v>
                </c:pt>
                <c:pt idx="41">
                  <c:v>137214.79006326778</c:v>
                </c:pt>
                <c:pt idx="42">
                  <c:v>137214.79006326778</c:v>
                </c:pt>
                <c:pt idx="43">
                  <c:v>137214.79006326778</c:v>
                </c:pt>
                <c:pt idx="44">
                  <c:v>137214.79006326778</c:v>
                </c:pt>
                <c:pt idx="45">
                  <c:v>137214.79006326778</c:v>
                </c:pt>
                <c:pt idx="46">
                  <c:v>137214.79006326778</c:v>
                </c:pt>
                <c:pt idx="47">
                  <c:v>137214.79006326778</c:v>
                </c:pt>
                <c:pt idx="48">
                  <c:v>137214.79006326778</c:v>
                </c:pt>
                <c:pt idx="49">
                  <c:v>137214.79006326778</c:v>
                </c:pt>
                <c:pt idx="50">
                  <c:v>137214.79006326778</c:v>
                </c:pt>
                <c:pt idx="51">
                  <c:v>137214.79006326778</c:v>
                </c:pt>
              </c:numCache>
            </c:numRef>
          </c:val>
          <c:smooth val="0"/>
          <c:extLst>
            <c:ext xmlns:c16="http://schemas.microsoft.com/office/drawing/2014/chart" uri="{C3380CC4-5D6E-409C-BE32-E72D297353CC}">
              <c16:uniqueId val="{00000005-3868-434A-922D-3A8EEF2E2808}"/>
            </c:ext>
          </c:extLst>
        </c:ser>
        <c:dLbls>
          <c:showLegendKey val="0"/>
          <c:showVal val="0"/>
          <c:showCatName val="0"/>
          <c:showSerName val="0"/>
          <c:showPercent val="0"/>
          <c:showBubbleSize val="0"/>
        </c:dLbls>
        <c:marker val="1"/>
        <c:smooth val="0"/>
        <c:axId val="507247232"/>
        <c:axId val="507311232"/>
      </c:lineChart>
      <c:lineChart>
        <c:grouping val="standard"/>
        <c:varyColors val="0"/>
        <c:ser>
          <c:idx val="9"/>
          <c:order val="9"/>
          <c:tx>
            <c:strRef>
              <c:f>'Cake I'!$S$47</c:f>
              <c:strCache>
                <c:ptCount val="1"/>
                <c:pt idx="0">
                  <c:v>DOS</c:v>
                </c:pt>
              </c:strCache>
            </c:strRef>
          </c:tx>
          <c:spPr>
            <a:ln w="50800" cap="rnd" cmpd="sng">
              <a:solidFill>
                <a:srgbClr val="FF3399"/>
              </a:solidFill>
              <a:prstDash val="sysDot"/>
              <a:round/>
              <a:headEnd type="none"/>
            </a:ln>
          </c:spPr>
          <c:marker>
            <c:symbol val="none"/>
          </c:marker>
          <c:val>
            <c:numRef>
              <c:f>'Cake I'!$S$48:$S$112</c:f>
              <c:numCache>
                <c:formatCode>0</c:formatCode>
                <c:ptCount val="52"/>
                <c:pt idx="0">
                  <c:v>34.79908499358568</c:v>
                </c:pt>
                <c:pt idx="1">
                  <c:v>40.620634189100045</c:v>
                </c:pt>
                <c:pt idx="2">
                  <c:v>30.34992233241725</c:v>
                </c:pt>
                <c:pt idx="3">
                  <c:v>25.920452573044901</c:v>
                </c:pt>
                <c:pt idx="4">
                  <c:v>29.43021688518564</c:v>
                </c:pt>
                <c:pt idx="5">
                  <c:v>33.17978455879593</c:v>
                </c:pt>
                <c:pt idx="6">
                  <c:v>43.981269674123702</c:v>
                </c:pt>
                <c:pt idx="7">
                  <c:v>49.431475671667336</c:v>
                </c:pt>
                <c:pt idx="8">
                  <c:v>53.692737916205772</c:v>
                </c:pt>
                <c:pt idx="9">
                  <c:v>59.779797304822367</c:v>
                </c:pt>
                <c:pt idx="10">
                  <c:v>76.204437758555841</c:v>
                </c:pt>
                <c:pt idx="11">
                  <c:v>80.823463457988652</c:v>
                </c:pt>
                <c:pt idx="12">
                  <c:v>73.689476230265186</c:v>
                </c:pt>
                <c:pt idx="13">
                  <c:v>66.178980839405355</c:v>
                </c:pt>
                <c:pt idx="14">
                  <c:v>62.195558247526755</c:v>
                </c:pt>
                <c:pt idx="15">
                  <c:v>62.381334290958421</c:v>
                </c:pt>
                <c:pt idx="16">
                  <c:v>40.268542160385287</c:v>
                </c:pt>
                <c:pt idx="17">
                  <c:v>38.088917548856287</c:v>
                </c:pt>
                <c:pt idx="18">
                  <c:v>32.056024948326503</c:v>
                </c:pt>
                <c:pt idx="19">
                  <c:v>43.782630029440632</c:v>
                </c:pt>
                <c:pt idx="20">
                  <c:v>53.269191049913942</c:v>
                </c:pt>
                <c:pt idx="21">
                  <c:v>53.259822716457286</c:v>
                </c:pt>
                <c:pt idx="22">
                  <c:v>64.350210249632099</c:v>
                </c:pt>
                <c:pt idx="23">
                  <c:v>72.876484710071296</c:v>
                </c:pt>
                <c:pt idx="24">
                  <c:v>70.864753889543266</c:v>
                </c:pt>
                <c:pt idx="25">
                  <c:v>64.282738550161696</c:v>
                </c:pt>
                <c:pt idx="26">
                  <c:v>67.618391672735882</c:v>
                </c:pt>
                <c:pt idx="27">
                  <c:v>67.618391672735882</c:v>
                </c:pt>
                <c:pt idx="28">
                  <c:v>67.618391672735882</c:v>
                </c:pt>
                <c:pt idx="29">
                  <c:v>67.618391672735882</c:v>
                </c:pt>
                <c:pt idx="30">
                  <c:v>67.618391672735882</c:v>
                </c:pt>
                <c:pt idx="31">
                  <c:v>67.618391672735882</c:v>
                </c:pt>
                <c:pt idx="32">
                  <c:v>67.618391672735882</c:v>
                </c:pt>
                <c:pt idx="33">
                  <c:v>67.618391672735882</c:v>
                </c:pt>
                <c:pt idx="34">
                  <c:v>67.618391672735882</c:v>
                </c:pt>
                <c:pt idx="35">
                  <c:v>67.618391672735882</c:v>
                </c:pt>
                <c:pt idx="36">
                  <c:v>67.618391672735882</c:v>
                </c:pt>
                <c:pt idx="37">
                  <c:v>67.618391672735882</c:v>
                </c:pt>
                <c:pt idx="38">
                  <c:v>67.618391672735882</c:v>
                </c:pt>
                <c:pt idx="39">
                  <c:v>67.618391672735882</c:v>
                </c:pt>
                <c:pt idx="40">
                  <c:v>#N/A</c:v>
                </c:pt>
                <c:pt idx="41">
                  <c:v>#N/A</c:v>
                </c:pt>
                <c:pt idx="42">
                  <c:v>#N/A</c:v>
                </c:pt>
                <c:pt idx="43">
                  <c:v>#N/A</c:v>
                </c:pt>
                <c:pt idx="44">
                  <c:v>#N/A</c:v>
                </c:pt>
                <c:pt idx="45">
                  <c:v>#N/A</c:v>
                </c:pt>
                <c:pt idx="46">
                  <c:v>#N/A</c:v>
                </c:pt>
                <c:pt idx="47">
                  <c:v>#N/A</c:v>
                </c:pt>
                <c:pt idx="48">
                  <c:v>#N/A</c:v>
                </c:pt>
                <c:pt idx="49">
                  <c:v>#N/A</c:v>
                </c:pt>
                <c:pt idx="50">
                  <c:v>#N/A</c:v>
                </c:pt>
                <c:pt idx="51">
                  <c:v>#N/A</c:v>
                </c:pt>
              </c:numCache>
            </c:numRef>
          </c:val>
          <c:smooth val="1"/>
          <c:extLst>
            <c:ext xmlns:c16="http://schemas.microsoft.com/office/drawing/2014/chart" uri="{C3380CC4-5D6E-409C-BE32-E72D297353CC}">
              <c16:uniqueId val="{00000000-44F8-4BAB-804F-CDFFA174C99E}"/>
            </c:ext>
          </c:extLst>
        </c:ser>
        <c:dLbls>
          <c:showLegendKey val="0"/>
          <c:showVal val="0"/>
          <c:showCatName val="0"/>
          <c:showSerName val="0"/>
          <c:showPercent val="0"/>
          <c:showBubbleSize val="0"/>
        </c:dLbls>
        <c:marker val="1"/>
        <c:smooth val="0"/>
        <c:axId val="429483792"/>
        <c:axId val="1503496768"/>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5143462982246446"/>
              <c:y val="0.943356225754306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scaling>
        <c:delete val="0"/>
        <c:axPos val="l"/>
        <c:majorGridlines>
          <c:spPr>
            <a:ln w="3175">
              <a:solidFill>
                <a:srgbClr val="000000"/>
              </a:solidFill>
              <a:prstDash val="solid"/>
            </a:ln>
          </c:spPr>
        </c:majorGridlines>
        <c:title>
          <c:tx>
            <c:strRef>
              <c:f>'Cake I'!$C$43</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valAx>
        <c:axId val="1503496768"/>
        <c:scaling>
          <c:orientation val="minMax"/>
          <c:min val="0"/>
        </c:scaling>
        <c:delete val="0"/>
        <c:axPos val="r"/>
        <c:title>
          <c:tx>
            <c:rich>
              <a:bodyPr/>
              <a:lstStyle/>
              <a:p>
                <a:pPr>
                  <a:defRPr sz="1800" b="1">
                    <a:latin typeface="Calibri" panose="020F0502020204030204" pitchFamily="34" charset="0"/>
                    <a:cs typeface="Calibri" panose="020F0502020204030204" pitchFamily="34" charset="0"/>
                  </a:defRPr>
                </a:pPr>
                <a:r>
                  <a:rPr lang="en-US" sz="1800" b="1">
                    <a:latin typeface="Calibri" panose="020F0502020204030204" pitchFamily="34" charset="0"/>
                    <a:cs typeface="Calibri" panose="020F0502020204030204" pitchFamily="34" charset="0"/>
                  </a:rPr>
                  <a:t>DOS</a:t>
                </a:r>
              </a:p>
            </c:rich>
          </c:tx>
          <c:layout>
            <c:manualLayout>
              <c:xMode val="edge"/>
              <c:yMode val="edge"/>
              <c:x val="0.83641763004629721"/>
              <c:y val="0.43871079218761383"/>
            </c:manualLayout>
          </c:layout>
          <c:overlay val="0"/>
        </c:title>
        <c:numFmt formatCode="0" sourceLinked="1"/>
        <c:majorTickMark val="out"/>
        <c:minorTickMark val="none"/>
        <c:tickLblPos val="nextTo"/>
        <c:txPr>
          <a:bodyPr/>
          <a:lstStyle/>
          <a:p>
            <a:pPr>
              <a:defRPr sz="1400">
                <a:latin typeface="Calibri" panose="020F0502020204030204" pitchFamily="34" charset="0"/>
                <a:cs typeface="Calibri" panose="020F0502020204030204" pitchFamily="34" charset="0"/>
              </a:defRPr>
            </a:pPr>
            <a:endParaRPr lang="en-US"/>
          </a:p>
        </c:txPr>
        <c:crossAx val="429483792"/>
        <c:crosses val="max"/>
        <c:crossBetween val="between"/>
      </c:valAx>
      <c:catAx>
        <c:axId val="429483792"/>
        <c:scaling>
          <c:orientation val="minMax"/>
        </c:scaling>
        <c:delete val="1"/>
        <c:axPos val="b"/>
        <c:majorTickMark val="out"/>
        <c:minorTickMark val="none"/>
        <c:tickLblPos val="nextTo"/>
        <c:crossAx val="1503496768"/>
        <c:crosses val="autoZero"/>
        <c:auto val="1"/>
        <c:lblAlgn val="ctr"/>
        <c:lblOffset val="100"/>
        <c:noMultiLvlLbl val="0"/>
      </c:catAx>
      <c:spPr>
        <a:noFill/>
        <a:ln w="12700">
          <a:solidFill>
            <a:srgbClr val="808080"/>
          </a:solidFill>
          <a:prstDash val="solid"/>
        </a:ln>
      </c:spPr>
    </c:plotArea>
    <c:legend>
      <c:legendPos val="r"/>
      <c:layout>
        <c:manualLayout>
          <c:xMode val="edge"/>
          <c:yMode val="edge"/>
          <c:x val="0.85569101015739957"/>
          <c:y val="6.2567215890318342E-2"/>
          <c:w val="0.14057151628448503"/>
          <c:h val="0.84342563135816484"/>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 Cake II Line Capacity</a:t>
            </a:r>
          </a:p>
        </c:rich>
      </c:tx>
      <c:layout>
        <c:manualLayout>
          <c:xMode val="edge"/>
          <c:yMode val="edge"/>
          <c:x val="0.35901576471566632"/>
          <c:y val="2.1511131761652046E-2"/>
        </c:manualLayout>
      </c:layout>
      <c:overlay val="0"/>
      <c:spPr>
        <a:noFill/>
        <a:ln w="25400">
          <a:noFill/>
        </a:ln>
      </c:spPr>
    </c:title>
    <c:autoTitleDeleted val="0"/>
    <c:plotArea>
      <c:layout>
        <c:manualLayout>
          <c:layoutTarget val="inner"/>
          <c:xMode val="edge"/>
          <c:yMode val="edge"/>
          <c:x val="8.0581283525124545E-2"/>
          <c:y val="0.10188214977578904"/>
          <c:w val="0.75248427642352678"/>
          <c:h val="0.75170772070393554"/>
        </c:manualLayout>
      </c:layout>
      <c:barChart>
        <c:barDir val="col"/>
        <c:grouping val="clustered"/>
        <c:varyColors val="0"/>
        <c:ser>
          <c:idx val="2"/>
          <c:order val="0"/>
          <c:tx>
            <c:strRef>
              <c:f>'Cake II'!$C$47</c:f>
              <c:strCache>
                <c:ptCount val="1"/>
                <c:pt idx="0">
                  <c:v>Forecasted Demand</c:v>
                </c:pt>
              </c:strCache>
            </c:strRef>
          </c:tx>
          <c:spPr>
            <a:solidFill>
              <a:srgbClr val="000075"/>
            </a:solidFill>
            <a:ln w="19050">
              <a:solidFill>
                <a:srgbClr val="000075"/>
              </a:solidFill>
            </a:ln>
          </c:spPr>
          <c:invertIfNegative val="0"/>
          <c:cat>
            <c:multiLvlStrRef>
              <c:f>'Cake II'!$A$48:$B$112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'Cake II'!$C$48:$C$112</c:f>
              <c:numCache>
                <c:formatCode>#,##0</c:formatCode>
                <c:ptCount val="65"/>
                <c:pt idx="0">
                  <c:v>172783</c:v>
                </c:pt>
                <c:pt idx="1">
                  <c:v>124336</c:v>
                </c:pt>
                <c:pt idx="2">
                  <c:v>142908</c:v>
                </c:pt>
                <c:pt idx="3">
                  <c:v>144048</c:v>
                </c:pt>
                <c:pt idx="4">
                  <c:v>152090</c:v>
                </c:pt>
                <c:pt idx="5">
                  <c:v>170607</c:v>
                </c:pt>
                <c:pt idx="6">
                  <c:v>190809</c:v>
                </c:pt>
                <c:pt idx="7">
                  <c:v>157070</c:v>
                </c:pt>
                <c:pt idx="8">
                  <c:v>183348</c:v>
                </c:pt>
                <c:pt idx="9">
                  <c:v>178850</c:v>
                </c:pt>
                <c:pt idx="10">
                  <c:v>184364</c:v>
                </c:pt>
                <c:pt idx="11">
                  <c:v>155222</c:v>
                </c:pt>
                <c:pt idx="12">
                  <c:v>176283</c:v>
                </c:pt>
                <c:pt idx="13">
                  <c:v>184952</c:v>
                </c:pt>
                <c:pt idx="14">
                  <c:v>144882</c:v>
                </c:pt>
                <c:pt idx="15">
                  <c:v>146920</c:v>
                </c:pt>
                <c:pt idx="16">
                  <c:v>175447</c:v>
                </c:pt>
                <c:pt idx="17">
                  <c:v>186541</c:v>
                </c:pt>
                <c:pt idx="18">
                  <c:v>170319</c:v>
                </c:pt>
                <c:pt idx="19">
                  <c:v>187261</c:v>
                </c:pt>
                <c:pt idx="20">
                  <c:v>152356</c:v>
                </c:pt>
                <c:pt idx="21">
                  <c:v>166674</c:v>
                </c:pt>
                <c:pt idx="22">
                  <c:v>173679.75</c:v>
                </c:pt>
                <c:pt idx="23">
                  <c:v>173679.75</c:v>
                </c:pt>
                <c:pt idx="24">
                  <c:v>173679.75</c:v>
                </c:pt>
                <c:pt idx="25">
                  <c:v>173679.75</c:v>
                </c:pt>
                <c:pt idx="26">
                  <c:v>173679.75</c:v>
                </c:pt>
                <c:pt idx="27">
                  <c:v>173679.75</c:v>
                </c:pt>
                <c:pt idx="28">
                  <c:v>173679.75</c:v>
                </c:pt>
                <c:pt idx="29">
                  <c:v>173679.75</c:v>
                </c:pt>
                <c:pt idx="30">
                  <c:v>173679.75</c:v>
                </c:pt>
                <c:pt idx="31">
                  <c:v>173679.75</c:v>
                </c:pt>
                <c:pt idx="32">
                  <c:v>173679.75</c:v>
                </c:pt>
                <c:pt idx="33">
                  <c:v>173679.75</c:v>
                </c:pt>
                <c:pt idx="34">
                  <c:v>173679.75</c:v>
                </c:pt>
                <c:pt idx="35">
                  <c:v>173679.75</c:v>
                </c:pt>
                <c:pt idx="36">
                  <c:v>173679.75</c:v>
                </c:pt>
                <c:pt idx="37">
                  <c:v>173679.75</c:v>
                </c:pt>
                <c:pt idx="38">
                  <c:v>173679.75</c:v>
                </c:pt>
                <c:pt idx="39">
                  <c:v>173679.75</c:v>
                </c:pt>
                <c:pt idx="40">
                  <c:v>173679.75</c:v>
                </c:pt>
                <c:pt idx="41">
                  <c:v>173679.75</c:v>
                </c:pt>
                <c:pt idx="42">
                  <c:v>173679.75</c:v>
                </c:pt>
                <c:pt idx="43">
                  <c:v>173679.75</c:v>
                </c:pt>
                <c:pt idx="44">
                  <c:v>173679.75</c:v>
                </c:pt>
                <c:pt idx="45">
                  <c:v>173679.75</c:v>
                </c:pt>
                <c:pt idx="46">
                  <c:v>173679.75</c:v>
                </c:pt>
                <c:pt idx="47">
                  <c:v>173679.75</c:v>
                </c:pt>
                <c:pt idx="48">
                  <c:v>173679.75</c:v>
                </c:pt>
                <c:pt idx="49">
                  <c:v>173679.75</c:v>
                </c:pt>
                <c:pt idx="50">
                  <c:v>173679.75</c:v>
                </c:pt>
                <c:pt idx="51">
                  <c:v>173679.75</c:v>
                </c:pt>
                <c:pt idx="52">
                  <c:v>173679.75</c:v>
                </c:pt>
                <c:pt idx="53">
                  <c:v>173679.75</c:v>
                </c:pt>
                <c:pt idx="54">
                  <c:v>173679.75</c:v>
                </c:pt>
                <c:pt idx="55">
                  <c:v>173679.75</c:v>
                </c:pt>
                <c:pt idx="56">
                  <c:v>173679.75</c:v>
                </c:pt>
                <c:pt idx="57">
                  <c:v>173679.75</c:v>
                </c:pt>
                <c:pt idx="58">
                  <c:v>173679.75</c:v>
                </c:pt>
                <c:pt idx="59">
                  <c:v>173679.75</c:v>
                </c:pt>
                <c:pt idx="60">
                  <c:v>173679.75</c:v>
                </c:pt>
                <c:pt idx="61">
                  <c:v>173679.75</c:v>
                </c:pt>
                <c:pt idx="62">
                  <c:v>173679.75</c:v>
                </c:pt>
                <c:pt idx="63">
                  <c:v>173679.75</c:v>
                </c:pt>
                <c:pt idx="64">
                  <c:v>173679.75</c:v>
                </c:pt>
              </c:numCache>
            </c:numRef>
          </c:val>
          <c:extLst>
            <c:ext xmlns:c16="http://schemas.microsoft.com/office/drawing/2014/chart" uri="{C3380CC4-5D6E-409C-BE32-E72D297353CC}">
              <c16:uniqueId val="{00000000-38A5-491B-AE9A-CAF556158AD2}"/>
            </c:ext>
          </c:extLst>
        </c:ser>
        <c:ser>
          <c:idx val="0"/>
          <c:order val="4"/>
          <c:tx>
            <c:strRef>
              <c:f>'Cake II'!$G$47</c:f>
              <c:strCache>
                <c:ptCount val="1"/>
                <c:pt idx="0">
                  <c:v>Actual Sales</c:v>
                </c:pt>
              </c:strCache>
            </c:strRef>
          </c:tx>
          <c:spPr>
            <a:solidFill>
              <a:srgbClr val="42D4F4"/>
            </a:solidFill>
            <a:ln w="19050">
              <a:solidFill>
                <a:srgbClr val="42D4F4"/>
              </a:solidFill>
            </a:ln>
          </c:spPr>
          <c:invertIfNegative val="0"/>
          <c:cat>
            <c:multiLvlStrRef>
              <c:f>'Cake II'!$A$48:$B$112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'Cake II'!$G$48:$G$112</c:f>
              <c:numCache>
                <c:formatCode>#,##0</c:formatCode>
                <c:ptCount val="65"/>
                <c:pt idx="0">
                  <c:v>152784</c:v>
                </c:pt>
                <c:pt idx="1">
                  <c:v>110050</c:v>
                </c:pt>
                <c:pt idx="2">
                  <c:v>105638</c:v>
                </c:pt>
                <c:pt idx="3">
                  <c:v>115795</c:v>
                </c:pt>
                <c:pt idx="4">
                  <c:v>107637</c:v>
                </c:pt>
                <c:pt idx="5">
                  <c:v>118910</c:v>
                </c:pt>
                <c:pt idx="6">
                  <c:v>118743</c:v>
                </c:pt>
                <c:pt idx="7">
                  <c:v>113634</c:v>
                </c:pt>
                <c:pt idx="8">
                  <c:v>126393</c:v>
                </c:pt>
                <c:pt idx="9">
                  <c:v>228913</c:v>
                </c:pt>
                <c:pt idx="10">
                  <c:v>127961</c:v>
                </c:pt>
                <c:pt idx="11">
                  <c:v>132551</c:v>
                </c:pt>
                <c:pt idx="12" formatCode="#,##0_);[Red]\(#,##0\)">
                  <c:v>131701</c:v>
                </c:pt>
                <c:pt idx="13">
                  <c:v>152120</c:v>
                </c:pt>
                <c:pt idx="14">
                  <c:v>105832</c:v>
                </c:pt>
                <c:pt idx="15">
                  <c:v>114007</c:v>
                </c:pt>
                <c:pt idx="16">
                  <c:v>150464</c:v>
                </c:pt>
              </c:numCache>
            </c:numRef>
          </c:val>
          <c:extLst>
            <c:ext xmlns:c16="http://schemas.microsoft.com/office/drawing/2014/chart" uri="{C3380CC4-5D6E-409C-BE32-E72D297353CC}">
              <c16:uniqueId val="{00000001-38A5-491B-AE9A-CAF556158AD2}"/>
            </c:ext>
          </c:extLst>
        </c:ser>
        <c:ser>
          <c:idx val="5"/>
          <c:order val="5"/>
          <c:tx>
            <c:strRef>
              <c:f>'Cake II'!$I$47</c:f>
              <c:strCache>
                <c:ptCount val="1"/>
                <c:pt idx="0">
                  <c:v>Outside Purchases</c:v>
                </c:pt>
              </c:strCache>
            </c:strRef>
          </c:tx>
          <c:spPr>
            <a:solidFill>
              <a:srgbClr val="F58231"/>
            </a:solidFill>
            <a:ln w="19050">
              <a:solidFill>
                <a:srgbClr val="F58231"/>
              </a:solidFill>
              <a:prstDash val="solid"/>
            </a:ln>
          </c:spPr>
          <c:invertIfNegative val="0"/>
          <c:cat>
            <c:multiLvlStrRef>
              <c:f>'Cake II'!$A$48:$B$112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'Cake II'!$I$48:$I$112</c:f>
              <c:numCache>
                <c:formatCode>#,##0</c:formatCode>
                <c:ptCount val="65"/>
              </c:numCache>
            </c:numRef>
          </c:val>
          <c:extLst>
            <c:ext xmlns:c16="http://schemas.microsoft.com/office/drawing/2014/chart" uri="{C3380CC4-5D6E-409C-BE32-E72D297353CC}">
              <c16:uniqueId val="{00000002-38A5-491B-AE9A-CAF556158AD2}"/>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'Cake II'!$D$47</c:f>
              <c:strCache>
                <c:ptCount val="1"/>
                <c:pt idx="0">
                  <c:v>Scheduled Production</c:v>
                </c:pt>
              </c:strCache>
            </c:strRef>
          </c:tx>
          <c:spPr>
            <a:ln w="38100">
              <a:solidFill>
                <a:srgbClr val="911EB4"/>
              </a:solidFill>
              <a:prstDash val="dash"/>
            </a:ln>
          </c:spPr>
          <c:marker>
            <c:symbol val="none"/>
          </c:marker>
          <c:cat>
            <c:multiLvlStrRef>
              <c:f>'Cake II'!$A$48:$B$112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'Cake II'!$D$48:$D$112</c:f>
              <c:numCache>
                <c:formatCode>#,##0</c:formatCode>
                <c:ptCount val="65"/>
                <c:pt idx="0">
                  <c:v>203890</c:v>
                </c:pt>
                <c:pt idx="1">
                  <c:v>235500</c:v>
                </c:pt>
                <c:pt idx="2">
                  <c:v>139000</c:v>
                </c:pt>
                <c:pt idx="3">
                  <c:v>157000</c:v>
                </c:pt>
                <c:pt idx="4">
                  <c:v>164600</c:v>
                </c:pt>
                <c:pt idx="5">
                  <c:v>174215</c:v>
                </c:pt>
                <c:pt idx="6">
                  <c:v>193447</c:v>
                </c:pt>
                <c:pt idx="7">
                  <c:v>195028</c:v>
                </c:pt>
                <c:pt idx="8">
                  <c:v>212999</c:v>
                </c:pt>
                <c:pt idx="9">
                  <c:v>214166</c:v>
                </c:pt>
                <c:pt idx="10">
                  <c:v>170599</c:v>
                </c:pt>
                <c:pt idx="11">
                  <c:v>162799</c:v>
                </c:pt>
                <c:pt idx="12">
                  <c:v>62397</c:v>
                </c:pt>
                <c:pt idx="13">
                  <c:v>151999</c:v>
                </c:pt>
                <c:pt idx="14">
                  <c:v>166000</c:v>
                </c:pt>
                <c:pt idx="15">
                  <c:v>128000</c:v>
                </c:pt>
                <c:pt idx="16">
                  <c:v>227998</c:v>
                </c:pt>
                <c:pt idx="17">
                  <c:v>206000</c:v>
                </c:pt>
                <c:pt idx="18">
                  <c:v>186000</c:v>
                </c:pt>
                <c:pt idx="19">
                  <c:v>187398</c:v>
                </c:pt>
                <c:pt idx="20">
                  <c:v>174000</c:v>
                </c:pt>
                <c:pt idx="21">
                  <c:v>177000</c:v>
                </c:pt>
                <c:pt idx="22">
                  <c:v>173679.75</c:v>
                </c:pt>
                <c:pt idx="23">
                  <c:v>173679.75</c:v>
                </c:pt>
                <c:pt idx="24">
                  <c:v>173679.75</c:v>
                </c:pt>
                <c:pt idx="25">
                  <c:v>173679.75</c:v>
                </c:pt>
                <c:pt idx="26">
                  <c:v>173679.75</c:v>
                </c:pt>
                <c:pt idx="27">
                  <c:v>173679.75</c:v>
                </c:pt>
                <c:pt idx="28">
                  <c:v>173679.75</c:v>
                </c:pt>
                <c:pt idx="29">
                  <c:v>173679.75</c:v>
                </c:pt>
                <c:pt idx="30">
                  <c:v>173679.75</c:v>
                </c:pt>
                <c:pt idx="31">
                  <c:v>173679.75</c:v>
                </c:pt>
                <c:pt idx="32">
                  <c:v>173679.75</c:v>
                </c:pt>
                <c:pt idx="33">
                  <c:v>173679.75</c:v>
                </c:pt>
                <c:pt idx="34">
                  <c:v>173679.75</c:v>
                </c:pt>
                <c:pt idx="35">
                  <c:v>173679.75</c:v>
                </c:pt>
                <c:pt idx="36">
                  <c:v>173679.75</c:v>
                </c:pt>
                <c:pt idx="37">
                  <c:v>173679.75</c:v>
                </c:pt>
                <c:pt idx="38">
                  <c:v>173679.75</c:v>
                </c:pt>
              </c:numCache>
            </c:numRef>
          </c:val>
          <c:smooth val="1"/>
          <c:extLst>
            <c:ext xmlns:c16="http://schemas.microsoft.com/office/drawing/2014/chart" uri="{C3380CC4-5D6E-409C-BE32-E72D297353CC}">
              <c16:uniqueId val="{00000003-38A5-491B-AE9A-CAF556158AD2}"/>
            </c:ext>
          </c:extLst>
        </c:ser>
        <c:ser>
          <c:idx val="3"/>
          <c:order val="2"/>
          <c:tx>
            <c:strRef>
              <c:f>'Cake II'!$F$47</c:f>
              <c:strCache>
                <c:ptCount val="1"/>
                <c:pt idx="0">
                  <c:v>Actual Production</c:v>
                </c:pt>
              </c:strCache>
            </c:strRef>
          </c:tx>
          <c:spPr>
            <a:ln w="38100">
              <a:solidFill>
                <a:srgbClr val="911EB4"/>
              </a:solidFill>
            </a:ln>
          </c:spPr>
          <c:marker>
            <c:symbol val="none"/>
          </c:marker>
          <c:cat>
            <c:multiLvlStrRef>
              <c:f>'Cake II'!$A$48:$B$112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'Cake II'!$F$48:$F$112</c:f>
              <c:numCache>
                <c:formatCode>#,##0</c:formatCode>
                <c:ptCount val="65"/>
                <c:pt idx="0">
                  <c:v>198838</c:v>
                </c:pt>
                <c:pt idx="1">
                  <c:v>142094</c:v>
                </c:pt>
                <c:pt idx="2">
                  <c:v>137788</c:v>
                </c:pt>
                <c:pt idx="3">
                  <c:v>156412</c:v>
                </c:pt>
                <c:pt idx="4">
                  <c:v>139173</c:v>
                </c:pt>
                <c:pt idx="5">
                  <c:v>172995</c:v>
                </c:pt>
                <c:pt idx="6">
                  <c:v>174796</c:v>
                </c:pt>
                <c:pt idx="7">
                  <c:v>180501</c:v>
                </c:pt>
                <c:pt idx="8">
                  <c:v>207495</c:v>
                </c:pt>
                <c:pt idx="9">
                  <c:v>119556</c:v>
                </c:pt>
                <c:pt idx="10">
                  <c:v>197056</c:v>
                </c:pt>
                <c:pt idx="11">
                  <c:v>173190</c:v>
                </c:pt>
                <c:pt idx="12" formatCode="#,##0_);[Red]\(#,##0\)">
                  <c:v>118621</c:v>
                </c:pt>
                <c:pt idx="13">
                  <c:v>134307</c:v>
                </c:pt>
                <c:pt idx="14">
                  <c:v>155404</c:v>
                </c:pt>
                <c:pt idx="15">
                  <c:v>153377</c:v>
                </c:pt>
                <c:pt idx="16">
                  <c:v>198410</c:v>
                </c:pt>
              </c:numCache>
            </c:numRef>
          </c:val>
          <c:smooth val="1"/>
          <c:extLst>
            <c:ext xmlns:c16="http://schemas.microsoft.com/office/drawing/2014/chart" uri="{C3380CC4-5D6E-409C-BE32-E72D297353CC}">
              <c16:uniqueId val="{00000004-38A5-491B-AE9A-CAF556158AD2}"/>
            </c:ext>
          </c:extLst>
        </c:ser>
        <c:ser>
          <c:idx val="4"/>
          <c:order val="3"/>
          <c:tx>
            <c:strRef>
              <c:f>'Cake II'!$E$47</c:f>
              <c:strCache>
                <c:ptCount val="1"/>
                <c:pt idx="0">
                  <c:v>Beginning Inventory</c:v>
                </c:pt>
              </c:strCache>
            </c:strRef>
          </c:tx>
          <c:spPr>
            <a:ln w="38100">
              <a:solidFill>
                <a:schemeClr val="tx1"/>
              </a:solidFill>
            </a:ln>
          </c:spPr>
          <c:marker>
            <c:symbol val="none"/>
          </c:marker>
          <c:cat>
            <c:multiLvlStrRef>
              <c:f>'Cake II'!$A$48:$B$112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'Cake II'!$E$48:$E$112</c:f>
              <c:numCache>
                <c:formatCode>#,##0</c:formatCode>
                <c:ptCount val="65"/>
                <c:pt idx="0">
                  <c:v>239636</c:v>
                </c:pt>
                <c:pt idx="1">
                  <c:v>296289</c:v>
                </c:pt>
                <c:pt idx="2">
                  <c:v>298832</c:v>
                </c:pt>
                <c:pt idx="3">
                  <c:v>293669</c:v>
                </c:pt>
                <c:pt idx="4">
                  <c:v>292201</c:v>
                </c:pt>
                <c:pt idx="5">
                  <c:v>276928</c:v>
                </c:pt>
                <c:pt idx="6">
                  <c:v>229595</c:v>
                </c:pt>
                <c:pt idx="7">
                  <c:v>240637</c:v>
                </c:pt>
                <c:pt idx="8">
                  <c:v>275011</c:v>
                </c:pt>
                <c:pt idx="9">
                  <c:v>283987</c:v>
                </c:pt>
                <c:pt idx="10">
                  <c:v>363320</c:v>
                </c:pt>
                <c:pt idx="11">
                  <c:v>363603</c:v>
                </c:pt>
                <c:pt idx="12">
                  <c:v>362211</c:v>
                </c:pt>
                <c:pt idx="13">
                  <c:v>280011</c:v>
                </c:pt>
                <c:pt idx="14">
                  <c:v>245548</c:v>
                </c:pt>
                <c:pt idx="15">
                  <c:v>262978</c:v>
                </c:pt>
                <c:pt idx="16">
                  <c:v>266678</c:v>
                </c:pt>
                <c:pt idx="17">
                  <c:v>241670</c:v>
                </c:pt>
                <c:pt idx="18">
                  <c:v>261129</c:v>
                </c:pt>
                <c:pt idx="19">
                  <c:v>276810</c:v>
                </c:pt>
                <c:pt idx="20">
                  <c:v>276947</c:v>
                </c:pt>
                <c:pt idx="21">
                  <c:v>298591</c:v>
                </c:pt>
                <c:pt idx="22">
                  <c:v>308917</c:v>
                </c:pt>
                <c:pt idx="23">
                  <c:v>308917</c:v>
                </c:pt>
                <c:pt idx="24">
                  <c:v>308917</c:v>
                </c:pt>
                <c:pt idx="25">
                  <c:v>308917</c:v>
                </c:pt>
                <c:pt idx="26">
                  <c:v>308917</c:v>
                </c:pt>
                <c:pt idx="27">
                  <c:v>308917</c:v>
                </c:pt>
                <c:pt idx="28">
                  <c:v>308917</c:v>
                </c:pt>
                <c:pt idx="29">
                  <c:v>308917</c:v>
                </c:pt>
                <c:pt idx="30">
                  <c:v>308917</c:v>
                </c:pt>
                <c:pt idx="31">
                  <c:v>308917</c:v>
                </c:pt>
                <c:pt idx="32">
                  <c:v>308917</c:v>
                </c:pt>
                <c:pt idx="33">
                  <c:v>308917</c:v>
                </c:pt>
                <c:pt idx="34">
                  <c:v>308917</c:v>
                </c:pt>
                <c:pt idx="35">
                  <c:v>308917</c:v>
                </c:pt>
                <c:pt idx="36">
                  <c:v>308917</c:v>
                </c:pt>
                <c:pt idx="37">
                  <c:v>308917</c:v>
                </c:pt>
                <c:pt idx="38">
                  <c:v>308917</c:v>
                </c:pt>
              </c:numCache>
            </c:numRef>
          </c:val>
          <c:smooth val="1"/>
          <c:extLst>
            <c:ext xmlns:c16="http://schemas.microsoft.com/office/drawing/2014/chart" uri="{C3380CC4-5D6E-409C-BE32-E72D297353CC}">
              <c16:uniqueId val="{00000005-38A5-491B-AE9A-CAF556158AD2}"/>
            </c:ext>
          </c:extLst>
        </c:ser>
        <c:ser>
          <c:idx val="6"/>
          <c:order val="6"/>
          <c:tx>
            <c:strRef>
              <c:f>'Cake II'!$M$47</c:f>
              <c:strCache>
                <c:ptCount val="1"/>
                <c:pt idx="0">
                  <c:v>Standard Capacity</c:v>
                </c:pt>
              </c:strCache>
            </c:strRef>
          </c:tx>
          <c:spPr>
            <a:ln w="38100">
              <a:solidFill>
                <a:srgbClr val="3CB44B"/>
              </a:solidFill>
            </a:ln>
          </c:spPr>
          <c:marker>
            <c:symbol val="none"/>
          </c:marker>
          <c:cat>
            <c:multiLvlStrRef>
              <c:f>'Cake II'!$A$48:$B$112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'Cake II'!$M$48:$M$112</c:f>
              <c:numCache>
                <c:formatCode>#,##0</c:formatCode>
                <c:ptCount val="65"/>
                <c:pt idx="0">
                  <c:v>165462.07271114807</c:v>
                </c:pt>
                <c:pt idx="1">
                  <c:v>165462.07271114807</c:v>
                </c:pt>
                <c:pt idx="2">
                  <c:v>165462.07271114807</c:v>
                </c:pt>
                <c:pt idx="3">
                  <c:v>165462.07271114807</c:v>
                </c:pt>
                <c:pt idx="4">
                  <c:v>165462.07271114807</c:v>
                </c:pt>
                <c:pt idx="5">
                  <c:v>165462.07271114807</c:v>
                </c:pt>
                <c:pt idx="6">
                  <c:v>165462.07271114807</c:v>
                </c:pt>
                <c:pt idx="7">
                  <c:v>165462.07271114807</c:v>
                </c:pt>
                <c:pt idx="8">
                  <c:v>165462.07271114807</c:v>
                </c:pt>
                <c:pt idx="9">
                  <c:v>165462.07271114807</c:v>
                </c:pt>
                <c:pt idx="10">
                  <c:v>165462.07271114807</c:v>
                </c:pt>
                <c:pt idx="11">
                  <c:v>165462.07271114807</c:v>
                </c:pt>
                <c:pt idx="12">
                  <c:v>165462.07271114807</c:v>
                </c:pt>
                <c:pt idx="13">
                  <c:v>172011.45103889686</c:v>
                </c:pt>
                <c:pt idx="14">
                  <c:v>172011.45103889686</c:v>
                </c:pt>
                <c:pt idx="15">
                  <c:v>172011.45103889686</c:v>
                </c:pt>
                <c:pt idx="16">
                  <c:v>172011.45103889686</c:v>
                </c:pt>
                <c:pt idx="17">
                  <c:v>172011.45103889686</c:v>
                </c:pt>
                <c:pt idx="18">
                  <c:v>172011.45103889686</c:v>
                </c:pt>
                <c:pt idx="19">
                  <c:v>172011.45103889686</c:v>
                </c:pt>
                <c:pt idx="20">
                  <c:v>172011.45103889686</c:v>
                </c:pt>
                <c:pt idx="21">
                  <c:v>172011.45103889686</c:v>
                </c:pt>
                <c:pt idx="22">
                  <c:v>172011.45103889686</c:v>
                </c:pt>
                <c:pt idx="23">
                  <c:v>172011.45103889686</c:v>
                </c:pt>
                <c:pt idx="24">
                  <c:v>172011.45103889686</c:v>
                </c:pt>
                <c:pt idx="25">
                  <c:v>172011.45103889686</c:v>
                </c:pt>
                <c:pt idx="26">
                  <c:v>172011.45103889686</c:v>
                </c:pt>
                <c:pt idx="27">
                  <c:v>172011.45103889686</c:v>
                </c:pt>
                <c:pt idx="28">
                  <c:v>172011.45103889686</c:v>
                </c:pt>
                <c:pt idx="29">
                  <c:v>172011.45103889686</c:v>
                </c:pt>
                <c:pt idx="30">
                  <c:v>172011.45103889686</c:v>
                </c:pt>
                <c:pt idx="31">
                  <c:v>172011.45103889686</c:v>
                </c:pt>
                <c:pt idx="32">
                  <c:v>172011.45103889686</c:v>
                </c:pt>
                <c:pt idx="33">
                  <c:v>172011.45103889686</c:v>
                </c:pt>
                <c:pt idx="34">
                  <c:v>172011.45103889686</c:v>
                </c:pt>
                <c:pt idx="35">
                  <c:v>172011.45103889686</c:v>
                </c:pt>
                <c:pt idx="36">
                  <c:v>172011.45103889686</c:v>
                </c:pt>
                <c:pt idx="37">
                  <c:v>172011.45103889686</c:v>
                </c:pt>
                <c:pt idx="38">
                  <c:v>172011.45103889686</c:v>
                </c:pt>
                <c:pt idx="39">
                  <c:v>172011.45103889686</c:v>
                </c:pt>
                <c:pt idx="40">
                  <c:v>172011.45103889686</c:v>
                </c:pt>
                <c:pt idx="41">
                  <c:v>172011.45103889686</c:v>
                </c:pt>
                <c:pt idx="42">
                  <c:v>172011.45103889686</c:v>
                </c:pt>
                <c:pt idx="43">
                  <c:v>172011.45103889686</c:v>
                </c:pt>
                <c:pt idx="44">
                  <c:v>172011.45103889686</c:v>
                </c:pt>
                <c:pt idx="45">
                  <c:v>172011.45103889686</c:v>
                </c:pt>
                <c:pt idx="46">
                  <c:v>172011.45103889686</c:v>
                </c:pt>
                <c:pt idx="47">
                  <c:v>172011.45103889686</c:v>
                </c:pt>
                <c:pt idx="48">
                  <c:v>172011.45103889686</c:v>
                </c:pt>
                <c:pt idx="49">
                  <c:v>172011.45103889686</c:v>
                </c:pt>
                <c:pt idx="50">
                  <c:v>172011.45103889686</c:v>
                </c:pt>
                <c:pt idx="51">
                  <c:v>172011.45103889686</c:v>
                </c:pt>
                <c:pt idx="52">
                  <c:v>172011.45103889686</c:v>
                </c:pt>
                <c:pt idx="53">
                  <c:v>172011.45103889686</c:v>
                </c:pt>
                <c:pt idx="54">
                  <c:v>172011.45103889686</c:v>
                </c:pt>
                <c:pt idx="55">
                  <c:v>172011.45103889686</c:v>
                </c:pt>
                <c:pt idx="56">
                  <c:v>172011.45103889686</c:v>
                </c:pt>
                <c:pt idx="57">
                  <c:v>172011.45103889686</c:v>
                </c:pt>
                <c:pt idx="58">
                  <c:v>172011.45103889686</c:v>
                </c:pt>
                <c:pt idx="59">
                  <c:v>172011.45103889686</c:v>
                </c:pt>
                <c:pt idx="60">
                  <c:v>172011.45103889686</c:v>
                </c:pt>
                <c:pt idx="61">
                  <c:v>172011.45103889686</c:v>
                </c:pt>
                <c:pt idx="62">
                  <c:v>172011.45103889686</c:v>
                </c:pt>
                <c:pt idx="63">
                  <c:v>172011.45103889686</c:v>
                </c:pt>
                <c:pt idx="64">
                  <c:v>172011.45103889686</c:v>
                </c:pt>
              </c:numCache>
            </c:numRef>
          </c:val>
          <c:smooth val="0"/>
          <c:extLst>
            <c:ext xmlns:c16="http://schemas.microsoft.com/office/drawing/2014/chart" uri="{C3380CC4-5D6E-409C-BE32-E72D297353CC}">
              <c16:uniqueId val="{00000008-38A5-491B-AE9A-CAF556158AD2}"/>
            </c:ext>
          </c:extLst>
        </c:ser>
        <c:ser>
          <c:idx val="7"/>
          <c:order val="7"/>
          <c:tx>
            <c:strRef>
              <c:f>'Cake II'!$N$47</c:f>
              <c:strCache>
                <c:ptCount val="1"/>
                <c:pt idx="0">
                  <c:v>Overtime Capacity</c:v>
                </c:pt>
              </c:strCache>
            </c:strRef>
          </c:tx>
          <c:spPr>
            <a:ln w="38100">
              <a:solidFill>
                <a:srgbClr val="FFE119"/>
              </a:solidFill>
            </a:ln>
          </c:spPr>
          <c:marker>
            <c:symbol val="none"/>
          </c:marker>
          <c:cat>
            <c:multiLvlStrRef>
              <c:f>'Cake II'!$A$48:$B$112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'Cake II'!$N$48:$N$112</c:f>
              <c:numCache>
                <c:formatCode>#,##0</c:formatCode>
                <c:ptCount val="65"/>
                <c:pt idx="0">
                  <c:v>198554.48725337768</c:v>
                </c:pt>
                <c:pt idx="1">
                  <c:v>198554.48725337768</c:v>
                </c:pt>
                <c:pt idx="2">
                  <c:v>198554.48725337768</c:v>
                </c:pt>
                <c:pt idx="3">
                  <c:v>198554.48725337768</c:v>
                </c:pt>
                <c:pt idx="4">
                  <c:v>198554.48725337768</c:v>
                </c:pt>
                <c:pt idx="5">
                  <c:v>198554.48725337768</c:v>
                </c:pt>
                <c:pt idx="6">
                  <c:v>198554.48725337768</c:v>
                </c:pt>
                <c:pt idx="7">
                  <c:v>198554.48725337768</c:v>
                </c:pt>
                <c:pt idx="8">
                  <c:v>198554.48725337768</c:v>
                </c:pt>
                <c:pt idx="9">
                  <c:v>198554.48725337768</c:v>
                </c:pt>
                <c:pt idx="10">
                  <c:v>198554.48725337768</c:v>
                </c:pt>
                <c:pt idx="11">
                  <c:v>198554.48725337768</c:v>
                </c:pt>
                <c:pt idx="12">
                  <c:v>198554.48725337768</c:v>
                </c:pt>
                <c:pt idx="13">
                  <c:v>206413.74124667625</c:v>
                </c:pt>
                <c:pt idx="14">
                  <c:v>206413.74124667625</c:v>
                </c:pt>
                <c:pt idx="15">
                  <c:v>206413.74124667625</c:v>
                </c:pt>
                <c:pt idx="16">
                  <c:v>206413.74124667625</c:v>
                </c:pt>
                <c:pt idx="17">
                  <c:v>206413.74124667625</c:v>
                </c:pt>
                <c:pt idx="18">
                  <c:v>206413.74124667625</c:v>
                </c:pt>
                <c:pt idx="19">
                  <c:v>206413.74124667625</c:v>
                </c:pt>
                <c:pt idx="20">
                  <c:v>206413.74124667625</c:v>
                </c:pt>
                <c:pt idx="21">
                  <c:v>206413.74124667625</c:v>
                </c:pt>
                <c:pt idx="22">
                  <c:v>206413.74124667625</c:v>
                </c:pt>
                <c:pt idx="23">
                  <c:v>206413.74124667625</c:v>
                </c:pt>
                <c:pt idx="24">
                  <c:v>206413.74124667625</c:v>
                </c:pt>
                <c:pt idx="25">
                  <c:v>206413.74124667625</c:v>
                </c:pt>
                <c:pt idx="26">
                  <c:v>206413.74124667625</c:v>
                </c:pt>
                <c:pt idx="27">
                  <c:v>206413.74124667625</c:v>
                </c:pt>
                <c:pt idx="28">
                  <c:v>206413.74124667625</c:v>
                </c:pt>
                <c:pt idx="29">
                  <c:v>206413.74124667625</c:v>
                </c:pt>
                <c:pt idx="30">
                  <c:v>206413.74124667625</c:v>
                </c:pt>
                <c:pt idx="31">
                  <c:v>206413.74124667625</c:v>
                </c:pt>
                <c:pt idx="32">
                  <c:v>206413.74124667625</c:v>
                </c:pt>
                <c:pt idx="33">
                  <c:v>206413.74124667625</c:v>
                </c:pt>
                <c:pt idx="34">
                  <c:v>206413.74124667625</c:v>
                </c:pt>
                <c:pt idx="35">
                  <c:v>206413.74124667625</c:v>
                </c:pt>
                <c:pt idx="36">
                  <c:v>206413.74124667625</c:v>
                </c:pt>
                <c:pt idx="37">
                  <c:v>206413.74124667625</c:v>
                </c:pt>
                <c:pt idx="38">
                  <c:v>206413.74124667625</c:v>
                </c:pt>
                <c:pt idx="39">
                  <c:v>206413.74124667625</c:v>
                </c:pt>
                <c:pt idx="40">
                  <c:v>206413.74124667625</c:v>
                </c:pt>
                <c:pt idx="41">
                  <c:v>206413.74124667625</c:v>
                </c:pt>
                <c:pt idx="42">
                  <c:v>206413.74124667625</c:v>
                </c:pt>
                <c:pt idx="43">
                  <c:v>206413.74124667625</c:v>
                </c:pt>
                <c:pt idx="44">
                  <c:v>206413.74124667625</c:v>
                </c:pt>
                <c:pt idx="45">
                  <c:v>206413.74124667625</c:v>
                </c:pt>
                <c:pt idx="46">
                  <c:v>206413.74124667625</c:v>
                </c:pt>
                <c:pt idx="47">
                  <c:v>206413.74124667625</c:v>
                </c:pt>
                <c:pt idx="48">
                  <c:v>206413.74124667625</c:v>
                </c:pt>
                <c:pt idx="49">
                  <c:v>206413.74124667625</c:v>
                </c:pt>
                <c:pt idx="50">
                  <c:v>206413.74124667625</c:v>
                </c:pt>
                <c:pt idx="51">
                  <c:v>206413.74124667625</c:v>
                </c:pt>
                <c:pt idx="52">
                  <c:v>206413.74124667625</c:v>
                </c:pt>
                <c:pt idx="53">
                  <c:v>206413.74124667625</c:v>
                </c:pt>
                <c:pt idx="54">
                  <c:v>206413.74124667625</c:v>
                </c:pt>
                <c:pt idx="55">
                  <c:v>206413.74124667625</c:v>
                </c:pt>
                <c:pt idx="56">
                  <c:v>206413.74124667625</c:v>
                </c:pt>
                <c:pt idx="57">
                  <c:v>206413.74124667625</c:v>
                </c:pt>
                <c:pt idx="58">
                  <c:v>206413.74124667625</c:v>
                </c:pt>
                <c:pt idx="59">
                  <c:v>206413.74124667625</c:v>
                </c:pt>
                <c:pt idx="60">
                  <c:v>206413.74124667625</c:v>
                </c:pt>
                <c:pt idx="61">
                  <c:v>206413.74124667625</c:v>
                </c:pt>
                <c:pt idx="62">
                  <c:v>206413.74124667625</c:v>
                </c:pt>
                <c:pt idx="63">
                  <c:v>206413.74124667625</c:v>
                </c:pt>
                <c:pt idx="64">
                  <c:v>206413.74124667625</c:v>
                </c:pt>
              </c:numCache>
            </c:numRef>
          </c:val>
          <c:smooth val="0"/>
          <c:extLst>
            <c:ext xmlns:c16="http://schemas.microsoft.com/office/drawing/2014/chart" uri="{C3380CC4-5D6E-409C-BE32-E72D297353CC}">
              <c16:uniqueId val="{00000007-38A5-491B-AE9A-CAF556158AD2}"/>
            </c:ext>
          </c:extLst>
        </c:ser>
        <c:ser>
          <c:idx val="8"/>
          <c:order val="8"/>
          <c:tx>
            <c:strRef>
              <c:f>'Cake II'!$O$47</c:f>
              <c:strCache>
                <c:ptCount val="1"/>
                <c:pt idx="0">
                  <c:v>Max Capacity</c:v>
                </c:pt>
              </c:strCache>
            </c:strRef>
          </c:tx>
          <c:spPr>
            <a:ln w="38100">
              <a:solidFill>
                <a:srgbClr val="FF0000"/>
              </a:solidFill>
            </a:ln>
          </c:spPr>
          <c:marker>
            <c:symbol val="none"/>
          </c:marker>
          <c:cat>
            <c:multiLvlStrRef>
              <c:f>'Cake II'!$A$48:$B$112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'Cake II'!$O$48:$O$112</c:f>
              <c:numCache>
                <c:formatCode>#,##0</c:formatCode>
                <c:ptCount val="65"/>
                <c:pt idx="0">
                  <c:v>231646.90179560729</c:v>
                </c:pt>
                <c:pt idx="1">
                  <c:v>231646.90179560729</c:v>
                </c:pt>
                <c:pt idx="2">
                  <c:v>231646.90179560729</c:v>
                </c:pt>
                <c:pt idx="3">
                  <c:v>231646.90179560729</c:v>
                </c:pt>
                <c:pt idx="4">
                  <c:v>231646.90179560729</c:v>
                </c:pt>
                <c:pt idx="5">
                  <c:v>231646.90179560729</c:v>
                </c:pt>
                <c:pt idx="6">
                  <c:v>231646.90179560729</c:v>
                </c:pt>
                <c:pt idx="7">
                  <c:v>231646.90179560729</c:v>
                </c:pt>
                <c:pt idx="8">
                  <c:v>231646.90179560729</c:v>
                </c:pt>
                <c:pt idx="9">
                  <c:v>231646.90179560729</c:v>
                </c:pt>
                <c:pt idx="10">
                  <c:v>231646.90179560729</c:v>
                </c:pt>
                <c:pt idx="11">
                  <c:v>231646.90179560729</c:v>
                </c:pt>
                <c:pt idx="12">
                  <c:v>231646.90179560729</c:v>
                </c:pt>
                <c:pt idx="13">
                  <c:v>240816.03145445563</c:v>
                </c:pt>
                <c:pt idx="14">
                  <c:v>240816.03145445563</c:v>
                </c:pt>
                <c:pt idx="15">
                  <c:v>240816.03145445563</c:v>
                </c:pt>
                <c:pt idx="16">
                  <c:v>240816.03145445563</c:v>
                </c:pt>
                <c:pt idx="17">
                  <c:v>240816.03145445563</c:v>
                </c:pt>
                <c:pt idx="18">
                  <c:v>240816.03145445563</c:v>
                </c:pt>
                <c:pt idx="19">
                  <c:v>240816.03145445563</c:v>
                </c:pt>
                <c:pt idx="20">
                  <c:v>240816.03145445563</c:v>
                </c:pt>
                <c:pt idx="21">
                  <c:v>240816.03145445563</c:v>
                </c:pt>
                <c:pt idx="22">
                  <c:v>240816.03145445563</c:v>
                </c:pt>
                <c:pt idx="23">
                  <c:v>240816.03145445563</c:v>
                </c:pt>
                <c:pt idx="24">
                  <c:v>240816.03145445563</c:v>
                </c:pt>
                <c:pt idx="25">
                  <c:v>240816.03145445563</c:v>
                </c:pt>
                <c:pt idx="26">
                  <c:v>240816.03145445563</c:v>
                </c:pt>
                <c:pt idx="27">
                  <c:v>240816.03145445563</c:v>
                </c:pt>
                <c:pt idx="28">
                  <c:v>240816.03145445563</c:v>
                </c:pt>
                <c:pt idx="29">
                  <c:v>240816.03145445563</c:v>
                </c:pt>
                <c:pt idx="30">
                  <c:v>240816.03145445563</c:v>
                </c:pt>
                <c:pt idx="31">
                  <c:v>240816.03145445563</c:v>
                </c:pt>
                <c:pt idx="32">
                  <c:v>240816.03145445563</c:v>
                </c:pt>
                <c:pt idx="33">
                  <c:v>240816.03145445563</c:v>
                </c:pt>
                <c:pt idx="34">
                  <c:v>240816.03145445563</c:v>
                </c:pt>
                <c:pt idx="35">
                  <c:v>240816.03145445563</c:v>
                </c:pt>
                <c:pt idx="36">
                  <c:v>240816.03145445563</c:v>
                </c:pt>
                <c:pt idx="37">
                  <c:v>240816.03145445563</c:v>
                </c:pt>
                <c:pt idx="38">
                  <c:v>240816.03145445563</c:v>
                </c:pt>
                <c:pt idx="39">
                  <c:v>240816.03145445563</c:v>
                </c:pt>
                <c:pt idx="40">
                  <c:v>240816.03145445563</c:v>
                </c:pt>
                <c:pt idx="41">
                  <c:v>240816.03145445563</c:v>
                </c:pt>
                <c:pt idx="42">
                  <c:v>240816.03145445563</c:v>
                </c:pt>
                <c:pt idx="43">
                  <c:v>240816.03145445563</c:v>
                </c:pt>
                <c:pt idx="44">
                  <c:v>240816.03145445563</c:v>
                </c:pt>
                <c:pt idx="45">
                  <c:v>240816.03145445563</c:v>
                </c:pt>
                <c:pt idx="46">
                  <c:v>240816.03145445563</c:v>
                </c:pt>
                <c:pt idx="47">
                  <c:v>240816.03145445563</c:v>
                </c:pt>
                <c:pt idx="48">
                  <c:v>240816.03145445563</c:v>
                </c:pt>
                <c:pt idx="49">
                  <c:v>240816.03145445563</c:v>
                </c:pt>
                <c:pt idx="50">
                  <c:v>240816.03145445563</c:v>
                </c:pt>
                <c:pt idx="51">
                  <c:v>240816.03145445563</c:v>
                </c:pt>
                <c:pt idx="52">
                  <c:v>240816.03145445563</c:v>
                </c:pt>
                <c:pt idx="53">
                  <c:v>240816.03145445563</c:v>
                </c:pt>
                <c:pt idx="54">
                  <c:v>240816.03145445563</c:v>
                </c:pt>
                <c:pt idx="55">
                  <c:v>240816.03145445563</c:v>
                </c:pt>
                <c:pt idx="56">
                  <c:v>240816.03145445563</c:v>
                </c:pt>
                <c:pt idx="57">
                  <c:v>240816.03145445563</c:v>
                </c:pt>
                <c:pt idx="58">
                  <c:v>240816.03145445563</c:v>
                </c:pt>
                <c:pt idx="59">
                  <c:v>240816.03145445563</c:v>
                </c:pt>
                <c:pt idx="60">
                  <c:v>240816.03145445563</c:v>
                </c:pt>
                <c:pt idx="61">
                  <c:v>240816.03145445563</c:v>
                </c:pt>
                <c:pt idx="62">
                  <c:v>240816.03145445563</c:v>
                </c:pt>
                <c:pt idx="63">
                  <c:v>240816.03145445563</c:v>
                </c:pt>
                <c:pt idx="64">
                  <c:v>240816.03145445563</c:v>
                </c:pt>
              </c:numCache>
            </c:numRef>
          </c:val>
          <c:smooth val="0"/>
          <c:extLst>
            <c:ext xmlns:c16="http://schemas.microsoft.com/office/drawing/2014/chart" uri="{C3380CC4-5D6E-409C-BE32-E72D297353CC}">
              <c16:uniqueId val="{00000006-38A5-491B-AE9A-CAF556158AD2}"/>
            </c:ext>
          </c:extLst>
        </c:ser>
        <c:dLbls>
          <c:showLegendKey val="0"/>
          <c:showVal val="0"/>
          <c:showCatName val="0"/>
          <c:showSerName val="0"/>
          <c:showPercent val="0"/>
          <c:showBubbleSize val="0"/>
        </c:dLbls>
        <c:marker val="1"/>
        <c:smooth val="0"/>
        <c:axId val="507247232"/>
        <c:axId val="507311232"/>
      </c:lineChart>
      <c:lineChart>
        <c:grouping val="standard"/>
        <c:varyColors val="0"/>
        <c:ser>
          <c:idx val="9"/>
          <c:order val="9"/>
          <c:tx>
            <c:strRef>
              <c:f>'Cake II'!$S$47</c:f>
              <c:strCache>
                <c:ptCount val="1"/>
                <c:pt idx="0">
                  <c:v>DOS</c:v>
                </c:pt>
              </c:strCache>
            </c:strRef>
          </c:tx>
          <c:spPr>
            <a:ln w="50800">
              <a:solidFill>
                <a:srgbClr val="FF3399"/>
              </a:solidFill>
              <a:prstDash val="sysDot"/>
            </a:ln>
          </c:spPr>
          <c:marker>
            <c:symbol val="none"/>
          </c:marker>
          <c:val>
            <c:numRef>
              <c:f>'Cake II'!$S$48:$S$112</c:f>
              <c:numCache>
                <c:formatCode>0</c:formatCode>
                <c:ptCount val="65"/>
                <c:pt idx="0">
                  <c:v>38.833727855170935</c:v>
                </c:pt>
                <c:pt idx="1">
                  <c:v>66.72316947625788</c:v>
                </c:pt>
                <c:pt idx="2">
                  <c:v>58.550228118789711</c:v>
                </c:pt>
                <c:pt idx="3">
                  <c:v>57.083277796290126</c:v>
                </c:pt>
                <c:pt idx="4">
                  <c:v>53.794647905845217</c:v>
                </c:pt>
                <c:pt idx="5">
                  <c:v>45.449389532668647</c:v>
                </c:pt>
                <c:pt idx="6">
                  <c:v>33.69159735651882</c:v>
                </c:pt>
                <c:pt idx="7">
                  <c:v>42.897026803336097</c:v>
                </c:pt>
                <c:pt idx="8">
                  <c:v>41.998320134389253</c:v>
                </c:pt>
                <c:pt idx="9">
                  <c:v>44.459804305283754</c:v>
                </c:pt>
                <c:pt idx="10">
                  <c:v>55.178668286650321</c:v>
                </c:pt>
                <c:pt idx="11">
                  <c:v>65.589181945858186</c:v>
                </c:pt>
                <c:pt idx="12">
                  <c:v>71.914960603121116</c:v>
                </c:pt>
                <c:pt idx="13">
                  <c:v>42.391042000086507</c:v>
                </c:pt>
                <c:pt idx="14">
                  <c:v>47.454783893099211</c:v>
                </c:pt>
                <c:pt idx="15">
                  <c:v>50.118322896814597</c:v>
                </c:pt>
                <c:pt idx="16">
                  <c:v>42.559770187008048</c:v>
                </c:pt>
                <c:pt idx="17">
                  <c:v>36.274920794892275</c:v>
                </c:pt>
                <c:pt idx="18">
                  <c:v>42.928927483134586</c:v>
                </c:pt>
                <c:pt idx="19">
                  <c:v>41.389718093997153</c:v>
                </c:pt>
                <c:pt idx="20">
                  <c:v>50.897345690356794</c:v>
                </c:pt>
                <c:pt idx="21">
                  <c:v>50.161080912439857</c:v>
                </c:pt>
                <c:pt idx="22">
                  <c:v>49.802443865793215</c:v>
                </c:pt>
                <c:pt idx="23">
                  <c:v>49.802443865793215</c:v>
                </c:pt>
                <c:pt idx="24">
                  <c:v>49.802443865793215</c:v>
                </c:pt>
                <c:pt idx="25">
                  <c:v>49.802443865793215</c:v>
                </c:pt>
                <c:pt idx="26">
                  <c:v>49.802443865793215</c:v>
                </c:pt>
                <c:pt idx="27">
                  <c:v>49.802443865793215</c:v>
                </c:pt>
                <c:pt idx="28">
                  <c:v>49.802443865793215</c:v>
                </c:pt>
                <c:pt idx="29">
                  <c:v>49.802443865793215</c:v>
                </c:pt>
                <c:pt idx="30">
                  <c:v>49.802443865793215</c:v>
                </c:pt>
                <c:pt idx="31">
                  <c:v>49.802443865793215</c:v>
                </c:pt>
                <c:pt idx="32">
                  <c:v>49.802443865793215</c:v>
                </c:pt>
                <c:pt idx="33">
                  <c:v>49.802443865793215</c:v>
                </c:pt>
                <c:pt idx="34">
                  <c:v>49.802443865793215</c:v>
                </c:pt>
                <c:pt idx="35">
                  <c:v>49.802443865793215</c:v>
                </c:pt>
                <c:pt idx="36">
                  <c:v>49.802443865793215</c:v>
                </c:pt>
                <c:pt idx="37">
                  <c:v>49.802443865793215</c:v>
                </c:pt>
                <c:pt idx="38">
                  <c:v>49.802443865793215</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smooth val="0"/>
          <c:extLst>
            <c:ext xmlns:c16="http://schemas.microsoft.com/office/drawing/2014/chart" uri="{C3380CC4-5D6E-409C-BE32-E72D297353CC}">
              <c16:uniqueId val="{00000000-9E9F-45DE-95F3-7E2FF97EE70D}"/>
            </c:ext>
          </c:extLst>
        </c:ser>
        <c:dLbls>
          <c:showLegendKey val="0"/>
          <c:showVal val="0"/>
          <c:showCatName val="0"/>
          <c:showSerName val="0"/>
          <c:showPercent val="0"/>
          <c:showBubbleSize val="0"/>
        </c:dLbls>
        <c:marker val="1"/>
        <c:smooth val="0"/>
        <c:axId val="85166096"/>
        <c:axId val="935568576"/>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4862566342478033"/>
              <c:y val="0.943356225754306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scaling>
        <c:delete val="0"/>
        <c:axPos val="l"/>
        <c:majorGridlines>
          <c:spPr>
            <a:ln w="3175">
              <a:solidFill>
                <a:srgbClr val="000000"/>
              </a:solidFill>
              <a:prstDash val="solid"/>
            </a:ln>
          </c:spPr>
        </c:majorGridlines>
        <c:title>
          <c:tx>
            <c:strRef>
              <c:f>'Cake II'!$C$43</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valAx>
        <c:axId val="935568576"/>
        <c:scaling>
          <c:orientation val="minMax"/>
        </c:scaling>
        <c:delete val="0"/>
        <c:axPos val="r"/>
        <c:title>
          <c:tx>
            <c:rich>
              <a:bodyPr/>
              <a:lstStyle/>
              <a:p>
                <a:pPr>
                  <a:defRPr/>
                </a:pPr>
                <a:r>
                  <a:rPr lang="en-US" sz="1800" b="1"/>
                  <a:t>DOS</a:t>
                </a:r>
              </a:p>
            </c:rich>
          </c:tx>
          <c:overlay val="0"/>
        </c:title>
        <c:numFmt formatCode="0" sourceLinked="1"/>
        <c:majorTickMark val="out"/>
        <c:minorTickMark val="none"/>
        <c:tickLblPos val="nextTo"/>
        <c:crossAx val="85166096"/>
        <c:crosses val="max"/>
        <c:crossBetween val="between"/>
      </c:valAx>
      <c:catAx>
        <c:axId val="85166096"/>
        <c:scaling>
          <c:orientation val="minMax"/>
        </c:scaling>
        <c:delete val="1"/>
        <c:axPos val="b"/>
        <c:majorTickMark val="out"/>
        <c:minorTickMark val="none"/>
        <c:tickLblPos val="nextTo"/>
        <c:crossAx val="935568576"/>
        <c:crosses val="autoZero"/>
        <c:auto val="1"/>
        <c:lblAlgn val="ctr"/>
        <c:lblOffset val="100"/>
        <c:noMultiLvlLbl val="0"/>
      </c:catAx>
      <c:spPr>
        <a:noFill/>
        <a:ln w="12700">
          <a:solidFill>
            <a:srgbClr val="808080"/>
          </a:solidFill>
          <a:prstDash val="solid"/>
        </a:ln>
      </c:spPr>
    </c:plotArea>
    <c:legend>
      <c:legendPos val="r"/>
      <c:layout>
        <c:manualLayout>
          <c:xMode val="edge"/>
          <c:yMode val="edge"/>
          <c:x val="0.88535242354081933"/>
          <c:y val="8.9103900137804837E-2"/>
          <c:w val="0.10405495311459079"/>
          <c:h val="0.7914353928324771"/>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 Frozen Cookie Line Capacity</a:t>
            </a:r>
          </a:p>
        </c:rich>
      </c:tx>
      <c:layout>
        <c:manualLayout>
          <c:xMode val="edge"/>
          <c:yMode val="edge"/>
          <c:x val="0.3463754159260875"/>
          <c:y val="1.7178611884511395E-2"/>
        </c:manualLayout>
      </c:layout>
      <c:overlay val="0"/>
      <c:spPr>
        <a:noFill/>
        <a:ln w="25400">
          <a:noFill/>
        </a:ln>
      </c:spPr>
    </c:title>
    <c:autoTitleDeleted val="0"/>
    <c:plotArea>
      <c:layout>
        <c:manualLayout>
          <c:layoutTarget val="inner"/>
          <c:xMode val="edge"/>
          <c:yMode val="edge"/>
          <c:x val="9.6030624319951033E-2"/>
          <c:y val="0.10188214977578904"/>
          <c:w val="0.7391416860345269"/>
          <c:h val="0.75604024058107622"/>
        </c:manualLayout>
      </c:layout>
      <c:barChart>
        <c:barDir val="col"/>
        <c:grouping val="clustered"/>
        <c:varyColors val="0"/>
        <c:ser>
          <c:idx val="2"/>
          <c:order val="0"/>
          <c:tx>
            <c:strRef>
              <c:f>Cookie!$C$47</c:f>
              <c:strCache>
                <c:ptCount val="1"/>
                <c:pt idx="0">
                  <c:v>Forecasted Demand</c:v>
                </c:pt>
              </c:strCache>
            </c:strRef>
          </c:tx>
          <c:spPr>
            <a:solidFill>
              <a:srgbClr val="000075"/>
            </a:solidFill>
            <a:ln w="19050">
              <a:solidFill>
                <a:srgbClr val="000075"/>
              </a:solidFill>
            </a:ln>
          </c:spPr>
          <c:invertIfNegative val="0"/>
          <c:cat>
            <c:multiLvlStrRef>
              <c:f>Cookie!$A$48:$B$112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Cookie!$C$48:$C$112</c:f>
              <c:numCache>
                <c:formatCode>#,##0</c:formatCode>
                <c:ptCount val="65"/>
                <c:pt idx="0">
                  <c:v>129352</c:v>
                </c:pt>
                <c:pt idx="1">
                  <c:v>119580</c:v>
                </c:pt>
                <c:pt idx="2">
                  <c:v>134701</c:v>
                </c:pt>
                <c:pt idx="3">
                  <c:v>111621</c:v>
                </c:pt>
                <c:pt idx="4">
                  <c:v>153046</c:v>
                </c:pt>
                <c:pt idx="5">
                  <c:v>141933</c:v>
                </c:pt>
                <c:pt idx="6">
                  <c:v>139929</c:v>
                </c:pt>
                <c:pt idx="7">
                  <c:v>138320</c:v>
                </c:pt>
                <c:pt idx="8">
                  <c:v>128358</c:v>
                </c:pt>
                <c:pt idx="9">
                  <c:v>136614</c:v>
                </c:pt>
                <c:pt idx="10">
                  <c:v>132025</c:v>
                </c:pt>
                <c:pt idx="11">
                  <c:v>136903</c:v>
                </c:pt>
                <c:pt idx="12">
                  <c:v>136799</c:v>
                </c:pt>
                <c:pt idx="13">
                  <c:v>152817</c:v>
                </c:pt>
                <c:pt idx="14">
                  <c:v>156005</c:v>
                </c:pt>
                <c:pt idx="15">
                  <c:v>143608</c:v>
                </c:pt>
                <c:pt idx="16">
                  <c:v>152647</c:v>
                </c:pt>
                <c:pt idx="17">
                  <c:v>155300</c:v>
                </c:pt>
                <c:pt idx="18">
                  <c:v>171301</c:v>
                </c:pt>
                <c:pt idx="19">
                  <c:v>152563</c:v>
                </c:pt>
                <c:pt idx="20">
                  <c:v>125739</c:v>
                </c:pt>
                <c:pt idx="21">
                  <c:v>123483</c:v>
                </c:pt>
                <c:pt idx="22">
                  <c:v>135585.25</c:v>
                </c:pt>
                <c:pt idx="23">
                  <c:v>135585.25</c:v>
                </c:pt>
                <c:pt idx="24">
                  <c:v>135585.25</c:v>
                </c:pt>
                <c:pt idx="25">
                  <c:v>135585.25</c:v>
                </c:pt>
                <c:pt idx="26">
                  <c:v>135585.25</c:v>
                </c:pt>
                <c:pt idx="27">
                  <c:v>135585.25</c:v>
                </c:pt>
                <c:pt idx="28">
                  <c:v>135585.25</c:v>
                </c:pt>
                <c:pt idx="29">
                  <c:v>135585.25</c:v>
                </c:pt>
                <c:pt idx="30">
                  <c:v>135585.25</c:v>
                </c:pt>
                <c:pt idx="31">
                  <c:v>135585.25</c:v>
                </c:pt>
                <c:pt idx="32">
                  <c:v>135585.25</c:v>
                </c:pt>
                <c:pt idx="33">
                  <c:v>135585.25</c:v>
                </c:pt>
                <c:pt idx="34">
                  <c:v>135585.25</c:v>
                </c:pt>
                <c:pt idx="35">
                  <c:v>135585.25</c:v>
                </c:pt>
                <c:pt idx="36">
                  <c:v>135585.25</c:v>
                </c:pt>
                <c:pt idx="37">
                  <c:v>135585.25</c:v>
                </c:pt>
                <c:pt idx="38">
                  <c:v>135585.25</c:v>
                </c:pt>
                <c:pt idx="39">
                  <c:v>142364.51250000001</c:v>
                </c:pt>
                <c:pt idx="40">
                  <c:v>142364.51250000001</c:v>
                </c:pt>
                <c:pt idx="41">
                  <c:v>142364.51250000001</c:v>
                </c:pt>
                <c:pt idx="42">
                  <c:v>142364.51250000001</c:v>
                </c:pt>
                <c:pt idx="43">
                  <c:v>142364.51250000001</c:v>
                </c:pt>
                <c:pt idx="44">
                  <c:v>142364.51250000001</c:v>
                </c:pt>
                <c:pt idx="45">
                  <c:v>142364.51250000001</c:v>
                </c:pt>
                <c:pt idx="46">
                  <c:v>142364.51250000001</c:v>
                </c:pt>
                <c:pt idx="47">
                  <c:v>142364.51250000001</c:v>
                </c:pt>
                <c:pt idx="48">
                  <c:v>142364.51250000001</c:v>
                </c:pt>
                <c:pt idx="49">
                  <c:v>142364.51250000001</c:v>
                </c:pt>
                <c:pt idx="50">
                  <c:v>142364.51250000001</c:v>
                </c:pt>
                <c:pt idx="51">
                  <c:v>142364.51250000001</c:v>
                </c:pt>
                <c:pt idx="52">
                  <c:v>149482.73812500003</c:v>
                </c:pt>
                <c:pt idx="53">
                  <c:v>149482.73812500003</c:v>
                </c:pt>
                <c:pt idx="54">
                  <c:v>149482.73812500003</c:v>
                </c:pt>
                <c:pt idx="55">
                  <c:v>149482.73812500003</c:v>
                </c:pt>
                <c:pt idx="56">
                  <c:v>149482.73812500003</c:v>
                </c:pt>
                <c:pt idx="57">
                  <c:v>149482.73812500003</c:v>
                </c:pt>
                <c:pt idx="58">
                  <c:v>149482.73812500003</c:v>
                </c:pt>
                <c:pt idx="59">
                  <c:v>149482.73812500003</c:v>
                </c:pt>
                <c:pt idx="60">
                  <c:v>149482.73812500003</c:v>
                </c:pt>
                <c:pt idx="61">
                  <c:v>149482.73812500003</c:v>
                </c:pt>
                <c:pt idx="62">
                  <c:v>149482.73812500003</c:v>
                </c:pt>
                <c:pt idx="63">
                  <c:v>149482.73812500003</c:v>
                </c:pt>
                <c:pt idx="64">
                  <c:v>149482.73812500003</c:v>
                </c:pt>
              </c:numCache>
            </c:numRef>
          </c:val>
          <c:extLst>
            <c:ext xmlns:c16="http://schemas.microsoft.com/office/drawing/2014/chart" uri="{C3380CC4-5D6E-409C-BE32-E72D297353CC}">
              <c16:uniqueId val="{00000000-A7AD-46B1-93F5-AD0B46442822}"/>
            </c:ext>
          </c:extLst>
        </c:ser>
        <c:ser>
          <c:idx val="0"/>
          <c:order val="4"/>
          <c:tx>
            <c:strRef>
              <c:f>Cookie!$G$47</c:f>
              <c:strCache>
                <c:ptCount val="1"/>
                <c:pt idx="0">
                  <c:v>Actual Sales</c:v>
                </c:pt>
              </c:strCache>
            </c:strRef>
          </c:tx>
          <c:spPr>
            <a:solidFill>
              <a:srgbClr val="42D4F4"/>
            </a:solidFill>
            <a:ln w="19050">
              <a:solidFill>
                <a:srgbClr val="42D4F4"/>
              </a:solidFill>
            </a:ln>
          </c:spPr>
          <c:invertIfNegative val="0"/>
          <c:cat>
            <c:multiLvlStrRef>
              <c:f>Cookie!$A$48:$B$112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Cookie!$G$48:$G$112</c:f>
              <c:numCache>
                <c:formatCode>#,##0</c:formatCode>
                <c:ptCount val="65"/>
                <c:pt idx="0">
                  <c:v>128536</c:v>
                </c:pt>
                <c:pt idx="1">
                  <c:v>125128</c:v>
                </c:pt>
                <c:pt idx="2">
                  <c:v>128030</c:v>
                </c:pt>
                <c:pt idx="3">
                  <c:v>115680</c:v>
                </c:pt>
                <c:pt idx="4">
                  <c:v>119910</c:v>
                </c:pt>
                <c:pt idx="5">
                  <c:v>103018</c:v>
                </c:pt>
                <c:pt idx="6">
                  <c:v>96757</c:v>
                </c:pt>
                <c:pt idx="7">
                  <c:v>105059</c:v>
                </c:pt>
                <c:pt idx="8">
                  <c:v>106946</c:v>
                </c:pt>
                <c:pt idx="9">
                  <c:v>98030</c:v>
                </c:pt>
                <c:pt idx="10">
                  <c:v>102493</c:v>
                </c:pt>
                <c:pt idx="11">
                  <c:v>115329</c:v>
                </c:pt>
                <c:pt idx="12" formatCode="#,##0_);[Red]\(#,##0\)">
                  <c:v>113205</c:v>
                </c:pt>
                <c:pt idx="13">
                  <c:v>119558</c:v>
                </c:pt>
                <c:pt idx="14">
                  <c:v>106820</c:v>
                </c:pt>
                <c:pt idx="15">
                  <c:v>106793</c:v>
                </c:pt>
                <c:pt idx="16">
                  <c:v>126921</c:v>
                </c:pt>
              </c:numCache>
            </c:numRef>
          </c:val>
          <c:extLst>
            <c:ext xmlns:c16="http://schemas.microsoft.com/office/drawing/2014/chart" uri="{C3380CC4-5D6E-409C-BE32-E72D297353CC}">
              <c16:uniqueId val="{00000001-A7AD-46B1-93F5-AD0B46442822}"/>
            </c:ext>
          </c:extLst>
        </c:ser>
        <c:ser>
          <c:idx val="5"/>
          <c:order val="5"/>
          <c:tx>
            <c:strRef>
              <c:f>Cookie!$I$47</c:f>
              <c:strCache>
                <c:ptCount val="1"/>
                <c:pt idx="0">
                  <c:v>Outside Purchases</c:v>
                </c:pt>
              </c:strCache>
            </c:strRef>
          </c:tx>
          <c:spPr>
            <a:solidFill>
              <a:srgbClr val="F58231"/>
            </a:solidFill>
            <a:ln w="19050">
              <a:solidFill>
                <a:srgbClr val="F58231"/>
              </a:solidFill>
              <a:prstDash val="solid"/>
            </a:ln>
          </c:spPr>
          <c:invertIfNegative val="0"/>
          <c:cat>
            <c:multiLvlStrRef>
              <c:f>Cookie!$A$48:$B$112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Cookie!$I$48:$I$112</c:f>
              <c:numCache>
                <c:formatCode>#,##0</c:formatCode>
                <c:ptCount val="65"/>
              </c:numCache>
            </c:numRef>
          </c:val>
          <c:extLst>
            <c:ext xmlns:c16="http://schemas.microsoft.com/office/drawing/2014/chart" uri="{C3380CC4-5D6E-409C-BE32-E72D297353CC}">
              <c16:uniqueId val="{00000002-A7AD-46B1-93F5-AD0B46442822}"/>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Cookie!$D$47</c:f>
              <c:strCache>
                <c:ptCount val="1"/>
                <c:pt idx="0">
                  <c:v>Scheduled Production</c:v>
                </c:pt>
              </c:strCache>
            </c:strRef>
          </c:tx>
          <c:spPr>
            <a:ln w="38100">
              <a:solidFill>
                <a:srgbClr val="911EB4"/>
              </a:solidFill>
              <a:prstDash val="dash"/>
            </a:ln>
          </c:spPr>
          <c:marker>
            <c:symbol val="none"/>
          </c:marker>
          <c:cat>
            <c:multiLvlStrRef>
              <c:f>Cookie!$A$48:$B$112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Cookie!$D$48:$D$112</c:f>
              <c:numCache>
                <c:formatCode>#,##0</c:formatCode>
                <c:ptCount val="65"/>
                <c:pt idx="0">
                  <c:v>156000</c:v>
                </c:pt>
                <c:pt idx="1">
                  <c:v>197000</c:v>
                </c:pt>
                <c:pt idx="2">
                  <c:v>157000</c:v>
                </c:pt>
                <c:pt idx="3">
                  <c:v>171200</c:v>
                </c:pt>
                <c:pt idx="4">
                  <c:v>144200</c:v>
                </c:pt>
                <c:pt idx="5">
                  <c:v>168000</c:v>
                </c:pt>
                <c:pt idx="6">
                  <c:v>164900</c:v>
                </c:pt>
                <c:pt idx="7">
                  <c:v>127999</c:v>
                </c:pt>
                <c:pt idx="8">
                  <c:v>149000</c:v>
                </c:pt>
                <c:pt idx="9">
                  <c:v>136999</c:v>
                </c:pt>
                <c:pt idx="10">
                  <c:v>124000</c:v>
                </c:pt>
                <c:pt idx="11">
                  <c:v>124000</c:v>
                </c:pt>
                <c:pt idx="12">
                  <c:v>139000</c:v>
                </c:pt>
                <c:pt idx="13">
                  <c:v>133999</c:v>
                </c:pt>
                <c:pt idx="14">
                  <c:v>158998</c:v>
                </c:pt>
                <c:pt idx="15">
                  <c:v>148499</c:v>
                </c:pt>
                <c:pt idx="16">
                  <c:v>184000</c:v>
                </c:pt>
                <c:pt idx="17">
                  <c:v>159000</c:v>
                </c:pt>
                <c:pt idx="18">
                  <c:v>151942</c:v>
                </c:pt>
                <c:pt idx="19">
                  <c:v>149900</c:v>
                </c:pt>
                <c:pt idx="20">
                  <c:v>124999</c:v>
                </c:pt>
                <c:pt idx="21">
                  <c:v>121000</c:v>
                </c:pt>
                <c:pt idx="22">
                  <c:v>135585.25</c:v>
                </c:pt>
                <c:pt idx="23">
                  <c:v>135585.25</c:v>
                </c:pt>
                <c:pt idx="24">
                  <c:v>135585.25</c:v>
                </c:pt>
                <c:pt idx="25">
                  <c:v>135585.25</c:v>
                </c:pt>
                <c:pt idx="26">
                  <c:v>135585.25</c:v>
                </c:pt>
                <c:pt idx="27">
                  <c:v>135585.25</c:v>
                </c:pt>
                <c:pt idx="28">
                  <c:v>135585.25</c:v>
                </c:pt>
                <c:pt idx="29">
                  <c:v>135585.25</c:v>
                </c:pt>
                <c:pt idx="30">
                  <c:v>135585.25</c:v>
                </c:pt>
                <c:pt idx="31">
                  <c:v>135585.25</c:v>
                </c:pt>
                <c:pt idx="32">
                  <c:v>135585.25</c:v>
                </c:pt>
                <c:pt idx="33">
                  <c:v>135585.25</c:v>
                </c:pt>
                <c:pt idx="34">
                  <c:v>135585.25</c:v>
                </c:pt>
                <c:pt idx="35">
                  <c:v>135585.25</c:v>
                </c:pt>
                <c:pt idx="36">
                  <c:v>135585.25</c:v>
                </c:pt>
                <c:pt idx="37">
                  <c:v>135585.25</c:v>
                </c:pt>
                <c:pt idx="38">
                  <c:v>135585.25</c:v>
                </c:pt>
              </c:numCache>
            </c:numRef>
          </c:val>
          <c:smooth val="1"/>
          <c:extLst>
            <c:ext xmlns:c16="http://schemas.microsoft.com/office/drawing/2014/chart" uri="{C3380CC4-5D6E-409C-BE32-E72D297353CC}">
              <c16:uniqueId val="{00000003-A7AD-46B1-93F5-AD0B46442822}"/>
            </c:ext>
          </c:extLst>
        </c:ser>
        <c:ser>
          <c:idx val="3"/>
          <c:order val="2"/>
          <c:tx>
            <c:strRef>
              <c:f>Cookie!$F$47</c:f>
              <c:strCache>
                <c:ptCount val="1"/>
                <c:pt idx="0">
                  <c:v>Actual Production</c:v>
                </c:pt>
              </c:strCache>
            </c:strRef>
          </c:tx>
          <c:spPr>
            <a:ln w="38100">
              <a:solidFill>
                <a:srgbClr val="911EB4"/>
              </a:solidFill>
            </a:ln>
          </c:spPr>
          <c:marker>
            <c:symbol val="none"/>
          </c:marker>
          <c:cat>
            <c:multiLvlStrRef>
              <c:f>Cookie!$A$48:$B$112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Cookie!$F$48:$F$112</c:f>
              <c:numCache>
                <c:formatCode>#,##0</c:formatCode>
                <c:ptCount val="65"/>
                <c:pt idx="0">
                  <c:v>127189</c:v>
                </c:pt>
                <c:pt idx="1">
                  <c:v>176470</c:v>
                </c:pt>
                <c:pt idx="2">
                  <c:v>147850</c:v>
                </c:pt>
                <c:pt idx="3">
                  <c:v>158750</c:v>
                </c:pt>
                <c:pt idx="4">
                  <c:v>138412</c:v>
                </c:pt>
                <c:pt idx="5">
                  <c:v>148468</c:v>
                </c:pt>
                <c:pt idx="6">
                  <c:v>180777</c:v>
                </c:pt>
                <c:pt idx="7">
                  <c:v>153842</c:v>
                </c:pt>
                <c:pt idx="8">
                  <c:v>163691</c:v>
                </c:pt>
                <c:pt idx="9">
                  <c:v>137785</c:v>
                </c:pt>
                <c:pt idx="10">
                  <c:v>125044</c:v>
                </c:pt>
                <c:pt idx="11">
                  <c:v>132148</c:v>
                </c:pt>
                <c:pt idx="12" formatCode="#,##0_);[Red]\(#,##0\)">
                  <c:v>136403</c:v>
                </c:pt>
                <c:pt idx="13">
                  <c:v>157943</c:v>
                </c:pt>
                <c:pt idx="14">
                  <c:v>136862</c:v>
                </c:pt>
                <c:pt idx="15">
                  <c:v>128861</c:v>
                </c:pt>
                <c:pt idx="16">
                  <c:v>182775</c:v>
                </c:pt>
              </c:numCache>
            </c:numRef>
          </c:val>
          <c:smooth val="1"/>
          <c:extLst>
            <c:ext xmlns:c16="http://schemas.microsoft.com/office/drawing/2014/chart" uri="{C3380CC4-5D6E-409C-BE32-E72D297353CC}">
              <c16:uniqueId val="{00000004-A7AD-46B1-93F5-AD0B46442822}"/>
            </c:ext>
          </c:extLst>
        </c:ser>
        <c:ser>
          <c:idx val="4"/>
          <c:order val="3"/>
          <c:tx>
            <c:strRef>
              <c:f>Cookie!$E$47</c:f>
              <c:strCache>
                <c:ptCount val="1"/>
                <c:pt idx="0">
                  <c:v>Beginning Inventory</c:v>
                </c:pt>
              </c:strCache>
            </c:strRef>
          </c:tx>
          <c:spPr>
            <a:ln w="38100">
              <a:solidFill>
                <a:schemeClr val="tx1"/>
              </a:solidFill>
            </a:ln>
          </c:spPr>
          <c:marker>
            <c:symbol val="none"/>
          </c:marker>
          <c:cat>
            <c:multiLvlStrRef>
              <c:f>Cookie!$A$48:$B$112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Cookie!$E$48:$E$112</c:f>
              <c:numCache>
                <c:formatCode>#,##0</c:formatCode>
                <c:ptCount val="65"/>
                <c:pt idx="0">
                  <c:v>209200</c:v>
                </c:pt>
                <c:pt idx="1">
                  <c:v>209765</c:v>
                </c:pt>
                <c:pt idx="2">
                  <c:v>252851</c:v>
                </c:pt>
                <c:pt idx="3">
                  <c:v>250667</c:v>
                </c:pt>
                <c:pt idx="4">
                  <c:v>246757</c:v>
                </c:pt>
                <c:pt idx="5">
                  <c:v>161398</c:v>
                </c:pt>
                <c:pt idx="6">
                  <c:v>161807</c:v>
                </c:pt>
                <c:pt idx="7">
                  <c:v>228825</c:v>
                </c:pt>
                <c:pt idx="8">
                  <c:v>213540</c:v>
                </c:pt>
                <c:pt idx="9">
                  <c:v>243301</c:v>
                </c:pt>
                <c:pt idx="10">
                  <c:v>256333</c:v>
                </c:pt>
                <c:pt idx="11">
                  <c:v>218310</c:v>
                </c:pt>
                <c:pt idx="12">
                  <c:v>215691</c:v>
                </c:pt>
                <c:pt idx="13">
                  <c:v>221554</c:v>
                </c:pt>
                <c:pt idx="14">
                  <c:v>215911</c:v>
                </c:pt>
                <c:pt idx="15">
                  <c:v>216352</c:v>
                </c:pt>
                <c:pt idx="16">
                  <c:v>202655</c:v>
                </c:pt>
                <c:pt idx="17">
                  <c:v>204597</c:v>
                </c:pt>
                <c:pt idx="18">
                  <c:v>208297</c:v>
                </c:pt>
                <c:pt idx="19">
                  <c:v>188938</c:v>
                </c:pt>
                <c:pt idx="20">
                  <c:v>186275</c:v>
                </c:pt>
                <c:pt idx="21">
                  <c:v>185535</c:v>
                </c:pt>
                <c:pt idx="22">
                  <c:v>183052</c:v>
                </c:pt>
                <c:pt idx="23">
                  <c:v>183052</c:v>
                </c:pt>
                <c:pt idx="24">
                  <c:v>183052</c:v>
                </c:pt>
                <c:pt idx="25">
                  <c:v>183052</c:v>
                </c:pt>
                <c:pt idx="26">
                  <c:v>183052</c:v>
                </c:pt>
                <c:pt idx="27">
                  <c:v>183052</c:v>
                </c:pt>
                <c:pt idx="28">
                  <c:v>183052</c:v>
                </c:pt>
                <c:pt idx="29">
                  <c:v>183052</c:v>
                </c:pt>
                <c:pt idx="30">
                  <c:v>183052</c:v>
                </c:pt>
                <c:pt idx="31">
                  <c:v>183052</c:v>
                </c:pt>
                <c:pt idx="32">
                  <c:v>183052</c:v>
                </c:pt>
                <c:pt idx="33">
                  <c:v>183052</c:v>
                </c:pt>
                <c:pt idx="34">
                  <c:v>183052</c:v>
                </c:pt>
                <c:pt idx="35">
                  <c:v>183052</c:v>
                </c:pt>
                <c:pt idx="36">
                  <c:v>183052</c:v>
                </c:pt>
                <c:pt idx="37">
                  <c:v>183052</c:v>
                </c:pt>
                <c:pt idx="38">
                  <c:v>183052</c:v>
                </c:pt>
              </c:numCache>
            </c:numRef>
          </c:val>
          <c:smooth val="1"/>
          <c:extLst>
            <c:ext xmlns:c16="http://schemas.microsoft.com/office/drawing/2014/chart" uri="{C3380CC4-5D6E-409C-BE32-E72D297353CC}">
              <c16:uniqueId val="{00000005-A7AD-46B1-93F5-AD0B46442822}"/>
            </c:ext>
          </c:extLst>
        </c:ser>
        <c:ser>
          <c:idx val="6"/>
          <c:order val="6"/>
          <c:tx>
            <c:strRef>
              <c:f>Cookie!$M$47</c:f>
              <c:strCache>
                <c:ptCount val="1"/>
                <c:pt idx="0">
                  <c:v>Standard Capacity</c:v>
                </c:pt>
              </c:strCache>
            </c:strRef>
          </c:tx>
          <c:spPr>
            <a:ln w="38100">
              <a:solidFill>
                <a:srgbClr val="3CB44B"/>
              </a:solidFill>
            </a:ln>
          </c:spPr>
          <c:marker>
            <c:symbol val="none"/>
          </c:marker>
          <c:cat>
            <c:multiLvlStrRef>
              <c:f>Cookie!$A$48:$B$112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Cookie!$M$48:$M$112</c:f>
              <c:numCache>
                <c:formatCode>#,##0</c:formatCode>
                <c:ptCount val="65"/>
                <c:pt idx="0">
                  <c:v>141929.78573084125</c:v>
                </c:pt>
                <c:pt idx="1">
                  <c:v>141929.78573084125</c:v>
                </c:pt>
                <c:pt idx="2">
                  <c:v>141929.78573084125</c:v>
                </c:pt>
                <c:pt idx="3">
                  <c:v>141929.78573084125</c:v>
                </c:pt>
                <c:pt idx="4">
                  <c:v>141929.78573084125</c:v>
                </c:pt>
                <c:pt idx="5">
                  <c:v>141929.78573084125</c:v>
                </c:pt>
                <c:pt idx="6">
                  <c:v>141929.78573084125</c:v>
                </c:pt>
                <c:pt idx="7">
                  <c:v>141929.78573084125</c:v>
                </c:pt>
                <c:pt idx="8">
                  <c:v>141929.78573084125</c:v>
                </c:pt>
                <c:pt idx="9">
                  <c:v>141929.78573084125</c:v>
                </c:pt>
                <c:pt idx="10">
                  <c:v>141929.78573084125</c:v>
                </c:pt>
                <c:pt idx="11">
                  <c:v>141929.78573084125</c:v>
                </c:pt>
                <c:pt idx="12">
                  <c:v>141929.78573084125</c:v>
                </c:pt>
                <c:pt idx="13">
                  <c:v>148162.58695167312</c:v>
                </c:pt>
                <c:pt idx="14">
                  <c:v>148162.58695167312</c:v>
                </c:pt>
                <c:pt idx="15">
                  <c:v>148162.58695167312</c:v>
                </c:pt>
                <c:pt idx="16">
                  <c:v>148162.58695167312</c:v>
                </c:pt>
                <c:pt idx="17">
                  <c:v>148162.58695167312</c:v>
                </c:pt>
                <c:pt idx="18">
                  <c:v>148162.58695167312</c:v>
                </c:pt>
                <c:pt idx="19">
                  <c:v>148162.58695167312</c:v>
                </c:pt>
                <c:pt idx="20">
                  <c:v>148162.58695167312</c:v>
                </c:pt>
                <c:pt idx="21">
                  <c:v>148162.58695167312</c:v>
                </c:pt>
                <c:pt idx="22">
                  <c:v>148162.58695167312</c:v>
                </c:pt>
                <c:pt idx="23">
                  <c:v>148162.58695167312</c:v>
                </c:pt>
                <c:pt idx="24">
                  <c:v>148162.58695167312</c:v>
                </c:pt>
                <c:pt idx="25">
                  <c:v>148162.58695167312</c:v>
                </c:pt>
                <c:pt idx="26">
                  <c:v>148162.58695167312</c:v>
                </c:pt>
                <c:pt idx="27">
                  <c:v>148162.58695167312</c:v>
                </c:pt>
                <c:pt idx="28">
                  <c:v>148162.58695167312</c:v>
                </c:pt>
                <c:pt idx="29">
                  <c:v>148162.58695167312</c:v>
                </c:pt>
                <c:pt idx="30">
                  <c:v>148162.58695167312</c:v>
                </c:pt>
                <c:pt idx="31">
                  <c:v>148162.58695167312</c:v>
                </c:pt>
                <c:pt idx="32">
                  <c:v>148162.58695167312</c:v>
                </c:pt>
                <c:pt idx="33">
                  <c:v>148162.58695167312</c:v>
                </c:pt>
                <c:pt idx="34">
                  <c:v>148162.58695167312</c:v>
                </c:pt>
                <c:pt idx="35">
                  <c:v>148162.58695167312</c:v>
                </c:pt>
                <c:pt idx="36">
                  <c:v>148162.58695167312</c:v>
                </c:pt>
                <c:pt idx="37">
                  <c:v>148162.58695167312</c:v>
                </c:pt>
                <c:pt idx="38">
                  <c:v>148162.58695167312</c:v>
                </c:pt>
                <c:pt idx="39">
                  <c:v>148162.58695167312</c:v>
                </c:pt>
                <c:pt idx="40">
                  <c:v>148162.58695167312</c:v>
                </c:pt>
                <c:pt idx="41">
                  <c:v>148162.58695167312</c:v>
                </c:pt>
                <c:pt idx="42">
                  <c:v>148162.58695167312</c:v>
                </c:pt>
                <c:pt idx="43">
                  <c:v>148162.58695167312</c:v>
                </c:pt>
                <c:pt idx="44">
                  <c:v>148162.58695167312</c:v>
                </c:pt>
                <c:pt idx="45">
                  <c:v>148162.58695167312</c:v>
                </c:pt>
                <c:pt idx="46">
                  <c:v>148162.58695167312</c:v>
                </c:pt>
                <c:pt idx="47">
                  <c:v>148162.58695167312</c:v>
                </c:pt>
                <c:pt idx="48">
                  <c:v>148162.58695167312</c:v>
                </c:pt>
                <c:pt idx="49">
                  <c:v>148162.58695167312</c:v>
                </c:pt>
                <c:pt idx="50">
                  <c:v>148162.58695167312</c:v>
                </c:pt>
                <c:pt idx="51">
                  <c:v>148162.58695167312</c:v>
                </c:pt>
                <c:pt idx="52">
                  <c:v>148162.58695167312</c:v>
                </c:pt>
                <c:pt idx="53">
                  <c:v>148162.58695167312</c:v>
                </c:pt>
                <c:pt idx="54">
                  <c:v>148162.58695167312</c:v>
                </c:pt>
                <c:pt idx="55">
                  <c:v>148162.58695167312</c:v>
                </c:pt>
                <c:pt idx="56">
                  <c:v>148162.58695167312</c:v>
                </c:pt>
                <c:pt idx="57">
                  <c:v>148162.58695167312</c:v>
                </c:pt>
                <c:pt idx="58">
                  <c:v>148162.58695167312</c:v>
                </c:pt>
                <c:pt idx="59">
                  <c:v>148162.58695167312</c:v>
                </c:pt>
                <c:pt idx="60">
                  <c:v>148162.58695167312</c:v>
                </c:pt>
                <c:pt idx="61">
                  <c:v>148162.58695167312</c:v>
                </c:pt>
                <c:pt idx="62">
                  <c:v>148162.58695167312</c:v>
                </c:pt>
                <c:pt idx="63">
                  <c:v>148162.58695167312</c:v>
                </c:pt>
                <c:pt idx="64">
                  <c:v>148162.58695167312</c:v>
                </c:pt>
              </c:numCache>
            </c:numRef>
          </c:val>
          <c:smooth val="0"/>
          <c:extLst>
            <c:ext xmlns:c16="http://schemas.microsoft.com/office/drawing/2014/chart" uri="{C3380CC4-5D6E-409C-BE32-E72D297353CC}">
              <c16:uniqueId val="{00000008-A7AD-46B1-93F5-AD0B46442822}"/>
            </c:ext>
          </c:extLst>
        </c:ser>
        <c:ser>
          <c:idx val="7"/>
          <c:order val="7"/>
          <c:tx>
            <c:strRef>
              <c:f>Cookie!$N$47</c:f>
              <c:strCache>
                <c:ptCount val="1"/>
                <c:pt idx="0">
                  <c:v>Overtime Capacity</c:v>
                </c:pt>
              </c:strCache>
            </c:strRef>
          </c:tx>
          <c:spPr>
            <a:ln w="38100">
              <a:solidFill>
                <a:srgbClr val="FFE119"/>
              </a:solidFill>
            </a:ln>
          </c:spPr>
          <c:marker>
            <c:symbol val="none"/>
          </c:marker>
          <c:cat>
            <c:multiLvlStrRef>
              <c:f>Cookie!$A$48:$B$112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Cookie!$N$48:$N$112</c:f>
              <c:numCache>
                <c:formatCode>#,##0</c:formatCode>
                <c:ptCount val="65"/>
                <c:pt idx="0">
                  <c:v>182481.15308251019</c:v>
                </c:pt>
                <c:pt idx="1">
                  <c:v>182481.15308251019</c:v>
                </c:pt>
                <c:pt idx="2">
                  <c:v>182481.15308251019</c:v>
                </c:pt>
                <c:pt idx="3">
                  <c:v>182481.15308251019</c:v>
                </c:pt>
                <c:pt idx="4">
                  <c:v>182481.15308251019</c:v>
                </c:pt>
                <c:pt idx="5">
                  <c:v>182481.15308251019</c:v>
                </c:pt>
                <c:pt idx="6">
                  <c:v>182481.15308251019</c:v>
                </c:pt>
                <c:pt idx="7">
                  <c:v>182481.15308251019</c:v>
                </c:pt>
                <c:pt idx="8">
                  <c:v>182481.15308251019</c:v>
                </c:pt>
                <c:pt idx="9">
                  <c:v>182481.15308251019</c:v>
                </c:pt>
                <c:pt idx="10">
                  <c:v>182481.15308251019</c:v>
                </c:pt>
                <c:pt idx="11">
                  <c:v>182481.15308251019</c:v>
                </c:pt>
                <c:pt idx="12">
                  <c:v>182481.15308251019</c:v>
                </c:pt>
                <c:pt idx="13">
                  <c:v>190494.75465215117</c:v>
                </c:pt>
                <c:pt idx="14">
                  <c:v>190494.75465215117</c:v>
                </c:pt>
                <c:pt idx="15">
                  <c:v>190494.75465215117</c:v>
                </c:pt>
                <c:pt idx="16">
                  <c:v>190494.75465215117</c:v>
                </c:pt>
                <c:pt idx="17">
                  <c:v>190494.75465215117</c:v>
                </c:pt>
                <c:pt idx="18">
                  <c:v>190494.75465215117</c:v>
                </c:pt>
                <c:pt idx="19">
                  <c:v>190494.75465215117</c:v>
                </c:pt>
                <c:pt idx="20">
                  <c:v>190494.75465215117</c:v>
                </c:pt>
                <c:pt idx="21">
                  <c:v>190494.75465215117</c:v>
                </c:pt>
                <c:pt idx="22">
                  <c:v>190494.75465215117</c:v>
                </c:pt>
                <c:pt idx="23">
                  <c:v>190494.75465215117</c:v>
                </c:pt>
                <c:pt idx="24">
                  <c:v>190494.75465215117</c:v>
                </c:pt>
                <c:pt idx="25">
                  <c:v>190494.75465215117</c:v>
                </c:pt>
                <c:pt idx="26">
                  <c:v>190494.75465215117</c:v>
                </c:pt>
                <c:pt idx="27">
                  <c:v>190494.75465215117</c:v>
                </c:pt>
                <c:pt idx="28">
                  <c:v>190494.75465215117</c:v>
                </c:pt>
                <c:pt idx="29">
                  <c:v>190494.75465215117</c:v>
                </c:pt>
                <c:pt idx="30">
                  <c:v>190494.75465215117</c:v>
                </c:pt>
                <c:pt idx="31">
                  <c:v>190494.75465215117</c:v>
                </c:pt>
                <c:pt idx="32">
                  <c:v>190494.75465215117</c:v>
                </c:pt>
                <c:pt idx="33">
                  <c:v>190494.75465215117</c:v>
                </c:pt>
                <c:pt idx="34">
                  <c:v>190494.75465215117</c:v>
                </c:pt>
                <c:pt idx="35">
                  <c:v>190494.75465215117</c:v>
                </c:pt>
                <c:pt idx="36">
                  <c:v>190494.75465215117</c:v>
                </c:pt>
                <c:pt idx="37">
                  <c:v>190494.75465215117</c:v>
                </c:pt>
                <c:pt idx="38">
                  <c:v>190494.75465215117</c:v>
                </c:pt>
                <c:pt idx="39">
                  <c:v>190494.75465215117</c:v>
                </c:pt>
                <c:pt idx="40">
                  <c:v>190494.75465215117</c:v>
                </c:pt>
                <c:pt idx="41">
                  <c:v>190494.75465215117</c:v>
                </c:pt>
                <c:pt idx="42">
                  <c:v>190494.75465215117</c:v>
                </c:pt>
                <c:pt idx="43">
                  <c:v>190494.75465215117</c:v>
                </c:pt>
                <c:pt idx="44">
                  <c:v>190494.75465215117</c:v>
                </c:pt>
                <c:pt idx="45">
                  <c:v>190494.75465215117</c:v>
                </c:pt>
                <c:pt idx="46">
                  <c:v>190494.75465215117</c:v>
                </c:pt>
                <c:pt idx="47">
                  <c:v>190494.75465215117</c:v>
                </c:pt>
                <c:pt idx="48">
                  <c:v>190494.75465215117</c:v>
                </c:pt>
                <c:pt idx="49">
                  <c:v>190494.75465215117</c:v>
                </c:pt>
                <c:pt idx="50">
                  <c:v>190494.75465215117</c:v>
                </c:pt>
                <c:pt idx="51">
                  <c:v>190494.75465215117</c:v>
                </c:pt>
                <c:pt idx="52">
                  <c:v>190494.75465215117</c:v>
                </c:pt>
                <c:pt idx="53">
                  <c:v>190494.75465215117</c:v>
                </c:pt>
                <c:pt idx="54">
                  <c:v>190494.75465215117</c:v>
                </c:pt>
                <c:pt idx="55">
                  <c:v>190494.75465215117</c:v>
                </c:pt>
                <c:pt idx="56">
                  <c:v>190494.75465215117</c:v>
                </c:pt>
                <c:pt idx="57">
                  <c:v>190494.75465215117</c:v>
                </c:pt>
                <c:pt idx="58">
                  <c:v>190494.75465215117</c:v>
                </c:pt>
                <c:pt idx="59">
                  <c:v>190494.75465215117</c:v>
                </c:pt>
                <c:pt idx="60">
                  <c:v>190494.75465215117</c:v>
                </c:pt>
                <c:pt idx="61">
                  <c:v>190494.75465215117</c:v>
                </c:pt>
                <c:pt idx="62">
                  <c:v>190494.75465215117</c:v>
                </c:pt>
                <c:pt idx="63">
                  <c:v>190494.75465215117</c:v>
                </c:pt>
                <c:pt idx="64">
                  <c:v>190494.75465215117</c:v>
                </c:pt>
              </c:numCache>
            </c:numRef>
          </c:val>
          <c:smooth val="0"/>
          <c:extLst>
            <c:ext xmlns:c16="http://schemas.microsoft.com/office/drawing/2014/chart" uri="{C3380CC4-5D6E-409C-BE32-E72D297353CC}">
              <c16:uniqueId val="{00000007-A7AD-46B1-93F5-AD0B46442822}"/>
            </c:ext>
          </c:extLst>
        </c:ser>
        <c:ser>
          <c:idx val="8"/>
          <c:order val="8"/>
          <c:tx>
            <c:strRef>
              <c:f>Cookie!$O$47</c:f>
              <c:strCache>
                <c:ptCount val="1"/>
                <c:pt idx="0">
                  <c:v>Max Capacity</c:v>
                </c:pt>
              </c:strCache>
            </c:strRef>
          </c:tx>
          <c:spPr>
            <a:ln w="38100">
              <a:solidFill>
                <a:srgbClr val="FF0000"/>
              </a:solidFill>
            </a:ln>
          </c:spPr>
          <c:marker>
            <c:symbol val="none"/>
          </c:marker>
          <c:cat>
            <c:multiLvlStrRef>
              <c:f>Cookie!$A$48:$B$112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Cookie!$O$48:$O$112</c:f>
              <c:numCache>
                <c:formatCode>#,##0</c:formatCode>
                <c:ptCount val="65"/>
                <c:pt idx="0">
                  <c:v>212894.67859626189</c:v>
                </c:pt>
                <c:pt idx="1">
                  <c:v>212894.67859626189</c:v>
                </c:pt>
                <c:pt idx="2">
                  <c:v>212894.67859626189</c:v>
                </c:pt>
                <c:pt idx="3">
                  <c:v>212894.67859626189</c:v>
                </c:pt>
                <c:pt idx="4">
                  <c:v>212894.67859626189</c:v>
                </c:pt>
                <c:pt idx="5">
                  <c:v>212894.67859626189</c:v>
                </c:pt>
                <c:pt idx="6">
                  <c:v>212894.67859626189</c:v>
                </c:pt>
                <c:pt idx="7">
                  <c:v>212894.67859626189</c:v>
                </c:pt>
                <c:pt idx="8">
                  <c:v>212894.67859626189</c:v>
                </c:pt>
                <c:pt idx="9">
                  <c:v>212894.67859626189</c:v>
                </c:pt>
                <c:pt idx="10">
                  <c:v>212894.67859626189</c:v>
                </c:pt>
                <c:pt idx="11">
                  <c:v>212894.67859626189</c:v>
                </c:pt>
                <c:pt idx="12">
                  <c:v>212894.67859626189</c:v>
                </c:pt>
                <c:pt idx="13">
                  <c:v>222243.88042750969</c:v>
                </c:pt>
                <c:pt idx="14">
                  <c:v>222243.88042750969</c:v>
                </c:pt>
                <c:pt idx="15">
                  <c:v>222243.88042750969</c:v>
                </c:pt>
                <c:pt idx="16">
                  <c:v>222243.88042750969</c:v>
                </c:pt>
                <c:pt idx="17">
                  <c:v>222243.88042750969</c:v>
                </c:pt>
                <c:pt idx="18">
                  <c:v>222243.88042750969</c:v>
                </c:pt>
                <c:pt idx="19">
                  <c:v>222243.88042750969</c:v>
                </c:pt>
                <c:pt idx="20">
                  <c:v>222243.88042750969</c:v>
                </c:pt>
                <c:pt idx="21">
                  <c:v>222243.88042750969</c:v>
                </c:pt>
                <c:pt idx="22">
                  <c:v>222243.88042750969</c:v>
                </c:pt>
                <c:pt idx="23">
                  <c:v>222243.88042750969</c:v>
                </c:pt>
                <c:pt idx="24">
                  <c:v>222243.88042750969</c:v>
                </c:pt>
                <c:pt idx="25">
                  <c:v>222243.88042750969</c:v>
                </c:pt>
                <c:pt idx="26">
                  <c:v>222243.88042750969</c:v>
                </c:pt>
                <c:pt idx="27">
                  <c:v>222243.88042750969</c:v>
                </c:pt>
                <c:pt idx="28">
                  <c:v>222243.88042750969</c:v>
                </c:pt>
                <c:pt idx="29">
                  <c:v>222243.88042750969</c:v>
                </c:pt>
                <c:pt idx="30">
                  <c:v>222243.88042750969</c:v>
                </c:pt>
                <c:pt idx="31">
                  <c:v>222243.88042750969</c:v>
                </c:pt>
                <c:pt idx="32">
                  <c:v>222243.88042750969</c:v>
                </c:pt>
                <c:pt idx="33">
                  <c:v>222243.88042750969</c:v>
                </c:pt>
                <c:pt idx="34">
                  <c:v>222243.88042750969</c:v>
                </c:pt>
                <c:pt idx="35">
                  <c:v>222243.88042750969</c:v>
                </c:pt>
                <c:pt idx="36">
                  <c:v>222243.88042750969</c:v>
                </c:pt>
                <c:pt idx="37">
                  <c:v>222243.88042750969</c:v>
                </c:pt>
                <c:pt idx="38">
                  <c:v>222243.88042750969</c:v>
                </c:pt>
                <c:pt idx="39">
                  <c:v>222243.88042750969</c:v>
                </c:pt>
                <c:pt idx="40">
                  <c:v>222243.88042750969</c:v>
                </c:pt>
                <c:pt idx="41">
                  <c:v>222243.88042750969</c:v>
                </c:pt>
                <c:pt idx="42">
                  <c:v>222243.88042750969</c:v>
                </c:pt>
                <c:pt idx="43">
                  <c:v>222243.88042750969</c:v>
                </c:pt>
                <c:pt idx="44">
                  <c:v>222243.88042750969</c:v>
                </c:pt>
                <c:pt idx="45">
                  <c:v>222243.88042750969</c:v>
                </c:pt>
                <c:pt idx="46">
                  <c:v>222243.88042750969</c:v>
                </c:pt>
                <c:pt idx="47">
                  <c:v>222243.88042750969</c:v>
                </c:pt>
                <c:pt idx="48">
                  <c:v>222243.88042750969</c:v>
                </c:pt>
                <c:pt idx="49">
                  <c:v>222243.88042750969</c:v>
                </c:pt>
                <c:pt idx="50">
                  <c:v>222243.88042750969</c:v>
                </c:pt>
                <c:pt idx="51">
                  <c:v>222243.88042750969</c:v>
                </c:pt>
                <c:pt idx="52">
                  <c:v>222243.88042750969</c:v>
                </c:pt>
                <c:pt idx="53">
                  <c:v>222243.88042750969</c:v>
                </c:pt>
                <c:pt idx="54">
                  <c:v>222243.88042750969</c:v>
                </c:pt>
                <c:pt idx="55">
                  <c:v>222243.88042750969</c:v>
                </c:pt>
                <c:pt idx="56">
                  <c:v>222243.88042750969</c:v>
                </c:pt>
                <c:pt idx="57">
                  <c:v>222243.88042750969</c:v>
                </c:pt>
                <c:pt idx="58">
                  <c:v>222243.88042750969</c:v>
                </c:pt>
                <c:pt idx="59">
                  <c:v>222243.88042750969</c:v>
                </c:pt>
                <c:pt idx="60">
                  <c:v>222243.88042750969</c:v>
                </c:pt>
                <c:pt idx="61">
                  <c:v>222243.88042750969</c:v>
                </c:pt>
                <c:pt idx="62">
                  <c:v>222243.88042750969</c:v>
                </c:pt>
                <c:pt idx="63">
                  <c:v>222243.88042750969</c:v>
                </c:pt>
                <c:pt idx="64">
                  <c:v>222243.88042750969</c:v>
                </c:pt>
              </c:numCache>
            </c:numRef>
          </c:val>
          <c:smooth val="0"/>
          <c:extLst>
            <c:ext xmlns:c16="http://schemas.microsoft.com/office/drawing/2014/chart" uri="{C3380CC4-5D6E-409C-BE32-E72D297353CC}">
              <c16:uniqueId val="{00000006-A7AD-46B1-93F5-AD0B46442822}"/>
            </c:ext>
          </c:extLst>
        </c:ser>
        <c:dLbls>
          <c:showLegendKey val="0"/>
          <c:showVal val="0"/>
          <c:showCatName val="0"/>
          <c:showSerName val="0"/>
          <c:showPercent val="0"/>
          <c:showBubbleSize val="0"/>
        </c:dLbls>
        <c:marker val="1"/>
        <c:smooth val="0"/>
        <c:axId val="507247232"/>
        <c:axId val="507311232"/>
      </c:lineChart>
      <c:lineChart>
        <c:grouping val="standard"/>
        <c:varyColors val="0"/>
        <c:ser>
          <c:idx val="9"/>
          <c:order val="9"/>
          <c:tx>
            <c:strRef>
              <c:f>Cookie!$S$47</c:f>
              <c:strCache>
                <c:ptCount val="1"/>
                <c:pt idx="0">
                  <c:v>DOS</c:v>
                </c:pt>
              </c:strCache>
            </c:strRef>
          </c:tx>
          <c:spPr>
            <a:ln w="50800">
              <a:solidFill>
                <a:srgbClr val="FF3399"/>
              </a:solidFill>
              <a:prstDash val="sysDot"/>
            </a:ln>
          </c:spPr>
          <c:marker>
            <c:symbol val="none"/>
          </c:marker>
          <c:val>
            <c:numRef>
              <c:f>Cookie!$S$48:$S$112</c:f>
              <c:numCache>
                <c:formatCode>0</c:formatCode>
                <c:ptCount val="65"/>
                <c:pt idx="0">
                  <c:v>45.284185787618284</c:v>
                </c:pt>
                <c:pt idx="1">
                  <c:v>49.117076434186323</c:v>
                </c:pt>
                <c:pt idx="2">
                  <c:v>52.559580107051914</c:v>
                </c:pt>
                <c:pt idx="3">
                  <c:v>62.879529837575369</c:v>
                </c:pt>
                <c:pt idx="4">
                  <c:v>45.14457091332018</c:v>
                </c:pt>
                <c:pt idx="5">
                  <c:v>31.839980836028264</c:v>
                </c:pt>
                <c:pt idx="6">
                  <c:v>32.377820180234266</c:v>
                </c:pt>
                <c:pt idx="7">
                  <c:v>46.320850202429149</c:v>
                </c:pt>
                <c:pt idx="8">
                  <c:v>46.581592109568554</c:v>
                </c:pt>
                <c:pt idx="9">
                  <c:v>49.866250896687021</c:v>
                </c:pt>
                <c:pt idx="10">
                  <c:v>54.36337057375497</c:v>
                </c:pt>
                <c:pt idx="11">
                  <c:v>44.649715491990683</c:v>
                </c:pt>
                <c:pt idx="12">
                  <c:v>55.184504272692052</c:v>
                </c:pt>
                <c:pt idx="13">
                  <c:v>40.594384132655399</c:v>
                </c:pt>
                <c:pt idx="14">
                  <c:v>38.752014358514145</c:v>
                </c:pt>
                <c:pt idx="15">
                  <c:v>42.183276697677009</c:v>
                </c:pt>
                <c:pt idx="16">
                  <c:v>37.172954594587509</c:v>
                </c:pt>
                <c:pt idx="17">
                  <c:v>36.88806181584031</c:v>
                </c:pt>
                <c:pt idx="18">
                  <c:v>34.047180109865096</c:v>
                </c:pt>
                <c:pt idx="19">
                  <c:v>34.675930599162314</c:v>
                </c:pt>
                <c:pt idx="20">
                  <c:v>41.480368064005596</c:v>
                </c:pt>
                <c:pt idx="21">
                  <c:v>42.070406452710088</c:v>
                </c:pt>
                <c:pt idx="22">
                  <c:v>37.802460075856338</c:v>
                </c:pt>
                <c:pt idx="23">
                  <c:v>37.802460075856338</c:v>
                </c:pt>
                <c:pt idx="24">
                  <c:v>37.802460075856338</c:v>
                </c:pt>
                <c:pt idx="25">
                  <c:v>37.802460075856338</c:v>
                </c:pt>
                <c:pt idx="26">
                  <c:v>37.802460075856338</c:v>
                </c:pt>
                <c:pt idx="27">
                  <c:v>37.802460075856338</c:v>
                </c:pt>
                <c:pt idx="28">
                  <c:v>37.802460075856338</c:v>
                </c:pt>
                <c:pt idx="29">
                  <c:v>37.802460075856338</c:v>
                </c:pt>
                <c:pt idx="30">
                  <c:v>37.802460075856338</c:v>
                </c:pt>
                <c:pt idx="31">
                  <c:v>37.802460075856338</c:v>
                </c:pt>
                <c:pt idx="32">
                  <c:v>37.802460075856338</c:v>
                </c:pt>
                <c:pt idx="33">
                  <c:v>37.802460075856338</c:v>
                </c:pt>
                <c:pt idx="34">
                  <c:v>37.802460075856338</c:v>
                </c:pt>
                <c:pt idx="35">
                  <c:v>37.802460075856338</c:v>
                </c:pt>
                <c:pt idx="36">
                  <c:v>37.802460075856338</c:v>
                </c:pt>
                <c:pt idx="37">
                  <c:v>37.802460075856338</c:v>
                </c:pt>
                <c:pt idx="38">
                  <c:v>37.802460075856338</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smooth val="0"/>
          <c:extLst>
            <c:ext xmlns:c16="http://schemas.microsoft.com/office/drawing/2014/chart" uri="{C3380CC4-5D6E-409C-BE32-E72D297353CC}">
              <c16:uniqueId val="{00000000-A88D-4A90-BD60-DAE9898A99F5}"/>
            </c:ext>
          </c:extLst>
        </c:ser>
        <c:dLbls>
          <c:showLegendKey val="0"/>
          <c:showVal val="0"/>
          <c:showCatName val="0"/>
          <c:showSerName val="0"/>
          <c:showPercent val="0"/>
          <c:showBubbleSize val="0"/>
        </c:dLbls>
        <c:marker val="1"/>
        <c:smooth val="0"/>
        <c:axId val="115238512"/>
        <c:axId val="1524870559"/>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5143462982246446"/>
              <c:y val="0.943356225754306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scaling>
        <c:delete val="0"/>
        <c:axPos val="l"/>
        <c:majorGridlines>
          <c:spPr>
            <a:ln w="3175">
              <a:solidFill>
                <a:srgbClr val="000000"/>
              </a:solidFill>
              <a:prstDash val="solid"/>
            </a:ln>
          </c:spPr>
        </c:majorGridlines>
        <c:title>
          <c:tx>
            <c:strRef>
              <c:f>Cookie!$C$43</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valAx>
        <c:axId val="1524870559"/>
        <c:scaling>
          <c:orientation val="minMax"/>
        </c:scaling>
        <c:delete val="0"/>
        <c:axPos val="r"/>
        <c:title>
          <c:tx>
            <c:rich>
              <a:bodyPr/>
              <a:lstStyle/>
              <a:p>
                <a:pPr>
                  <a:defRPr/>
                </a:pPr>
                <a:r>
                  <a:rPr lang="en-US" sz="1800" b="1"/>
                  <a:t>DOS</a:t>
                </a:r>
              </a:p>
            </c:rich>
          </c:tx>
          <c:layout>
            <c:manualLayout>
              <c:xMode val="edge"/>
              <c:yMode val="edge"/>
              <c:x val="0.86900346498169978"/>
              <c:y val="0.43115600329476195"/>
            </c:manualLayout>
          </c:layout>
          <c:overlay val="0"/>
        </c:title>
        <c:numFmt formatCode="0" sourceLinked="1"/>
        <c:majorTickMark val="out"/>
        <c:minorTickMark val="none"/>
        <c:tickLblPos val="nextTo"/>
        <c:crossAx val="115238512"/>
        <c:crosses val="max"/>
        <c:crossBetween val="between"/>
      </c:valAx>
      <c:catAx>
        <c:axId val="115238512"/>
        <c:scaling>
          <c:orientation val="minMax"/>
        </c:scaling>
        <c:delete val="1"/>
        <c:axPos val="b"/>
        <c:majorTickMark val="out"/>
        <c:minorTickMark val="none"/>
        <c:tickLblPos val="nextTo"/>
        <c:crossAx val="1524870559"/>
        <c:crosses val="autoZero"/>
        <c:auto val="1"/>
        <c:lblAlgn val="ctr"/>
        <c:lblOffset val="100"/>
        <c:noMultiLvlLbl val="0"/>
      </c:catAx>
      <c:spPr>
        <a:noFill/>
        <a:ln w="12700">
          <a:solidFill>
            <a:srgbClr val="808080"/>
          </a:solidFill>
          <a:prstDash val="solid"/>
        </a:ln>
      </c:spPr>
    </c:plotArea>
    <c:legend>
      <c:legendPos val="r"/>
      <c:layout>
        <c:manualLayout>
          <c:xMode val="edge"/>
          <c:yMode val="edge"/>
          <c:x val="0.88675690673966134"/>
          <c:y val="9.3436420014945482E-2"/>
          <c:w val="0.10756616111169602"/>
          <c:h val="0.83692685154245383"/>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 Frozen Danish Line Capacity</a:t>
            </a:r>
          </a:p>
        </c:rich>
      </c:tx>
      <c:layout>
        <c:manualLayout>
          <c:xMode val="edge"/>
          <c:yMode val="edge"/>
          <c:x val="0.35410007351971895"/>
          <c:y val="2.1511131761652046E-2"/>
        </c:manualLayout>
      </c:layout>
      <c:overlay val="0"/>
      <c:spPr>
        <a:noFill/>
        <a:ln w="25400">
          <a:noFill/>
        </a:ln>
      </c:spPr>
    </c:title>
    <c:autoTitleDeleted val="0"/>
    <c:plotArea>
      <c:layout>
        <c:manualLayout>
          <c:layoutTarget val="inner"/>
          <c:xMode val="edge"/>
          <c:yMode val="edge"/>
          <c:x val="9.6030624319951033E-2"/>
          <c:y val="0.10188214977578904"/>
          <c:w val="0.7391416860345269"/>
          <c:h val="0.75604024058107622"/>
        </c:manualLayout>
      </c:layout>
      <c:barChart>
        <c:barDir val="col"/>
        <c:grouping val="clustered"/>
        <c:varyColors val="0"/>
        <c:ser>
          <c:idx val="2"/>
          <c:order val="0"/>
          <c:tx>
            <c:strRef>
              <c:f>Danish!$C$47</c:f>
              <c:strCache>
                <c:ptCount val="1"/>
                <c:pt idx="0">
                  <c:v>Forecasted Demand</c:v>
                </c:pt>
              </c:strCache>
            </c:strRef>
          </c:tx>
          <c:spPr>
            <a:solidFill>
              <a:srgbClr val="000075"/>
            </a:solidFill>
            <a:ln w="19050">
              <a:solidFill>
                <a:srgbClr val="000075"/>
              </a:solidFill>
            </a:ln>
          </c:spPr>
          <c:invertIfNegative val="0"/>
          <c:cat>
            <c:multiLvlStrRef>
              <c:f>Danish!$A$48:$B$112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Danish!$C$48:$C$112</c:f>
              <c:numCache>
                <c:formatCode>#,##0</c:formatCode>
                <c:ptCount val="65"/>
                <c:pt idx="0">
                  <c:v>25700</c:v>
                </c:pt>
                <c:pt idx="1">
                  <c:v>19727</c:v>
                </c:pt>
                <c:pt idx="2">
                  <c:v>19040</c:v>
                </c:pt>
                <c:pt idx="3">
                  <c:v>16194</c:v>
                </c:pt>
                <c:pt idx="4">
                  <c:v>14063</c:v>
                </c:pt>
                <c:pt idx="5">
                  <c:v>16094</c:v>
                </c:pt>
                <c:pt idx="6">
                  <c:v>17319</c:v>
                </c:pt>
                <c:pt idx="7">
                  <c:v>14496</c:v>
                </c:pt>
                <c:pt idx="8">
                  <c:v>15187</c:v>
                </c:pt>
                <c:pt idx="9">
                  <c:v>17843</c:v>
                </c:pt>
                <c:pt idx="10">
                  <c:v>20593</c:v>
                </c:pt>
                <c:pt idx="11">
                  <c:v>16911</c:v>
                </c:pt>
                <c:pt idx="12">
                  <c:v>21942</c:v>
                </c:pt>
                <c:pt idx="13">
                  <c:v>18589</c:v>
                </c:pt>
                <c:pt idx="14">
                  <c:v>22481</c:v>
                </c:pt>
                <c:pt idx="15">
                  <c:v>20013</c:v>
                </c:pt>
                <c:pt idx="16">
                  <c:v>19695</c:v>
                </c:pt>
                <c:pt idx="17">
                  <c:v>18357</c:v>
                </c:pt>
                <c:pt idx="18">
                  <c:v>17987</c:v>
                </c:pt>
                <c:pt idx="19">
                  <c:v>16970</c:v>
                </c:pt>
                <c:pt idx="20">
                  <c:v>17609</c:v>
                </c:pt>
                <c:pt idx="21">
                  <c:v>19621</c:v>
                </c:pt>
                <c:pt idx="22">
                  <c:v>18487</c:v>
                </c:pt>
                <c:pt idx="23">
                  <c:v>20315</c:v>
                </c:pt>
                <c:pt idx="24">
                  <c:v>18662</c:v>
                </c:pt>
                <c:pt idx="25">
                  <c:v>20982</c:v>
                </c:pt>
                <c:pt idx="26">
                  <c:v>19922</c:v>
                </c:pt>
                <c:pt idx="27">
                  <c:v>18824</c:v>
                </c:pt>
                <c:pt idx="28">
                  <c:v>17702</c:v>
                </c:pt>
                <c:pt idx="29">
                  <c:v>17580</c:v>
                </c:pt>
                <c:pt idx="30">
                  <c:v>17580</c:v>
                </c:pt>
                <c:pt idx="31">
                  <c:v>17580</c:v>
                </c:pt>
                <c:pt idx="32">
                  <c:v>17580</c:v>
                </c:pt>
                <c:pt idx="33">
                  <c:v>17580</c:v>
                </c:pt>
                <c:pt idx="34">
                  <c:v>17580</c:v>
                </c:pt>
                <c:pt idx="35">
                  <c:v>17580</c:v>
                </c:pt>
                <c:pt idx="36">
                  <c:v>17580</c:v>
                </c:pt>
                <c:pt idx="37">
                  <c:v>17580</c:v>
                </c:pt>
                <c:pt idx="38">
                  <c:v>17580</c:v>
                </c:pt>
                <c:pt idx="39">
                  <c:v>20519.66</c:v>
                </c:pt>
                <c:pt idx="40">
                  <c:v>19388.72</c:v>
                </c:pt>
                <c:pt idx="41">
                  <c:v>18233.060000000001</c:v>
                </c:pt>
                <c:pt idx="42">
                  <c:v>18107.400000000001</c:v>
                </c:pt>
                <c:pt idx="43">
                  <c:v>18107.400000000001</c:v>
                </c:pt>
                <c:pt idx="44">
                  <c:v>18107.400000000001</c:v>
                </c:pt>
                <c:pt idx="45">
                  <c:v>18107.400000000001</c:v>
                </c:pt>
                <c:pt idx="46">
                  <c:v>18107.400000000001</c:v>
                </c:pt>
                <c:pt idx="47">
                  <c:v>18107.400000000001</c:v>
                </c:pt>
                <c:pt idx="48">
                  <c:v>18107.400000000001</c:v>
                </c:pt>
                <c:pt idx="49">
                  <c:v>18107.400000000001</c:v>
                </c:pt>
                <c:pt idx="50">
                  <c:v>18107.400000000001</c:v>
                </c:pt>
                <c:pt idx="51">
                  <c:v>18107.400000000001</c:v>
                </c:pt>
                <c:pt idx="52">
                  <c:v>21135.249800000001</c:v>
                </c:pt>
                <c:pt idx="53">
                  <c:v>19970.381600000001</c:v>
                </c:pt>
                <c:pt idx="54">
                  <c:v>18780.051800000001</c:v>
                </c:pt>
                <c:pt idx="55">
                  <c:v>18650.622000000003</c:v>
                </c:pt>
                <c:pt idx="56">
                  <c:v>18650.622000000003</c:v>
                </c:pt>
                <c:pt idx="57">
                  <c:v>18650.622000000003</c:v>
                </c:pt>
                <c:pt idx="58">
                  <c:v>18650.622000000003</c:v>
                </c:pt>
                <c:pt idx="59">
                  <c:v>18650.622000000003</c:v>
                </c:pt>
                <c:pt idx="60">
                  <c:v>18650.622000000003</c:v>
                </c:pt>
                <c:pt idx="61">
                  <c:v>18650.622000000003</c:v>
                </c:pt>
                <c:pt idx="62">
                  <c:v>18650.622000000003</c:v>
                </c:pt>
                <c:pt idx="63">
                  <c:v>18650.622000000003</c:v>
                </c:pt>
                <c:pt idx="64">
                  <c:v>18650.622000000003</c:v>
                </c:pt>
              </c:numCache>
            </c:numRef>
          </c:val>
          <c:extLst>
            <c:ext xmlns:c16="http://schemas.microsoft.com/office/drawing/2014/chart" uri="{C3380CC4-5D6E-409C-BE32-E72D297353CC}">
              <c16:uniqueId val="{00000000-56B0-4334-A9BF-8308D7E8F7BF}"/>
            </c:ext>
          </c:extLst>
        </c:ser>
        <c:ser>
          <c:idx val="0"/>
          <c:order val="4"/>
          <c:tx>
            <c:strRef>
              <c:f>Danish!$G$47</c:f>
              <c:strCache>
                <c:ptCount val="1"/>
                <c:pt idx="0">
                  <c:v>Actual Sales</c:v>
                </c:pt>
              </c:strCache>
            </c:strRef>
          </c:tx>
          <c:spPr>
            <a:solidFill>
              <a:srgbClr val="42D4F4"/>
            </a:solidFill>
            <a:ln w="19050">
              <a:solidFill>
                <a:srgbClr val="42D4F4"/>
              </a:solidFill>
            </a:ln>
          </c:spPr>
          <c:invertIfNegative val="0"/>
          <c:cat>
            <c:multiLvlStrRef>
              <c:f>Danish!$A$48:$B$112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Danish!$G$48:$G$112</c:f>
              <c:numCache>
                <c:formatCode>#,##0</c:formatCode>
                <c:ptCount val="65"/>
                <c:pt idx="0">
                  <c:v>21182</c:v>
                </c:pt>
                <c:pt idx="1">
                  <c:v>18431</c:v>
                </c:pt>
                <c:pt idx="2">
                  <c:v>16260</c:v>
                </c:pt>
                <c:pt idx="3">
                  <c:v>15950</c:v>
                </c:pt>
                <c:pt idx="4">
                  <c:v>14572</c:v>
                </c:pt>
                <c:pt idx="5">
                  <c:v>15104</c:v>
                </c:pt>
                <c:pt idx="6">
                  <c:v>14670</c:v>
                </c:pt>
                <c:pt idx="7">
                  <c:v>15225</c:v>
                </c:pt>
                <c:pt idx="8">
                  <c:v>18705</c:v>
                </c:pt>
                <c:pt idx="9">
                  <c:v>21650</c:v>
                </c:pt>
                <c:pt idx="10">
                  <c:v>18986</c:v>
                </c:pt>
                <c:pt idx="11">
                  <c:v>18406</c:v>
                </c:pt>
                <c:pt idx="12" formatCode="#,##0_);[Red]\(#,##0\)">
                  <c:v>16644</c:v>
                </c:pt>
                <c:pt idx="13">
                  <c:v>20029</c:v>
                </c:pt>
                <c:pt idx="14">
                  <c:v>19825</c:v>
                </c:pt>
                <c:pt idx="15">
                  <c:v>16272</c:v>
                </c:pt>
                <c:pt idx="16">
                  <c:v>17680</c:v>
                </c:pt>
              </c:numCache>
            </c:numRef>
          </c:val>
          <c:extLst>
            <c:ext xmlns:c16="http://schemas.microsoft.com/office/drawing/2014/chart" uri="{C3380CC4-5D6E-409C-BE32-E72D297353CC}">
              <c16:uniqueId val="{00000001-56B0-4334-A9BF-8308D7E8F7BF}"/>
            </c:ext>
          </c:extLst>
        </c:ser>
        <c:ser>
          <c:idx val="5"/>
          <c:order val="5"/>
          <c:tx>
            <c:strRef>
              <c:f>Danish!$I$47</c:f>
              <c:strCache>
                <c:ptCount val="1"/>
                <c:pt idx="0">
                  <c:v>Outside Purchases</c:v>
                </c:pt>
              </c:strCache>
            </c:strRef>
          </c:tx>
          <c:spPr>
            <a:solidFill>
              <a:srgbClr val="F58231"/>
            </a:solidFill>
            <a:ln w="19050">
              <a:solidFill>
                <a:srgbClr val="F58231"/>
              </a:solidFill>
              <a:prstDash val="solid"/>
            </a:ln>
          </c:spPr>
          <c:invertIfNegative val="0"/>
          <c:cat>
            <c:multiLvlStrRef>
              <c:f>Danish!$A$48:$B$112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Danish!$I$48:$I$112</c:f>
              <c:numCache>
                <c:formatCode>#,##0</c:formatCode>
                <c:ptCount val="65"/>
              </c:numCache>
            </c:numRef>
          </c:val>
          <c:extLst>
            <c:ext xmlns:c16="http://schemas.microsoft.com/office/drawing/2014/chart" uri="{C3380CC4-5D6E-409C-BE32-E72D297353CC}">
              <c16:uniqueId val="{00000002-56B0-4334-A9BF-8308D7E8F7BF}"/>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Danish!$D$47</c:f>
              <c:strCache>
                <c:ptCount val="1"/>
                <c:pt idx="0">
                  <c:v>Scheduled Production</c:v>
                </c:pt>
              </c:strCache>
            </c:strRef>
          </c:tx>
          <c:spPr>
            <a:ln w="38100">
              <a:solidFill>
                <a:srgbClr val="911EB4"/>
              </a:solidFill>
              <a:prstDash val="dash"/>
            </a:ln>
          </c:spPr>
          <c:marker>
            <c:symbol val="none"/>
          </c:marker>
          <c:cat>
            <c:multiLvlStrRef>
              <c:f>Danish!$A$48:$B$112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Danish!$D$48:$D$112</c:f>
              <c:numCache>
                <c:formatCode>#,##0</c:formatCode>
                <c:ptCount val="65"/>
                <c:pt idx="0">
                  <c:v>34883</c:v>
                </c:pt>
                <c:pt idx="1">
                  <c:v>29428</c:v>
                </c:pt>
                <c:pt idx="2">
                  <c:v>19744</c:v>
                </c:pt>
                <c:pt idx="3">
                  <c:v>20715</c:v>
                </c:pt>
                <c:pt idx="4">
                  <c:v>19744</c:v>
                </c:pt>
                <c:pt idx="5">
                  <c:v>17058</c:v>
                </c:pt>
                <c:pt idx="6">
                  <c:v>22772</c:v>
                </c:pt>
                <c:pt idx="7">
                  <c:v>14058</c:v>
                </c:pt>
                <c:pt idx="8">
                  <c:v>19058</c:v>
                </c:pt>
                <c:pt idx="9">
                  <c:v>22744</c:v>
                </c:pt>
                <c:pt idx="10">
                  <c:v>21372</c:v>
                </c:pt>
                <c:pt idx="11">
                  <c:v>21625</c:v>
                </c:pt>
                <c:pt idx="12">
                  <c:v>26058</c:v>
                </c:pt>
                <c:pt idx="13">
                  <c:v>20458</c:v>
                </c:pt>
                <c:pt idx="14">
                  <c:v>21244</c:v>
                </c:pt>
                <c:pt idx="15">
                  <c:v>23872</c:v>
                </c:pt>
                <c:pt idx="16">
                  <c:v>22658</c:v>
                </c:pt>
                <c:pt idx="17">
                  <c:v>18686</c:v>
                </c:pt>
                <c:pt idx="18">
                  <c:v>19372</c:v>
                </c:pt>
                <c:pt idx="19">
                  <c:v>19372</c:v>
                </c:pt>
                <c:pt idx="20">
                  <c:v>18372</c:v>
                </c:pt>
                <c:pt idx="21">
                  <c:v>19372</c:v>
                </c:pt>
                <c:pt idx="22">
                  <c:v>18487</c:v>
                </c:pt>
                <c:pt idx="23">
                  <c:v>20315</c:v>
                </c:pt>
                <c:pt idx="24">
                  <c:v>18662</c:v>
                </c:pt>
                <c:pt idx="25">
                  <c:v>20982</c:v>
                </c:pt>
                <c:pt idx="26">
                  <c:v>19922</c:v>
                </c:pt>
                <c:pt idx="27">
                  <c:v>18824</c:v>
                </c:pt>
                <c:pt idx="28">
                  <c:v>17702</c:v>
                </c:pt>
                <c:pt idx="29">
                  <c:v>17580</c:v>
                </c:pt>
                <c:pt idx="30">
                  <c:v>17580</c:v>
                </c:pt>
                <c:pt idx="31">
                  <c:v>17580</c:v>
                </c:pt>
                <c:pt idx="32">
                  <c:v>17580</c:v>
                </c:pt>
                <c:pt idx="33">
                  <c:v>17580</c:v>
                </c:pt>
                <c:pt idx="34">
                  <c:v>17580</c:v>
                </c:pt>
                <c:pt idx="35">
                  <c:v>17580</c:v>
                </c:pt>
                <c:pt idx="36">
                  <c:v>17580</c:v>
                </c:pt>
                <c:pt idx="37">
                  <c:v>17580</c:v>
                </c:pt>
                <c:pt idx="38">
                  <c:v>17580</c:v>
                </c:pt>
              </c:numCache>
            </c:numRef>
          </c:val>
          <c:smooth val="1"/>
          <c:extLst>
            <c:ext xmlns:c16="http://schemas.microsoft.com/office/drawing/2014/chart" uri="{C3380CC4-5D6E-409C-BE32-E72D297353CC}">
              <c16:uniqueId val="{00000003-56B0-4334-A9BF-8308D7E8F7BF}"/>
            </c:ext>
          </c:extLst>
        </c:ser>
        <c:ser>
          <c:idx val="3"/>
          <c:order val="2"/>
          <c:tx>
            <c:strRef>
              <c:f>Danish!$F$47</c:f>
              <c:strCache>
                <c:ptCount val="1"/>
                <c:pt idx="0">
                  <c:v>Actual Production</c:v>
                </c:pt>
              </c:strCache>
            </c:strRef>
          </c:tx>
          <c:spPr>
            <a:ln w="38100">
              <a:solidFill>
                <a:srgbClr val="911EB4"/>
              </a:solidFill>
            </a:ln>
          </c:spPr>
          <c:marker>
            <c:symbol val="none"/>
          </c:marker>
          <c:cat>
            <c:multiLvlStrRef>
              <c:f>Danish!$A$48:$B$112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Danish!$F$48:$F$112</c:f>
              <c:numCache>
                <c:formatCode>#,##0</c:formatCode>
                <c:ptCount val="65"/>
                <c:pt idx="0">
                  <c:v>27534</c:v>
                </c:pt>
                <c:pt idx="1">
                  <c:v>21229</c:v>
                </c:pt>
                <c:pt idx="2">
                  <c:v>14376</c:v>
                </c:pt>
                <c:pt idx="3">
                  <c:v>19042</c:v>
                </c:pt>
                <c:pt idx="4">
                  <c:v>14113</c:v>
                </c:pt>
                <c:pt idx="5">
                  <c:v>16263</c:v>
                </c:pt>
                <c:pt idx="6">
                  <c:v>15422</c:v>
                </c:pt>
                <c:pt idx="7">
                  <c:v>17322</c:v>
                </c:pt>
                <c:pt idx="8">
                  <c:v>19886</c:v>
                </c:pt>
                <c:pt idx="9">
                  <c:v>21650</c:v>
                </c:pt>
                <c:pt idx="10">
                  <c:v>17328</c:v>
                </c:pt>
                <c:pt idx="11">
                  <c:v>21503</c:v>
                </c:pt>
                <c:pt idx="12" formatCode="#,##0_);[Red]\(#,##0\)">
                  <c:v>23449</c:v>
                </c:pt>
                <c:pt idx="13">
                  <c:v>22587</c:v>
                </c:pt>
                <c:pt idx="14">
                  <c:v>19080</c:v>
                </c:pt>
                <c:pt idx="15">
                  <c:v>17584</c:v>
                </c:pt>
                <c:pt idx="16">
                  <c:v>18940</c:v>
                </c:pt>
              </c:numCache>
            </c:numRef>
          </c:val>
          <c:smooth val="1"/>
          <c:extLst>
            <c:ext xmlns:c16="http://schemas.microsoft.com/office/drawing/2014/chart" uri="{C3380CC4-5D6E-409C-BE32-E72D297353CC}">
              <c16:uniqueId val="{00000004-56B0-4334-A9BF-8308D7E8F7BF}"/>
            </c:ext>
          </c:extLst>
        </c:ser>
        <c:ser>
          <c:idx val="4"/>
          <c:order val="3"/>
          <c:tx>
            <c:strRef>
              <c:f>Danish!$E$47</c:f>
              <c:strCache>
                <c:ptCount val="1"/>
                <c:pt idx="0">
                  <c:v>Beginning Inventory</c:v>
                </c:pt>
              </c:strCache>
            </c:strRef>
          </c:tx>
          <c:spPr>
            <a:ln w="38100">
              <a:solidFill>
                <a:schemeClr val="tx1"/>
              </a:solidFill>
            </a:ln>
          </c:spPr>
          <c:marker>
            <c:symbol val="none"/>
          </c:marker>
          <c:cat>
            <c:multiLvlStrRef>
              <c:f>Danish!$A$48:$B$112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Danish!$E$48:$E$112</c:f>
              <c:numCache>
                <c:formatCode>#,##0</c:formatCode>
                <c:ptCount val="65"/>
                <c:pt idx="0">
                  <c:v>2671</c:v>
                </c:pt>
                <c:pt idx="1">
                  <c:v>16634</c:v>
                </c:pt>
                <c:pt idx="2">
                  <c:v>18183</c:v>
                </c:pt>
                <c:pt idx="3">
                  <c:v>14610</c:v>
                </c:pt>
                <c:pt idx="4">
                  <c:v>17179</c:v>
                </c:pt>
                <c:pt idx="5">
                  <c:v>15267</c:v>
                </c:pt>
                <c:pt idx="6">
                  <c:v>16417</c:v>
                </c:pt>
                <c:pt idx="7">
                  <c:v>16185</c:v>
                </c:pt>
                <c:pt idx="8">
                  <c:v>14350</c:v>
                </c:pt>
                <c:pt idx="9">
                  <c:v>13323</c:v>
                </c:pt>
                <c:pt idx="10">
                  <c:v>16418</c:v>
                </c:pt>
                <c:pt idx="11">
                  <c:v>11424</c:v>
                </c:pt>
                <c:pt idx="12">
                  <c:v>11288</c:v>
                </c:pt>
                <c:pt idx="13">
                  <c:v>17811</c:v>
                </c:pt>
                <c:pt idx="14">
                  <c:v>15567</c:v>
                </c:pt>
                <c:pt idx="15">
                  <c:v>14348</c:v>
                </c:pt>
                <c:pt idx="16">
                  <c:v>15233</c:v>
                </c:pt>
                <c:pt idx="17">
                  <c:v>15316</c:v>
                </c:pt>
                <c:pt idx="18">
                  <c:v>15645</c:v>
                </c:pt>
                <c:pt idx="19">
                  <c:v>17030</c:v>
                </c:pt>
                <c:pt idx="20">
                  <c:v>19432</c:v>
                </c:pt>
                <c:pt idx="21">
                  <c:v>20195</c:v>
                </c:pt>
                <c:pt idx="22">
                  <c:v>19946</c:v>
                </c:pt>
                <c:pt idx="23">
                  <c:v>19946</c:v>
                </c:pt>
                <c:pt idx="24">
                  <c:v>19946</c:v>
                </c:pt>
                <c:pt idx="25">
                  <c:v>19946</c:v>
                </c:pt>
                <c:pt idx="26">
                  <c:v>19946</c:v>
                </c:pt>
                <c:pt idx="27">
                  <c:v>19946</c:v>
                </c:pt>
                <c:pt idx="28">
                  <c:v>19946</c:v>
                </c:pt>
                <c:pt idx="29">
                  <c:v>19946</c:v>
                </c:pt>
                <c:pt idx="30">
                  <c:v>19946</c:v>
                </c:pt>
                <c:pt idx="31">
                  <c:v>19946</c:v>
                </c:pt>
                <c:pt idx="32">
                  <c:v>19946</c:v>
                </c:pt>
                <c:pt idx="33">
                  <c:v>19946</c:v>
                </c:pt>
                <c:pt idx="34">
                  <c:v>19946</c:v>
                </c:pt>
                <c:pt idx="35">
                  <c:v>19946</c:v>
                </c:pt>
                <c:pt idx="36">
                  <c:v>19946</c:v>
                </c:pt>
                <c:pt idx="37">
                  <c:v>19946</c:v>
                </c:pt>
              </c:numCache>
            </c:numRef>
          </c:val>
          <c:smooth val="1"/>
          <c:extLst>
            <c:ext xmlns:c16="http://schemas.microsoft.com/office/drawing/2014/chart" uri="{C3380CC4-5D6E-409C-BE32-E72D297353CC}">
              <c16:uniqueId val="{00000005-56B0-4334-A9BF-8308D7E8F7BF}"/>
            </c:ext>
          </c:extLst>
        </c:ser>
        <c:ser>
          <c:idx val="6"/>
          <c:order val="6"/>
          <c:tx>
            <c:strRef>
              <c:f>Danish!$M$47</c:f>
              <c:strCache>
                <c:ptCount val="1"/>
                <c:pt idx="0">
                  <c:v>Standard Capacity</c:v>
                </c:pt>
              </c:strCache>
            </c:strRef>
          </c:tx>
          <c:spPr>
            <a:ln w="38100">
              <a:solidFill>
                <a:srgbClr val="3CB44B"/>
              </a:solidFill>
            </a:ln>
          </c:spPr>
          <c:marker>
            <c:symbol val="none"/>
          </c:marker>
          <c:cat>
            <c:multiLvlStrRef>
              <c:f>Danish!$A$48:$B$112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Danish!$M$48:$M$112</c:f>
              <c:numCache>
                <c:formatCode>#,##0</c:formatCode>
                <c:ptCount val="65"/>
                <c:pt idx="0">
                  <c:v>19008.738627290459</c:v>
                </c:pt>
                <c:pt idx="1">
                  <c:v>19008.738627290459</c:v>
                </c:pt>
                <c:pt idx="2">
                  <c:v>19008.738627290459</c:v>
                </c:pt>
                <c:pt idx="3">
                  <c:v>19008.738627290459</c:v>
                </c:pt>
                <c:pt idx="4">
                  <c:v>19008.738627290459</c:v>
                </c:pt>
                <c:pt idx="5">
                  <c:v>19008.738627290459</c:v>
                </c:pt>
                <c:pt idx="6">
                  <c:v>19008.738627290459</c:v>
                </c:pt>
                <c:pt idx="7">
                  <c:v>19008.738627290459</c:v>
                </c:pt>
                <c:pt idx="8">
                  <c:v>19008.738627290459</c:v>
                </c:pt>
                <c:pt idx="9">
                  <c:v>19008.738627290459</c:v>
                </c:pt>
                <c:pt idx="10">
                  <c:v>19008.738627290459</c:v>
                </c:pt>
                <c:pt idx="11">
                  <c:v>19008.738627290459</c:v>
                </c:pt>
                <c:pt idx="12">
                  <c:v>19008.738627290459</c:v>
                </c:pt>
                <c:pt idx="13">
                  <c:v>20295.10893332151</c:v>
                </c:pt>
                <c:pt idx="14">
                  <c:v>20295.10893332151</c:v>
                </c:pt>
                <c:pt idx="15">
                  <c:v>20295.10893332151</c:v>
                </c:pt>
                <c:pt idx="16">
                  <c:v>20295.10893332151</c:v>
                </c:pt>
                <c:pt idx="17">
                  <c:v>20295.10893332151</c:v>
                </c:pt>
                <c:pt idx="18">
                  <c:v>20295.10893332151</c:v>
                </c:pt>
                <c:pt idx="19">
                  <c:v>20295.10893332151</c:v>
                </c:pt>
                <c:pt idx="20">
                  <c:v>20295.10893332151</c:v>
                </c:pt>
                <c:pt idx="21">
                  <c:v>20295.10893332151</c:v>
                </c:pt>
                <c:pt idx="22">
                  <c:v>20295.10893332151</c:v>
                </c:pt>
                <c:pt idx="23">
                  <c:v>20295.10893332151</c:v>
                </c:pt>
                <c:pt idx="24">
                  <c:v>20295.10893332151</c:v>
                </c:pt>
                <c:pt idx="25">
                  <c:v>20295.10893332151</c:v>
                </c:pt>
                <c:pt idx="26">
                  <c:v>20295.10893332151</c:v>
                </c:pt>
                <c:pt idx="27">
                  <c:v>20295.10893332151</c:v>
                </c:pt>
                <c:pt idx="28">
                  <c:v>20295.10893332151</c:v>
                </c:pt>
                <c:pt idx="29">
                  <c:v>20295.10893332151</c:v>
                </c:pt>
                <c:pt idx="30">
                  <c:v>20295.10893332151</c:v>
                </c:pt>
                <c:pt idx="31">
                  <c:v>20295.10893332151</c:v>
                </c:pt>
                <c:pt idx="32">
                  <c:v>20295.10893332151</c:v>
                </c:pt>
                <c:pt idx="33">
                  <c:v>20295.10893332151</c:v>
                </c:pt>
                <c:pt idx="34">
                  <c:v>20295.10893332151</c:v>
                </c:pt>
                <c:pt idx="35">
                  <c:v>20295.10893332151</c:v>
                </c:pt>
                <c:pt idx="36">
                  <c:v>20295.10893332151</c:v>
                </c:pt>
                <c:pt idx="37">
                  <c:v>20295.10893332151</c:v>
                </c:pt>
                <c:pt idx="38">
                  <c:v>20295.10893332151</c:v>
                </c:pt>
                <c:pt idx="39">
                  <c:v>20295.10893332151</c:v>
                </c:pt>
                <c:pt idx="40">
                  <c:v>20295.10893332151</c:v>
                </c:pt>
                <c:pt idx="41">
                  <c:v>20295.10893332151</c:v>
                </c:pt>
                <c:pt idx="42">
                  <c:v>20295.10893332151</c:v>
                </c:pt>
                <c:pt idx="43">
                  <c:v>20295.10893332151</c:v>
                </c:pt>
                <c:pt idx="44">
                  <c:v>20295.10893332151</c:v>
                </c:pt>
                <c:pt idx="45">
                  <c:v>20295.10893332151</c:v>
                </c:pt>
                <c:pt idx="46">
                  <c:v>20295.10893332151</c:v>
                </c:pt>
                <c:pt idx="47">
                  <c:v>20295.10893332151</c:v>
                </c:pt>
                <c:pt idx="48">
                  <c:v>20295.10893332151</c:v>
                </c:pt>
                <c:pt idx="49">
                  <c:v>20295.10893332151</c:v>
                </c:pt>
                <c:pt idx="50">
                  <c:v>20295.10893332151</c:v>
                </c:pt>
                <c:pt idx="51">
                  <c:v>20295.10893332151</c:v>
                </c:pt>
                <c:pt idx="52">
                  <c:v>20295.10893332151</c:v>
                </c:pt>
                <c:pt idx="53">
                  <c:v>20295.10893332151</c:v>
                </c:pt>
                <c:pt idx="54">
                  <c:v>20295.10893332151</c:v>
                </c:pt>
                <c:pt idx="55">
                  <c:v>20295.10893332151</c:v>
                </c:pt>
                <c:pt idx="56">
                  <c:v>20295.10893332151</c:v>
                </c:pt>
                <c:pt idx="57">
                  <c:v>20295.10893332151</c:v>
                </c:pt>
                <c:pt idx="58">
                  <c:v>20295.10893332151</c:v>
                </c:pt>
                <c:pt idx="59">
                  <c:v>20295.10893332151</c:v>
                </c:pt>
                <c:pt idx="60">
                  <c:v>20295.10893332151</c:v>
                </c:pt>
                <c:pt idx="61">
                  <c:v>20295.10893332151</c:v>
                </c:pt>
                <c:pt idx="62">
                  <c:v>20295.10893332151</c:v>
                </c:pt>
                <c:pt idx="63">
                  <c:v>20295.10893332151</c:v>
                </c:pt>
                <c:pt idx="64">
                  <c:v>20295.10893332151</c:v>
                </c:pt>
              </c:numCache>
            </c:numRef>
          </c:val>
          <c:smooth val="0"/>
          <c:extLst>
            <c:ext xmlns:c16="http://schemas.microsoft.com/office/drawing/2014/chart" uri="{C3380CC4-5D6E-409C-BE32-E72D297353CC}">
              <c16:uniqueId val="{00000008-56B0-4334-A9BF-8308D7E8F7BF}"/>
            </c:ext>
          </c:extLst>
        </c:ser>
        <c:ser>
          <c:idx val="7"/>
          <c:order val="7"/>
          <c:tx>
            <c:strRef>
              <c:f>Danish!$N$47</c:f>
              <c:strCache>
                <c:ptCount val="1"/>
                <c:pt idx="0">
                  <c:v>Overtime Capacity</c:v>
                </c:pt>
              </c:strCache>
            </c:strRef>
          </c:tx>
          <c:spPr>
            <a:ln w="38100">
              <a:solidFill>
                <a:srgbClr val="FFE119"/>
              </a:solidFill>
            </a:ln>
          </c:spPr>
          <c:marker>
            <c:symbol val="none"/>
          </c:marker>
          <c:cat>
            <c:multiLvlStrRef>
              <c:f>Danish!$A$48:$B$112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Danish!$N$48:$N$112</c:f>
              <c:numCache>
                <c:formatCode>#,##0</c:formatCode>
                <c:ptCount val="65"/>
                <c:pt idx="0">
                  <c:v>23760.923284113072</c:v>
                </c:pt>
                <c:pt idx="1">
                  <c:v>23760.923284113072</c:v>
                </c:pt>
                <c:pt idx="2">
                  <c:v>23760.923284113072</c:v>
                </c:pt>
                <c:pt idx="3">
                  <c:v>23760.923284113072</c:v>
                </c:pt>
                <c:pt idx="4">
                  <c:v>23760.923284113072</c:v>
                </c:pt>
                <c:pt idx="5">
                  <c:v>23760.923284113072</c:v>
                </c:pt>
                <c:pt idx="6">
                  <c:v>23760.923284113072</c:v>
                </c:pt>
                <c:pt idx="7">
                  <c:v>23760.923284113072</c:v>
                </c:pt>
                <c:pt idx="8">
                  <c:v>23760.923284113072</c:v>
                </c:pt>
                <c:pt idx="9">
                  <c:v>23760.923284113072</c:v>
                </c:pt>
                <c:pt idx="10">
                  <c:v>23760.923284113072</c:v>
                </c:pt>
                <c:pt idx="11">
                  <c:v>23760.923284113072</c:v>
                </c:pt>
                <c:pt idx="12">
                  <c:v>23760.923284113072</c:v>
                </c:pt>
                <c:pt idx="13">
                  <c:v>25368.886166651886</c:v>
                </c:pt>
                <c:pt idx="14">
                  <c:v>25368.886166651886</c:v>
                </c:pt>
                <c:pt idx="15">
                  <c:v>25368.886166651886</c:v>
                </c:pt>
                <c:pt idx="16">
                  <c:v>25368.886166651886</c:v>
                </c:pt>
                <c:pt idx="17">
                  <c:v>25368.886166651886</c:v>
                </c:pt>
                <c:pt idx="18">
                  <c:v>25368.886166651886</c:v>
                </c:pt>
                <c:pt idx="19">
                  <c:v>25368.886166651886</c:v>
                </c:pt>
                <c:pt idx="20">
                  <c:v>25368.886166651886</c:v>
                </c:pt>
                <c:pt idx="21">
                  <c:v>25368.886166651886</c:v>
                </c:pt>
                <c:pt idx="22">
                  <c:v>25368.886166651886</c:v>
                </c:pt>
                <c:pt idx="23">
                  <c:v>25368.886166651886</c:v>
                </c:pt>
                <c:pt idx="24">
                  <c:v>25368.886166651886</c:v>
                </c:pt>
                <c:pt idx="25">
                  <c:v>25368.886166651886</c:v>
                </c:pt>
                <c:pt idx="26">
                  <c:v>25368.886166651886</c:v>
                </c:pt>
                <c:pt idx="27">
                  <c:v>25368.886166651886</c:v>
                </c:pt>
                <c:pt idx="28">
                  <c:v>25368.886166651886</c:v>
                </c:pt>
                <c:pt idx="29">
                  <c:v>25368.886166651886</c:v>
                </c:pt>
                <c:pt idx="30">
                  <c:v>25368.886166651886</c:v>
                </c:pt>
                <c:pt idx="31">
                  <c:v>25368.886166651886</c:v>
                </c:pt>
                <c:pt idx="32">
                  <c:v>25368.886166651886</c:v>
                </c:pt>
                <c:pt idx="33">
                  <c:v>25368.886166651886</c:v>
                </c:pt>
                <c:pt idx="34">
                  <c:v>25368.886166651886</c:v>
                </c:pt>
                <c:pt idx="35">
                  <c:v>25368.886166651886</c:v>
                </c:pt>
                <c:pt idx="36">
                  <c:v>25368.886166651886</c:v>
                </c:pt>
                <c:pt idx="37">
                  <c:v>25368.886166651886</c:v>
                </c:pt>
                <c:pt idx="38">
                  <c:v>25368.886166651886</c:v>
                </c:pt>
                <c:pt idx="39">
                  <c:v>25368.886166651886</c:v>
                </c:pt>
                <c:pt idx="40">
                  <c:v>25368.886166651886</c:v>
                </c:pt>
                <c:pt idx="41">
                  <c:v>25368.886166651886</c:v>
                </c:pt>
                <c:pt idx="42">
                  <c:v>25368.886166651886</c:v>
                </c:pt>
                <c:pt idx="43">
                  <c:v>25368.886166651886</c:v>
                </c:pt>
                <c:pt idx="44">
                  <c:v>25368.886166651886</c:v>
                </c:pt>
                <c:pt idx="45">
                  <c:v>25368.886166651886</c:v>
                </c:pt>
                <c:pt idx="46">
                  <c:v>25368.886166651886</c:v>
                </c:pt>
                <c:pt idx="47">
                  <c:v>25368.886166651886</c:v>
                </c:pt>
                <c:pt idx="48">
                  <c:v>25368.886166651886</c:v>
                </c:pt>
                <c:pt idx="49">
                  <c:v>25368.886166651886</c:v>
                </c:pt>
                <c:pt idx="50">
                  <c:v>25368.886166651886</c:v>
                </c:pt>
                <c:pt idx="51">
                  <c:v>25368.886166651886</c:v>
                </c:pt>
                <c:pt idx="52">
                  <c:v>25368.886166651886</c:v>
                </c:pt>
                <c:pt idx="53">
                  <c:v>25368.886166651886</c:v>
                </c:pt>
                <c:pt idx="54">
                  <c:v>25368.886166651886</c:v>
                </c:pt>
                <c:pt idx="55">
                  <c:v>25368.886166651886</c:v>
                </c:pt>
                <c:pt idx="56">
                  <c:v>25368.886166651886</c:v>
                </c:pt>
                <c:pt idx="57">
                  <c:v>25368.886166651886</c:v>
                </c:pt>
                <c:pt idx="58">
                  <c:v>25368.886166651886</c:v>
                </c:pt>
                <c:pt idx="59">
                  <c:v>25368.886166651886</c:v>
                </c:pt>
                <c:pt idx="60">
                  <c:v>25368.886166651886</c:v>
                </c:pt>
                <c:pt idx="61">
                  <c:v>25368.886166651886</c:v>
                </c:pt>
                <c:pt idx="62">
                  <c:v>25368.886166651886</c:v>
                </c:pt>
                <c:pt idx="63">
                  <c:v>25368.886166651886</c:v>
                </c:pt>
                <c:pt idx="64">
                  <c:v>25368.886166651886</c:v>
                </c:pt>
              </c:numCache>
            </c:numRef>
          </c:val>
          <c:smooth val="0"/>
          <c:extLst>
            <c:ext xmlns:c16="http://schemas.microsoft.com/office/drawing/2014/chart" uri="{C3380CC4-5D6E-409C-BE32-E72D297353CC}">
              <c16:uniqueId val="{00000007-56B0-4334-A9BF-8308D7E8F7BF}"/>
            </c:ext>
          </c:extLst>
        </c:ser>
        <c:ser>
          <c:idx val="8"/>
          <c:order val="8"/>
          <c:tx>
            <c:strRef>
              <c:f>Danish!$O$47</c:f>
              <c:strCache>
                <c:ptCount val="1"/>
                <c:pt idx="0">
                  <c:v>Max Capacity</c:v>
                </c:pt>
              </c:strCache>
            </c:strRef>
          </c:tx>
          <c:spPr>
            <a:ln w="38100">
              <a:solidFill>
                <a:srgbClr val="FF0000"/>
              </a:solidFill>
            </a:ln>
          </c:spPr>
          <c:marker>
            <c:symbol val="none"/>
          </c:marker>
          <c:cat>
            <c:multiLvlStrRef>
              <c:f>Danish!$A$48:$B$112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Danish!$O$48:$O$112</c:f>
              <c:numCache>
                <c:formatCode>#,##0</c:formatCode>
                <c:ptCount val="65"/>
                <c:pt idx="0">
                  <c:v>79836.702234619923</c:v>
                </c:pt>
                <c:pt idx="1">
                  <c:v>79836.702234619923</c:v>
                </c:pt>
                <c:pt idx="2">
                  <c:v>79836.702234619923</c:v>
                </c:pt>
                <c:pt idx="3">
                  <c:v>79836.702234619923</c:v>
                </c:pt>
                <c:pt idx="4">
                  <c:v>79836.702234619923</c:v>
                </c:pt>
                <c:pt idx="5">
                  <c:v>79836.702234619923</c:v>
                </c:pt>
                <c:pt idx="6">
                  <c:v>79836.702234619923</c:v>
                </c:pt>
                <c:pt idx="7">
                  <c:v>79836.702234619923</c:v>
                </c:pt>
                <c:pt idx="8">
                  <c:v>79836.702234619923</c:v>
                </c:pt>
                <c:pt idx="9">
                  <c:v>79836.702234619923</c:v>
                </c:pt>
                <c:pt idx="10">
                  <c:v>79836.702234619923</c:v>
                </c:pt>
                <c:pt idx="11">
                  <c:v>79836.702234619923</c:v>
                </c:pt>
                <c:pt idx="12">
                  <c:v>79836.702234619923</c:v>
                </c:pt>
                <c:pt idx="13">
                  <c:v>85239.457519950345</c:v>
                </c:pt>
                <c:pt idx="14">
                  <c:v>85239.457519950345</c:v>
                </c:pt>
                <c:pt idx="15">
                  <c:v>85239.457519950345</c:v>
                </c:pt>
                <c:pt idx="16">
                  <c:v>85239.457519950345</c:v>
                </c:pt>
                <c:pt idx="17">
                  <c:v>85239.457519950345</c:v>
                </c:pt>
                <c:pt idx="18">
                  <c:v>85239.457519950345</c:v>
                </c:pt>
                <c:pt idx="19">
                  <c:v>85239.457519950345</c:v>
                </c:pt>
                <c:pt idx="20">
                  <c:v>85239.457519950345</c:v>
                </c:pt>
                <c:pt idx="21">
                  <c:v>85239.457519950345</c:v>
                </c:pt>
                <c:pt idx="22">
                  <c:v>85239.457519950345</c:v>
                </c:pt>
                <c:pt idx="23">
                  <c:v>85239.457519950345</c:v>
                </c:pt>
                <c:pt idx="24">
                  <c:v>85239.457519950345</c:v>
                </c:pt>
                <c:pt idx="25">
                  <c:v>85239.457519950345</c:v>
                </c:pt>
                <c:pt idx="26">
                  <c:v>85239.457519950345</c:v>
                </c:pt>
                <c:pt idx="27">
                  <c:v>85239.457519950345</c:v>
                </c:pt>
                <c:pt idx="28">
                  <c:v>85239.457519950345</c:v>
                </c:pt>
                <c:pt idx="29">
                  <c:v>85239.457519950345</c:v>
                </c:pt>
                <c:pt idx="30">
                  <c:v>85239.457519950345</c:v>
                </c:pt>
                <c:pt idx="31">
                  <c:v>85239.457519950345</c:v>
                </c:pt>
                <c:pt idx="32">
                  <c:v>85239.457519950345</c:v>
                </c:pt>
                <c:pt idx="33">
                  <c:v>85239.457519950345</c:v>
                </c:pt>
                <c:pt idx="34">
                  <c:v>85239.457519950345</c:v>
                </c:pt>
                <c:pt idx="35">
                  <c:v>85239.457519950345</c:v>
                </c:pt>
                <c:pt idx="36">
                  <c:v>85239.457519950345</c:v>
                </c:pt>
                <c:pt idx="37">
                  <c:v>85239.457519950345</c:v>
                </c:pt>
                <c:pt idx="38">
                  <c:v>85239.457519950345</c:v>
                </c:pt>
                <c:pt idx="39">
                  <c:v>85239.457519950345</c:v>
                </c:pt>
                <c:pt idx="40">
                  <c:v>85239.457519950345</c:v>
                </c:pt>
                <c:pt idx="41">
                  <c:v>85239.457519950345</c:v>
                </c:pt>
                <c:pt idx="42">
                  <c:v>85239.457519950345</c:v>
                </c:pt>
                <c:pt idx="43">
                  <c:v>85239.457519950345</c:v>
                </c:pt>
                <c:pt idx="44">
                  <c:v>85239.457519950345</c:v>
                </c:pt>
                <c:pt idx="45">
                  <c:v>85239.457519950345</c:v>
                </c:pt>
                <c:pt idx="46">
                  <c:v>85239.457519950345</c:v>
                </c:pt>
                <c:pt idx="47">
                  <c:v>85239.457519950345</c:v>
                </c:pt>
                <c:pt idx="48">
                  <c:v>85239.457519950345</c:v>
                </c:pt>
                <c:pt idx="49">
                  <c:v>85239.457519950345</c:v>
                </c:pt>
                <c:pt idx="50">
                  <c:v>85239.457519950345</c:v>
                </c:pt>
                <c:pt idx="51">
                  <c:v>85239.457519950345</c:v>
                </c:pt>
                <c:pt idx="52">
                  <c:v>85239.457519950345</c:v>
                </c:pt>
                <c:pt idx="53">
                  <c:v>85239.457519950345</c:v>
                </c:pt>
                <c:pt idx="54">
                  <c:v>85239.457519950345</c:v>
                </c:pt>
                <c:pt idx="55">
                  <c:v>85239.457519950345</c:v>
                </c:pt>
                <c:pt idx="56">
                  <c:v>85239.457519950345</c:v>
                </c:pt>
                <c:pt idx="57">
                  <c:v>85239.457519950345</c:v>
                </c:pt>
                <c:pt idx="58">
                  <c:v>85239.457519950345</c:v>
                </c:pt>
                <c:pt idx="59">
                  <c:v>85239.457519950345</c:v>
                </c:pt>
                <c:pt idx="60">
                  <c:v>85239.457519950345</c:v>
                </c:pt>
                <c:pt idx="61">
                  <c:v>85239.457519950345</c:v>
                </c:pt>
                <c:pt idx="62">
                  <c:v>85239.457519950345</c:v>
                </c:pt>
                <c:pt idx="63">
                  <c:v>85239.457519950345</c:v>
                </c:pt>
                <c:pt idx="64">
                  <c:v>85239.457519950345</c:v>
                </c:pt>
              </c:numCache>
            </c:numRef>
          </c:val>
          <c:smooth val="0"/>
          <c:extLst>
            <c:ext xmlns:c16="http://schemas.microsoft.com/office/drawing/2014/chart" uri="{C3380CC4-5D6E-409C-BE32-E72D297353CC}">
              <c16:uniqueId val="{00000006-56B0-4334-A9BF-8308D7E8F7BF}"/>
            </c:ext>
          </c:extLst>
        </c:ser>
        <c:dLbls>
          <c:showLegendKey val="0"/>
          <c:showVal val="0"/>
          <c:showCatName val="0"/>
          <c:showSerName val="0"/>
          <c:showPercent val="0"/>
          <c:showBubbleSize val="0"/>
        </c:dLbls>
        <c:marker val="1"/>
        <c:smooth val="0"/>
        <c:axId val="507247232"/>
        <c:axId val="507311232"/>
      </c:lineChart>
      <c:lineChart>
        <c:grouping val="standard"/>
        <c:varyColors val="0"/>
        <c:ser>
          <c:idx val="9"/>
          <c:order val="9"/>
          <c:tx>
            <c:strRef>
              <c:f>Danish!$S$47</c:f>
              <c:strCache>
                <c:ptCount val="1"/>
                <c:pt idx="0">
                  <c:v>DOS</c:v>
                </c:pt>
              </c:strCache>
            </c:strRef>
          </c:tx>
          <c:spPr>
            <a:ln w="50800">
              <a:solidFill>
                <a:srgbClr val="FF3399"/>
              </a:solidFill>
              <a:prstDash val="sysDot"/>
            </a:ln>
          </c:spPr>
          <c:marker>
            <c:symbol val="none"/>
          </c:marker>
          <c:val>
            <c:numRef>
              <c:f>Danish!$S$48:$S$112</c:f>
              <c:numCache>
                <c:formatCode>0</c:formatCode>
                <c:ptCount val="65"/>
                <c:pt idx="0">
                  <c:v>2.9100389105058366</c:v>
                </c:pt>
                <c:pt idx="1">
                  <c:v>23.609874790895724</c:v>
                </c:pt>
                <c:pt idx="2">
                  <c:v>26.73970588235294</c:v>
                </c:pt>
                <c:pt idx="3">
                  <c:v>25.261207854761022</c:v>
                </c:pt>
                <c:pt idx="4">
                  <c:v>34.204081632653065</c:v>
                </c:pt>
                <c:pt idx="5">
                  <c:v>26.561202932769973</c:v>
                </c:pt>
                <c:pt idx="6">
                  <c:v>26.541717189214157</c:v>
                </c:pt>
                <c:pt idx="7">
                  <c:v>31.26241721854305</c:v>
                </c:pt>
                <c:pt idx="8">
                  <c:v>26.456838085204453</c:v>
                </c:pt>
                <c:pt idx="9">
                  <c:v>20.907022361710474</c:v>
                </c:pt>
                <c:pt idx="10">
                  <c:v>22.323313747389893</c:v>
                </c:pt>
                <c:pt idx="11">
                  <c:v>18.915025722902254</c:v>
                </c:pt>
                <c:pt idx="12">
                  <c:v>18.005651262419104</c:v>
                </c:pt>
                <c:pt idx="13">
                  <c:v>26.828124159449139</c:v>
                </c:pt>
                <c:pt idx="14">
                  <c:v>19.38863929540501</c:v>
                </c:pt>
                <c:pt idx="15">
                  <c:v>20.074151801329137</c:v>
                </c:pt>
                <c:pt idx="16">
                  <c:v>21.656461030718457</c:v>
                </c:pt>
                <c:pt idx="17">
                  <c:v>23.361551451762271</c:v>
                </c:pt>
                <c:pt idx="18">
                  <c:v>24.354255851448269</c:v>
                </c:pt>
                <c:pt idx="19">
                  <c:v>28.098998232174427</c:v>
                </c:pt>
                <c:pt idx="20">
                  <c:v>30.898744959963658</c:v>
                </c:pt>
                <c:pt idx="21">
                  <c:v>28.819122368890476</c:v>
                </c:pt>
                <c:pt idx="22">
                  <c:v>30.209769026883755</c:v>
                </c:pt>
                <c:pt idx="23">
                  <c:v>27.491410287964555</c:v>
                </c:pt>
                <c:pt idx="24">
                  <c:v>29.926481620405102</c:v>
                </c:pt>
                <c:pt idx="25">
                  <c:v>26.617481650938899</c:v>
                </c:pt>
                <c:pt idx="26">
                  <c:v>28.033731553056921</c:v>
                </c:pt>
                <c:pt idx="27">
                  <c:v>29.668933276668081</c:v>
                </c:pt>
                <c:pt idx="28">
                  <c:v>31.549429443000793</c:v>
                </c:pt>
                <c:pt idx="29">
                  <c:v>31.768373151308303</c:v>
                </c:pt>
                <c:pt idx="30">
                  <c:v>31.768373151308303</c:v>
                </c:pt>
                <c:pt idx="31">
                  <c:v>31.768373151308303</c:v>
                </c:pt>
                <c:pt idx="32">
                  <c:v>31.768373151308303</c:v>
                </c:pt>
                <c:pt idx="33">
                  <c:v>31.768373151308303</c:v>
                </c:pt>
                <c:pt idx="34">
                  <c:v>31.768373151308303</c:v>
                </c:pt>
                <c:pt idx="35">
                  <c:v>31.768373151308303</c:v>
                </c:pt>
                <c:pt idx="36">
                  <c:v>31.768373151308303</c:v>
                </c:pt>
                <c:pt idx="37">
                  <c:v>31.768373151308303</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smooth val="0"/>
          <c:extLst>
            <c:ext xmlns:c16="http://schemas.microsoft.com/office/drawing/2014/chart" uri="{C3380CC4-5D6E-409C-BE32-E72D297353CC}">
              <c16:uniqueId val="{00000000-8D57-4C28-A9E8-452BD2317CC5}"/>
            </c:ext>
          </c:extLst>
        </c:ser>
        <c:dLbls>
          <c:showLegendKey val="0"/>
          <c:showVal val="0"/>
          <c:showCatName val="0"/>
          <c:showSerName val="0"/>
          <c:showPercent val="0"/>
          <c:showBubbleSize val="0"/>
        </c:dLbls>
        <c:marker val="1"/>
        <c:smooth val="0"/>
        <c:axId val="413055359"/>
        <c:axId val="1294468415"/>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5143462982246446"/>
              <c:y val="0.943356225754306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scaling>
        <c:delete val="0"/>
        <c:axPos val="l"/>
        <c:majorGridlines>
          <c:spPr>
            <a:ln w="3175">
              <a:solidFill>
                <a:srgbClr val="000000"/>
              </a:solidFill>
              <a:prstDash val="solid"/>
            </a:ln>
          </c:spPr>
        </c:majorGridlines>
        <c:title>
          <c:tx>
            <c:strRef>
              <c:f>Danish!$C$43</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valAx>
        <c:axId val="1294468415"/>
        <c:scaling>
          <c:orientation val="minMax"/>
        </c:scaling>
        <c:delete val="0"/>
        <c:axPos val="r"/>
        <c:title>
          <c:tx>
            <c:rich>
              <a:bodyPr/>
              <a:lstStyle/>
              <a:p>
                <a:pPr>
                  <a:defRPr/>
                </a:pPr>
                <a:r>
                  <a:rPr lang="en-US" sz="1800" b="1"/>
                  <a:t>DOS</a:t>
                </a:r>
              </a:p>
            </c:rich>
          </c:tx>
          <c:layout>
            <c:manualLayout>
              <c:xMode val="edge"/>
              <c:yMode val="edge"/>
              <c:x val="0.86830122338227866"/>
              <c:y val="0.43115600329476195"/>
            </c:manualLayout>
          </c:layout>
          <c:overlay val="0"/>
        </c:title>
        <c:numFmt formatCode="0" sourceLinked="1"/>
        <c:majorTickMark val="out"/>
        <c:minorTickMark val="none"/>
        <c:tickLblPos val="nextTo"/>
        <c:crossAx val="413055359"/>
        <c:crosses val="max"/>
        <c:crossBetween val="between"/>
      </c:valAx>
      <c:catAx>
        <c:axId val="413055359"/>
        <c:scaling>
          <c:orientation val="minMax"/>
        </c:scaling>
        <c:delete val="1"/>
        <c:axPos val="b"/>
        <c:majorTickMark val="out"/>
        <c:minorTickMark val="none"/>
        <c:tickLblPos val="nextTo"/>
        <c:crossAx val="1294468415"/>
        <c:crosses val="autoZero"/>
        <c:auto val="1"/>
        <c:lblAlgn val="ctr"/>
        <c:lblOffset val="100"/>
        <c:noMultiLvlLbl val="0"/>
      </c:catAx>
      <c:spPr>
        <a:noFill/>
        <a:ln w="12700">
          <a:solidFill>
            <a:srgbClr val="808080"/>
          </a:solidFill>
          <a:prstDash val="solid"/>
        </a:ln>
      </c:spPr>
    </c:plotArea>
    <c:legend>
      <c:legendPos val="r"/>
      <c:layout>
        <c:manualLayout>
          <c:xMode val="edge"/>
          <c:yMode val="edge"/>
          <c:x val="0.88816138993850346"/>
          <c:y val="7.177382062924223E-2"/>
          <c:w val="0.10265046991574871"/>
          <c:h val="0.84559189129673518"/>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 Iced Layer Cake Line Capacity</a:t>
            </a:r>
          </a:p>
        </c:rich>
      </c:tx>
      <c:layout>
        <c:manualLayout>
          <c:xMode val="edge"/>
          <c:yMode val="edge"/>
          <c:x val="0.35129110712203476"/>
          <c:y val="1.934487182308172E-2"/>
        </c:manualLayout>
      </c:layout>
      <c:overlay val="0"/>
      <c:spPr>
        <a:noFill/>
        <a:ln w="25400">
          <a:noFill/>
        </a:ln>
      </c:spPr>
    </c:title>
    <c:autoTitleDeleted val="0"/>
    <c:plotArea>
      <c:layout>
        <c:manualLayout>
          <c:layoutTarget val="inner"/>
          <c:xMode val="edge"/>
          <c:yMode val="edge"/>
          <c:x val="9.6030624319951033E-2"/>
          <c:y val="0.10188214977578904"/>
          <c:w val="0.7391416860345269"/>
          <c:h val="0.75604024058107622"/>
        </c:manualLayout>
      </c:layout>
      <c:barChart>
        <c:barDir val="col"/>
        <c:grouping val="clustered"/>
        <c:varyColors val="0"/>
        <c:ser>
          <c:idx val="2"/>
          <c:order val="0"/>
          <c:tx>
            <c:strRef>
              <c:f>'Iced Layers'!$C$47</c:f>
              <c:strCache>
                <c:ptCount val="1"/>
                <c:pt idx="0">
                  <c:v>Forecasted Demand</c:v>
                </c:pt>
              </c:strCache>
            </c:strRef>
          </c:tx>
          <c:spPr>
            <a:solidFill>
              <a:srgbClr val="000075"/>
            </a:solidFill>
            <a:ln w="19050">
              <a:solidFill>
                <a:srgbClr val="000075"/>
              </a:solidFill>
            </a:ln>
          </c:spPr>
          <c:invertIfNegative val="0"/>
          <c:cat>
            <c:multiLvlStrRef>
              <c:f>'Iced Layers'!$A$48:$B$112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Layers'!$C$48:$C$112</c:f>
              <c:numCache>
                <c:formatCode>#,##0</c:formatCode>
                <c:ptCount val="65"/>
                <c:pt idx="0">
                  <c:v>53842</c:v>
                </c:pt>
                <c:pt idx="1">
                  <c:v>65633</c:v>
                </c:pt>
                <c:pt idx="2">
                  <c:v>83118</c:v>
                </c:pt>
                <c:pt idx="3">
                  <c:v>91102</c:v>
                </c:pt>
                <c:pt idx="4">
                  <c:v>77259</c:v>
                </c:pt>
                <c:pt idx="5">
                  <c:v>60768</c:v>
                </c:pt>
                <c:pt idx="6">
                  <c:v>59226</c:v>
                </c:pt>
                <c:pt idx="7">
                  <c:v>56329</c:v>
                </c:pt>
                <c:pt idx="8">
                  <c:v>64388</c:v>
                </c:pt>
                <c:pt idx="9">
                  <c:v>56839</c:v>
                </c:pt>
                <c:pt idx="10">
                  <c:v>50673</c:v>
                </c:pt>
                <c:pt idx="11">
                  <c:v>43263</c:v>
                </c:pt>
                <c:pt idx="12">
                  <c:v>40559</c:v>
                </c:pt>
                <c:pt idx="13">
                  <c:v>41938</c:v>
                </c:pt>
                <c:pt idx="14">
                  <c:v>56707</c:v>
                </c:pt>
                <c:pt idx="15">
                  <c:v>58639</c:v>
                </c:pt>
                <c:pt idx="16">
                  <c:v>79025</c:v>
                </c:pt>
                <c:pt idx="17">
                  <c:v>84587</c:v>
                </c:pt>
                <c:pt idx="18">
                  <c:v>61170</c:v>
                </c:pt>
                <c:pt idx="19">
                  <c:v>44594</c:v>
                </c:pt>
                <c:pt idx="20">
                  <c:v>40671</c:v>
                </c:pt>
                <c:pt idx="21">
                  <c:v>39156</c:v>
                </c:pt>
                <c:pt idx="22">
                  <c:v>47833.5</c:v>
                </c:pt>
                <c:pt idx="23">
                  <c:v>47833.5</c:v>
                </c:pt>
                <c:pt idx="24">
                  <c:v>47833.5</c:v>
                </c:pt>
                <c:pt idx="25">
                  <c:v>47833.5</c:v>
                </c:pt>
                <c:pt idx="26">
                  <c:v>47833.5</c:v>
                </c:pt>
                <c:pt idx="27">
                  <c:v>47833.5</c:v>
                </c:pt>
                <c:pt idx="28">
                  <c:v>47833.5</c:v>
                </c:pt>
                <c:pt idx="29">
                  <c:v>47833.5</c:v>
                </c:pt>
                <c:pt idx="30">
                  <c:v>47833.5</c:v>
                </c:pt>
                <c:pt idx="31">
                  <c:v>47833.5</c:v>
                </c:pt>
                <c:pt idx="32">
                  <c:v>47833.5</c:v>
                </c:pt>
                <c:pt idx="33">
                  <c:v>47833.5</c:v>
                </c:pt>
                <c:pt idx="34">
                  <c:v>47833.5</c:v>
                </c:pt>
                <c:pt idx="35">
                  <c:v>47833.5</c:v>
                </c:pt>
                <c:pt idx="36">
                  <c:v>47833.5</c:v>
                </c:pt>
                <c:pt idx="37">
                  <c:v>47833.5</c:v>
                </c:pt>
                <c:pt idx="38">
                  <c:v>47833.5</c:v>
                </c:pt>
                <c:pt idx="39">
                  <c:v>47833.5</c:v>
                </c:pt>
                <c:pt idx="40">
                  <c:v>47833.5</c:v>
                </c:pt>
                <c:pt idx="41">
                  <c:v>47833.5</c:v>
                </c:pt>
                <c:pt idx="42">
                  <c:v>47833.5</c:v>
                </c:pt>
                <c:pt idx="43">
                  <c:v>47833.5</c:v>
                </c:pt>
                <c:pt idx="44">
                  <c:v>47833.5</c:v>
                </c:pt>
                <c:pt idx="45">
                  <c:v>47833.5</c:v>
                </c:pt>
                <c:pt idx="46">
                  <c:v>47833.5</c:v>
                </c:pt>
                <c:pt idx="47">
                  <c:v>47833.5</c:v>
                </c:pt>
                <c:pt idx="48">
                  <c:v>47833.5</c:v>
                </c:pt>
                <c:pt idx="49">
                  <c:v>47833.5</c:v>
                </c:pt>
                <c:pt idx="50">
                  <c:v>47833.5</c:v>
                </c:pt>
                <c:pt idx="51">
                  <c:v>47833.5</c:v>
                </c:pt>
                <c:pt idx="52">
                  <c:v>47833.5</c:v>
                </c:pt>
                <c:pt idx="53">
                  <c:v>47833.5</c:v>
                </c:pt>
                <c:pt idx="54">
                  <c:v>47833.5</c:v>
                </c:pt>
                <c:pt idx="55">
                  <c:v>47833.5</c:v>
                </c:pt>
                <c:pt idx="56">
                  <c:v>47833.5</c:v>
                </c:pt>
                <c:pt idx="57">
                  <c:v>47833.5</c:v>
                </c:pt>
                <c:pt idx="58">
                  <c:v>47833.5</c:v>
                </c:pt>
                <c:pt idx="59">
                  <c:v>47833.5</c:v>
                </c:pt>
                <c:pt idx="60">
                  <c:v>47833.5</c:v>
                </c:pt>
                <c:pt idx="61">
                  <c:v>47833.5</c:v>
                </c:pt>
                <c:pt idx="62">
                  <c:v>47833.5</c:v>
                </c:pt>
                <c:pt idx="63">
                  <c:v>47833.5</c:v>
                </c:pt>
                <c:pt idx="64">
                  <c:v>47833.5</c:v>
                </c:pt>
              </c:numCache>
            </c:numRef>
          </c:val>
          <c:extLst>
            <c:ext xmlns:c16="http://schemas.microsoft.com/office/drawing/2014/chart" uri="{C3380CC4-5D6E-409C-BE32-E72D297353CC}">
              <c16:uniqueId val="{00000000-CA90-4EB4-897B-E43DC05DAFD2}"/>
            </c:ext>
          </c:extLst>
        </c:ser>
        <c:ser>
          <c:idx val="0"/>
          <c:order val="4"/>
          <c:tx>
            <c:strRef>
              <c:f>'Iced Layers'!$G$47</c:f>
              <c:strCache>
                <c:ptCount val="1"/>
                <c:pt idx="0">
                  <c:v>Actual Sales</c:v>
                </c:pt>
              </c:strCache>
            </c:strRef>
          </c:tx>
          <c:spPr>
            <a:solidFill>
              <a:srgbClr val="42D4F4"/>
            </a:solidFill>
            <a:ln w="19050">
              <a:solidFill>
                <a:srgbClr val="42D4F4"/>
              </a:solidFill>
            </a:ln>
          </c:spPr>
          <c:invertIfNegative val="0"/>
          <c:cat>
            <c:multiLvlStrRef>
              <c:f>'Iced Layers'!$A$48:$B$112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Layers'!$G$48:$G$112</c:f>
              <c:numCache>
                <c:formatCode>#,##0</c:formatCode>
                <c:ptCount val="65"/>
                <c:pt idx="0">
                  <c:v>52627</c:v>
                </c:pt>
                <c:pt idx="1">
                  <c:v>68791</c:v>
                </c:pt>
                <c:pt idx="2">
                  <c:v>58684</c:v>
                </c:pt>
                <c:pt idx="3">
                  <c:v>74419</c:v>
                </c:pt>
                <c:pt idx="4">
                  <c:v>77447</c:v>
                </c:pt>
                <c:pt idx="5">
                  <c:v>69369</c:v>
                </c:pt>
                <c:pt idx="6">
                  <c:v>64493</c:v>
                </c:pt>
                <c:pt idx="7">
                  <c:v>58765</c:v>
                </c:pt>
                <c:pt idx="8">
                  <c:v>52781</c:v>
                </c:pt>
                <c:pt idx="9">
                  <c:v>43146</c:v>
                </c:pt>
                <c:pt idx="10">
                  <c:v>41736</c:v>
                </c:pt>
                <c:pt idx="11">
                  <c:v>41333</c:v>
                </c:pt>
                <c:pt idx="12" formatCode="#,##0_);[Red]\(#,##0\)">
                  <c:v>33939</c:v>
                </c:pt>
                <c:pt idx="13">
                  <c:v>37414</c:v>
                </c:pt>
                <c:pt idx="14">
                  <c:v>55441</c:v>
                </c:pt>
                <c:pt idx="15">
                  <c:v>56347</c:v>
                </c:pt>
                <c:pt idx="16">
                  <c:v>73779</c:v>
                </c:pt>
              </c:numCache>
            </c:numRef>
          </c:val>
          <c:extLst>
            <c:ext xmlns:c16="http://schemas.microsoft.com/office/drawing/2014/chart" uri="{C3380CC4-5D6E-409C-BE32-E72D297353CC}">
              <c16:uniqueId val="{00000001-CA90-4EB4-897B-E43DC05DAFD2}"/>
            </c:ext>
          </c:extLst>
        </c:ser>
        <c:ser>
          <c:idx val="5"/>
          <c:order val="5"/>
          <c:tx>
            <c:strRef>
              <c:f>'Iced Layers'!$I$47</c:f>
              <c:strCache>
                <c:ptCount val="1"/>
                <c:pt idx="0">
                  <c:v>Outside Purchases</c:v>
                </c:pt>
              </c:strCache>
            </c:strRef>
          </c:tx>
          <c:spPr>
            <a:solidFill>
              <a:srgbClr val="F58231"/>
            </a:solidFill>
            <a:ln w="19050">
              <a:solidFill>
                <a:srgbClr val="F58231"/>
              </a:solidFill>
              <a:prstDash val="solid"/>
            </a:ln>
          </c:spPr>
          <c:invertIfNegative val="0"/>
          <c:cat>
            <c:multiLvlStrRef>
              <c:f>'Iced Layers'!$A$48:$B$112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Layers'!$I$48:$I$112</c:f>
              <c:numCache>
                <c:formatCode>#,##0</c:formatCode>
                <c:ptCount val="65"/>
              </c:numCache>
            </c:numRef>
          </c:val>
          <c:extLst>
            <c:ext xmlns:c16="http://schemas.microsoft.com/office/drawing/2014/chart" uri="{C3380CC4-5D6E-409C-BE32-E72D297353CC}">
              <c16:uniqueId val="{00000002-CA90-4EB4-897B-E43DC05DAFD2}"/>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'Iced Layers'!$D$47</c:f>
              <c:strCache>
                <c:ptCount val="1"/>
                <c:pt idx="0">
                  <c:v>Scheduled Production</c:v>
                </c:pt>
              </c:strCache>
            </c:strRef>
          </c:tx>
          <c:spPr>
            <a:ln w="38100">
              <a:solidFill>
                <a:srgbClr val="911EB4"/>
              </a:solidFill>
              <a:prstDash val="dash"/>
            </a:ln>
          </c:spPr>
          <c:marker>
            <c:symbol val="none"/>
          </c:marker>
          <c:cat>
            <c:multiLvlStrRef>
              <c:f>'Iced Layers'!$A$48:$B$112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Layers'!$D$48:$D$112</c:f>
              <c:numCache>
                <c:formatCode>#,##0</c:formatCode>
                <c:ptCount val="65"/>
                <c:pt idx="0">
                  <c:v>78100</c:v>
                </c:pt>
                <c:pt idx="1">
                  <c:v>83900</c:v>
                </c:pt>
                <c:pt idx="2">
                  <c:v>78750</c:v>
                </c:pt>
                <c:pt idx="3">
                  <c:v>79780</c:v>
                </c:pt>
                <c:pt idx="4">
                  <c:v>71949</c:v>
                </c:pt>
                <c:pt idx="5">
                  <c:v>52950</c:v>
                </c:pt>
                <c:pt idx="6">
                  <c:v>57300</c:v>
                </c:pt>
                <c:pt idx="7">
                  <c:v>54350</c:v>
                </c:pt>
                <c:pt idx="8">
                  <c:v>60350</c:v>
                </c:pt>
                <c:pt idx="9">
                  <c:v>60100</c:v>
                </c:pt>
                <c:pt idx="10">
                  <c:v>50000</c:v>
                </c:pt>
                <c:pt idx="11">
                  <c:v>44600</c:v>
                </c:pt>
                <c:pt idx="12">
                  <c:v>35500</c:v>
                </c:pt>
                <c:pt idx="13">
                  <c:v>43900</c:v>
                </c:pt>
                <c:pt idx="14">
                  <c:v>48500</c:v>
                </c:pt>
                <c:pt idx="15">
                  <c:v>39010</c:v>
                </c:pt>
                <c:pt idx="16">
                  <c:v>71979.342342277741</c:v>
                </c:pt>
                <c:pt idx="17">
                  <c:v>68400</c:v>
                </c:pt>
                <c:pt idx="18">
                  <c:v>61400</c:v>
                </c:pt>
                <c:pt idx="19">
                  <c:v>48900</c:v>
                </c:pt>
                <c:pt idx="20">
                  <c:v>34800</c:v>
                </c:pt>
                <c:pt idx="21">
                  <c:v>49500</c:v>
                </c:pt>
                <c:pt idx="22">
                  <c:v>47833.5</c:v>
                </c:pt>
                <c:pt idx="23">
                  <c:v>47833.5</c:v>
                </c:pt>
                <c:pt idx="24">
                  <c:v>47833.5</c:v>
                </c:pt>
                <c:pt idx="25">
                  <c:v>47833.5</c:v>
                </c:pt>
                <c:pt idx="26">
                  <c:v>47833.5</c:v>
                </c:pt>
                <c:pt idx="27">
                  <c:v>47833.5</c:v>
                </c:pt>
                <c:pt idx="28">
                  <c:v>47833.5</c:v>
                </c:pt>
                <c:pt idx="29">
                  <c:v>47833.5</c:v>
                </c:pt>
                <c:pt idx="30">
                  <c:v>47833.5</c:v>
                </c:pt>
                <c:pt idx="31">
                  <c:v>47833.5</c:v>
                </c:pt>
                <c:pt idx="32">
                  <c:v>47833.5</c:v>
                </c:pt>
                <c:pt idx="33">
                  <c:v>47833.5</c:v>
                </c:pt>
                <c:pt idx="34">
                  <c:v>47833.5</c:v>
                </c:pt>
                <c:pt idx="35">
                  <c:v>47833.5</c:v>
                </c:pt>
                <c:pt idx="36">
                  <c:v>47833.5</c:v>
                </c:pt>
                <c:pt idx="37">
                  <c:v>47833.5</c:v>
                </c:pt>
                <c:pt idx="38">
                  <c:v>47833.5</c:v>
                </c:pt>
              </c:numCache>
            </c:numRef>
          </c:val>
          <c:smooth val="1"/>
          <c:extLst>
            <c:ext xmlns:c16="http://schemas.microsoft.com/office/drawing/2014/chart" uri="{C3380CC4-5D6E-409C-BE32-E72D297353CC}">
              <c16:uniqueId val="{00000003-CA90-4EB4-897B-E43DC05DAFD2}"/>
            </c:ext>
          </c:extLst>
        </c:ser>
        <c:ser>
          <c:idx val="3"/>
          <c:order val="2"/>
          <c:tx>
            <c:strRef>
              <c:f>'Iced Layers'!$F$47</c:f>
              <c:strCache>
                <c:ptCount val="1"/>
                <c:pt idx="0">
                  <c:v>Actual Production</c:v>
                </c:pt>
              </c:strCache>
            </c:strRef>
          </c:tx>
          <c:spPr>
            <a:ln w="38100">
              <a:solidFill>
                <a:srgbClr val="911EB4"/>
              </a:solidFill>
            </a:ln>
          </c:spPr>
          <c:marker>
            <c:symbol val="none"/>
          </c:marker>
          <c:cat>
            <c:multiLvlStrRef>
              <c:f>'Iced Layers'!$A$48:$B$112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Layers'!$F$48:$F$112</c:f>
              <c:numCache>
                <c:formatCode>#,##0</c:formatCode>
                <c:ptCount val="65"/>
                <c:pt idx="0">
                  <c:v>72420</c:v>
                </c:pt>
                <c:pt idx="1">
                  <c:v>66990</c:v>
                </c:pt>
                <c:pt idx="2">
                  <c:v>78476</c:v>
                </c:pt>
                <c:pt idx="3">
                  <c:v>80260</c:v>
                </c:pt>
                <c:pt idx="4">
                  <c:v>73279</c:v>
                </c:pt>
                <c:pt idx="5">
                  <c:v>57154</c:v>
                </c:pt>
                <c:pt idx="6">
                  <c:v>55931</c:v>
                </c:pt>
                <c:pt idx="7">
                  <c:v>60806</c:v>
                </c:pt>
                <c:pt idx="8">
                  <c:v>65254</c:v>
                </c:pt>
                <c:pt idx="9">
                  <c:v>61664</c:v>
                </c:pt>
                <c:pt idx="10">
                  <c:v>57700</c:v>
                </c:pt>
                <c:pt idx="11">
                  <c:v>43944</c:v>
                </c:pt>
                <c:pt idx="12" formatCode="#,##0_);[Red]\(#,##0\)">
                  <c:v>54398</c:v>
                </c:pt>
                <c:pt idx="13">
                  <c:v>43888</c:v>
                </c:pt>
                <c:pt idx="14">
                  <c:v>41381</c:v>
                </c:pt>
                <c:pt idx="15">
                  <c:v>50224</c:v>
                </c:pt>
                <c:pt idx="16">
                  <c:v>57938</c:v>
                </c:pt>
              </c:numCache>
            </c:numRef>
          </c:val>
          <c:smooth val="1"/>
          <c:extLst>
            <c:ext xmlns:c16="http://schemas.microsoft.com/office/drawing/2014/chart" uri="{C3380CC4-5D6E-409C-BE32-E72D297353CC}">
              <c16:uniqueId val="{00000004-CA90-4EB4-897B-E43DC05DAFD2}"/>
            </c:ext>
          </c:extLst>
        </c:ser>
        <c:ser>
          <c:idx val="4"/>
          <c:order val="3"/>
          <c:tx>
            <c:strRef>
              <c:f>'Iced Layers'!$E$47</c:f>
              <c:strCache>
                <c:ptCount val="1"/>
                <c:pt idx="0">
                  <c:v>Beginning Inventory</c:v>
                </c:pt>
              </c:strCache>
            </c:strRef>
          </c:tx>
          <c:spPr>
            <a:ln w="38100">
              <a:solidFill>
                <a:schemeClr val="tx1"/>
              </a:solidFill>
            </a:ln>
          </c:spPr>
          <c:marker>
            <c:symbol val="none"/>
          </c:marker>
          <c:cat>
            <c:multiLvlStrRef>
              <c:f>'Iced Layers'!$A$48:$B$112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Layers'!$E$48:$E$112</c:f>
              <c:numCache>
                <c:formatCode>#,##0</c:formatCode>
                <c:ptCount val="65"/>
                <c:pt idx="0">
                  <c:v>48733</c:v>
                </c:pt>
                <c:pt idx="1">
                  <c:v>68526</c:v>
                </c:pt>
                <c:pt idx="2">
                  <c:v>67722</c:v>
                </c:pt>
                <c:pt idx="3">
                  <c:v>85557</c:v>
                </c:pt>
                <c:pt idx="4">
                  <c:v>87238</c:v>
                </c:pt>
                <c:pt idx="5">
                  <c:v>86858</c:v>
                </c:pt>
                <c:pt idx="6">
                  <c:v>81161</c:v>
                </c:pt>
                <c:pt idx="7">
                  <c:v>73061</c:v>
                </c:pt>
                <c:pt idx="8">
                  <c:v>75026</c:v>
                </c:pt>
                <c:pt idx="9">
                  <c:v>73463</c:v>
                </c:pt>
                <c:pt idx="10">
                  <c:v>90016</c:v>
                </c:pt>
                <c:pt idx="11">
                  <c:v>99503</c:v>
                </c:pt>
                <c:pt idx="12">
                  <c:v>98210</c:v>
                </c:pt>
                <c:pt idx="13">
                  <c:v>118293</c:v>
                </c:pt>
                <c:pt idx="14">
                  <c:v>117414</c:v>
                </c:pt>
                <c:pt idx="15">
                  <c:v>97638</c:v>
                </c:pt>
                <c:pt idx="16">
                  <c:v>76332</c:v>
                </c:pt>
                <c:pt idx="17">
                  <c:v>71645</c:v>
                </c:pt>
                <c:pt idx="18">
                  <c:v>55458</c:v>
                </c:pt>
                <c:pt idx="19">
                  <c:v>55688</c:v>
                </c:pt>
                <c:pt idx="20">
                  <c:v>59994</c:v>
                </c:pt>
                <c:pt idx="21">
                  <c:v>54123</c:v>
                </c:pt>
                <c:pt idx="22">
                  <c:v>64467</c:v>
                </c:pt>
                <c:pt idx="23">
                  <c:v>64467</c:v>
                </c:pt>
                <c:pt idx="24">
                  <c:v>64467</c:v>
                </c:pt>
                <c:pt idx="25">
                  <c:v>64467</c:v>
                </c:pt>
                <c:pt idx="26">
                  <c:v>64467</c:v>
                </c:pt>
                <c:pt idx="27">
                  <c:v>64467</c:v>
                </c:pt>
                <c:pt idx="28">
                  <c:v>64467</c:v>
                </c:pt>
                <c:pt idx="29">
                  <c:v>64467</c:v>
                </c:pt>
                <c:pt idx="30">
                  <c:v>64467</c:v>
                </c:pt>
                <c:pt idx="31">
                  <c:v>64467</c:v>
                </c:pt>
                <c:pt idx="32">
                  <c:v>64467</c:v>
                </c:pt>
                <c:pt idx="33">
                  <c:v>64467</c:v>
                </c:pt>
                <c:pt idx="34">
                  <c:v>64467</c:v>
                </c:pt>
                <c:pt idx="35">
                  <c:v>64467</c:v>
                </c:pt>
                <c:pt idx="36">
                  <c:v>64467</c:v>
                </c:pt>
                <c:pt idx="37">
                  <c:v>64467</c:v>
                </c:pt>
                <c:pt idx="38">
                  <c:v>64467</c:v>
                </c:pt>
              </c:numCache>
            </c:numRef>
          </c:val>
          <c:smooth val="1"/>
          <c:extLst>
            <c:ext xmlns:c16="http://schemas.microsoft.com/office/drawing/2014/chart" uri="{C3380CC4-5D6E-409C-BE32-E72D297353CC}">
              <c16:uniqueId val="{00000005-CA90-4EB4-897B-E43DC05DAFD2}"/>
            </c:ext>
          </c:extLst>
        </c:ser>
        <c:ser>
          <c:idx val="6"/>
          <c:order val="6"/>
          <c:tx>
            <c:strRef>
              <c:f>'Iced Layers'!$M$47</c:f>
              <c:strCache>
                <c:ptCount val="1"/>
                <c:pt idx="0">
                  <c:v>Standard Capacity</c:v>
                </c:pt>
              </c:strCache>
            </c:strRef>
          </c:tx>
          <c:spPr>
            <a:ln w="38100">
              <a:solidFill>
                <a:srgbClr val="3CB44B"/>
              </a:solidFill>
            </a:ln>
          </c:spPr>
          <c:marker>
            <c:symbol val="none"/>
          </c:marker>
          <c:cat>
            <c:multiLvlStrRef>
              <c:f>'Iced Layers'!$A$48:$B$112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Layers'!$M$48:$M$112</c:f>
              <c:numCache>
                <c:formatCode>#,##0</c:formatCode>
                <c:ptCount val="65"/>
                <c:pt idx="0">
                  <c:v>61542.601366795781</c:v>
                </c:pt>
                <c:pt idx="1">
                  <c:v>61542.601366795781</c:v>
                </c:pt>
                <c:pt idx="2">
                  <c:v>61542.601366795781</c:v>
                </c:pt>
                <c:pt idx="3">
                  <c:v>61542.601366795781</c:v>
                </c:pt>
                <c:pt idx="4">
                  <c:v>61542.601366795781</c:v>
                </c:pt>
                <c:pt idx="5">
                  <c:v>61542.601366795781</c:v>
                </c:pt>
                <c:pt idx="6">
                  <c:v>61542.601366795781</c:v>
                </c:pt>
                <c:pt idx="7">
                  <c:v>61542.601366795781</c:v>
                </c:pt>
                <c:pt idx="8">
                  <c:v>61542.601366795781</c:v>
                </c:pt>
                <c:pt idx="9">
                  <c:v>61542.601366795781</c:v>
                </c:pt>
                <c:pt idx="10">
                  <c:v>61542.601366795781</c:v>
                </c:pt>
                <c:pt idx="11">
                  <c:v>61542.601366795781</c:v>
                </c:pt>
                <c:pt idx="12">
                  <c:v>61542.601366795781</c:v>
                </c:pt>
                <c:pt idx="13">
                  <c:v>59982.785285231454</c:v>
                </c:pt>
                <c:pt idx="14">
                  <c:v>59982.785285231454</c:v>
                </c:pt>
                <c:pt idx="15">
                  <c:v>59982.785285231454</c:v>
                </c:pt>
                <c:pt idx="16">
                  <c:v>59982.785285231454</c:v>
                </c:pt>
                <c:pt idx="17">
                  <c:v>59982.785285231454</c:v>
                </c:pt>
                <c:pt idx="18">
                  <c:v>59982.785285231454</c:v>
                </c:pt>
                <c:pt idx="19">
                  <c:v>59982.785285231454</c:v>
                </c:pt>
                <c:pt idx="20">
                  <c:v>59982.785285231454</c:v>
                </c:pt>
                <c:pt idx="21">
                  <c:v>59982.785285231454</c:v>
                </c:pt>
                <c:pt idx="22">
                  <c:v>59982.785285231454</c:v>
                </c:pt>
                <c:pt idx="23">
                  <c:v>59982.785285231454</c:v>
                </c:pt>
                <c:pt idx="24">
                  <c:v>59982.785285231454</c:v>
                </c:pt>
                <c:pt idx="25">
                  <c:v>59982.785285231454</c:v>
                </c:pt>
                <c:pt idx="26">
                  <c:v>59982.785285231454</c:v>
                </c:pt>
                <c:pt idx="27">
                  <c:v>59982.785285231454</c:v>
                </c:pt>
                <c:pt idx="28">
                  <c:v>59982.785285231454</c:v>
                </c:pt>
                <c:pt idx="29">
                  <c:v>59982.785285231454</c:v>
                </c:pt>
                <c:pt idx="30">
                  <c:v>59982.785285231454</c:v>
                </c:pt>
                <c:pt idx="31">
                  <c:v>59982.785285231454</c:v>
                </c:pt>
                <c:pt idx="32">
                  <c:v>59982.785285231454</c:v>
                </c:pt>
                <c:pt idx="33">
                  <c:v>59982.785285231454</c:v>
                </c:pt>
                <c:pt idx="34">
                  <c:v>59982.785285231454</c:v>
                </c:pt>
                <c:pt idx="35">
                  <c:v>59982.785285231454</c:v>
                </c:pt>
                <c:pt idx="36">
                  <c:v>59982.785285231454</c:v>
                </c:pt>
                <c:pt idx="37">
                  <c:v>59982.785285231454</c:v>
                </c:pt>
                <c:pt idx="38">
                  <c:v>59982.785285231454</c:v>
                </c:pt>
                <c:pt idx="39">
                  <c:v>59982.785285231454</c:v>
                </c:pt>
                <c:pt idx="40">
                  <c:v>59982.785285231454</c:v>
                </c:pt>
                <c:pt idx="41">
                  <c:v>59982.785285231454</c:v>
                </c:pt>
                <c:pt idx="42">
                  <c:v>59982.785285231454</c:v>
                </c:pt>
                <c:pt idx="43">
                  <c:v>59982.785285231454</c:v>
                </c:pt>
                <c:pt idx="44">
                  <c:v>59982.785285231454</c:v>
                </c:pt>
                <c:pt idx="45">
                  <c:v>59982.785285231454</c:v>
                </c:pt>
                <c:pt idx="46">
                  <c:v>59982.785285231454</c:v>
                </c:pt>
                <c:pt idx="47">
                  <c:v>59982.785285231454</c:v>
                </c:pt>
                <c:pt idx="48">
                  <c:v>59982.785285231454</c:v>
                </c:pt>
                <c:pt idx="49">
                  <c:v>59982.785285231454</c:v>
                </c:pt>
                <c:pt idx="50">
                  <c:v>59982.785285231454</c:v>
                </c:pt>
                <c:pt idx="51">
                  <c:v>59982.785285231454</c:v>
                </c:pt>
                <c:pt idx="52">
                  <c:v>59982.785285231454</c:v>
                </c:pt>
                <c:pt idx="53">
                  <c:v>59982.785285231454</c:v>
                </c:pt>
                <c:pt idx="54">
                  <c:v>59982.785285231454</c:v>
                </c:pt>
                <c:pt idx="55">
                  <c:v>59982.785285231454</c:v>
                </c:pt>
                <c:pt idx="56">
                  <c:v>59982.785285231454</c:v>
                </c:pt>
                <c:pt idx="57">
                  <c:v>59982.785285231454</c:v>
                </c:pt>
                <c:pt idx="58">
                  <c:v>59982.785285231454</c:v>
                </c:pt>
                <c:pt idx="59">
                  <c:v>59982.785285231454</c:v>
                </c:pt>
                <c:pt idx="60">
                  <c:v>59982.785285231454</c:v>
                </c:pt>
                <c:pt idx="61">
                  <c:v>59982.785285231454</c:v>
                </c:pt>
                <c:pt idx="62">
                  <c:v>59982.785285231454</c:v>
                </c:pt>
                <c:pt idx="63">
                  <c:v>59982.785285231454</c:v>
                </c:pt>
                <c:pt idx="64">
                  <c:v>59982.785285231454</c:v>
                </c:pt>
              </c:numCache>
            </c:numRef>
          </c:val>
          <c:smooth val="0"/>
          <c:extLst>
            <c:ext xmlns:c16="http://schemas.microsoft.com/office/drawing/2014/chart" uri="{C3380CC4-5D6E-409C-BE32-E72D297353CC}">
              <c16:uniqueId val="{00000008-CA90-4EB4-897B-E43DC05DAFD2}"/>
            </c:ext>
          </c:extLst>
        </c:ser>
        <c:ser>
          <c:idx val="7"/>
          <c:order val="7"/>
          <c:tx>
            <c:strRef>
              <c:f>'Iced Layers'!$N$47</c:f>
              <c:strCache>
                <c:ptCount val="1"/>
                <c:pt idx="0">
                  <c:v>Overtime Capacity</c:v>
                </c:pt>
              </c:strCache>
            </c:strRef>
          </c:tx>
          <c:spPr>
            <a:ln w="38100">
              <a:solidFill>
                <a:srgbClr val="FFE119"/>
              </a:solidFill>
            </a:ln>
          </c:spPr>
          <c:marker>
            <c:symbol val="none"/>
          </c:marker>
          <c:cat>
            <c:multiLvlStrRef>
              <c:f>'Iced Layers'!$A$48:$B$112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Layers'!$N$48:$N$112</c:f>
              <c:numCache>
                <c:formatCode>#,##0</c:formatCode>
                <c:ptCount val="65"/>
                <c:pt idx="0">
                  <c:v>73851.121640154932</c:v>
                </c:pt>
                <c:pt idx="1">
                  <c:v>73851.121640154932</c:v>
                </c:pt>
                <c:pt idx="2">
                  <c:v>73851.121640154932</c:v>
                </c:pt>
                <c:pt idx="3">
                  <c:v>73851.121640154932</c:v>
                </c:pt>
                <c:pt idx="4">
                  <c:v>73851.121640154932</c:v>
                </c:pt>
                <c:pt idx="5">
                  <c:v>73851.121640154932</c:v>
                </c:pt>
                <c:pt idx="6">
                  <c:v>73851.121640154932</c:v>
                </c:pt>
                <c:pt idx="7">
                  <c:v>73851.121640154932</c:v>
                </c:pt>
                <c:pt idx="8">
                  <c:v>73851.121640154932</c:v>
                </c:pt>
                <c:pt idx="9">
                  <c:v>73851.121640154932</c:v>
                </c:pt>
                <c:pt idx="10">
                  <c:v>73851.121640154932</c:v>
                </c:pt>
                <c:pt idx="11">
                  <c:v>73851.121640154932</c:v>
                </c:pt>
                <c:pt idx="12">
                  <c:v>73851.121640154932</c:v>
                </c:pt>
                <c:pt idx="13">
                  <c:v>71979.342342277741</c:v>
                </c:pt>
                <c:pt idx="14">
                  <c:v>71979.342342277741</c:v>
                </c:pt>
                <c:pt idx="15">
                  <c:v>71979.342342277741</c:v>
                </c:pt>
                <c:pt idx="16">
                  <c:v>71979.342342277741</c:v>
                </c:pt>
                <c:pt idx="17">
                  <c:v>71979.342342277741</c:v>
                </c:pt>
                <c:pt idx="18">
                  <c:v>71979.342342277741</c:v>
                </c:pt>
                <c:pt idx="19">
                  <c:v>71979.342342277741</c:v>
                </c:pt>
                <c:pt idx="20">
                  <c:v>71979.342342277741</c:v>
                </c:pt>
                <c:pt idx="21">
                  <c:v>71979.342342277741</c:v>
                </c:pt>
                <c:pt idx="22">
                  <c:v>71979.342342277741</c:v>
                </c:pt>
                <c:pt idx="23">
                  <c:v>71979.342342277741</c:v>
                </c:pt>
                <c:pt idx="24">
                  <c:v>71979.342342277741</c:v>
                </c:pt>
                <c:pt idx="25">
                  <c:v>71979.342342277741</c:v>
                </c:pt>
                <c:pt idx="26">
                  <c:v>71979.342342277741</c:v>
                </c:pt>
                <c:pt idx="27">
                  <c:v>71979.342342277741</c:v>
                </c:pt>
                <c:pt idx="28">
                  <c:v>71979.342342277741</c:v>
                </c:pt>
                <c:pt idx="29">
                  <c:v>71979.342342277741</c:v>
                </c:pt>
                <c:pt idx="30">
                  <c:v>71979.342342277741</c:v>
                </c:pt>
                <c:pt idx="31">
                  <c:v>71979.342342277741</c:v>
                </c:pt>
                <c:pt idx="32">
                  <c:v>71979.342342277741</c:v>
                </c:pt>
                <c:pt idx="33">
                  <c:v>71979.342342277741</c:v>
                </c:pt>
                <c:pt idx="34">
                  <c:v>71979.342342277741</c:v>
                </c:pt>
                <c:pt idx="35">
                  <c:v>71979.342342277741</c:v>
                </c:pt>
                <c:pt idx="36">
                  <c:v>71979.342342277741</c:v>
                </c:pt>
                <c:pt idx="37">
                  <c:v>71979.342342277741</c:v>
                </c:pt>
                <c:pt idx="38">
                  <c:v>71979.342342277741</c:v>
                </c:pt>
                <c:pt idx="39">
                  <c:v>71979.342342277741</c:v>
                </c:pt>
                <c:pt idx="40">
                  <c:v>71979.342342277741</c:v>
                </c:pt>
                <c:pt idx="41">
                  <c:v>71979.342342277741</c:v>
                </c:pt>
                <c:pt idx="42">
                  <c:v>71979.342342277741</c:v>
                </c:pt>
                <c:pt idx="43">
                  <c:v>71979.342342277741</c:v>
                </c:pt>
                <c:pt idx="44">
                  <c:v>71979.342342277741</c:v>
                </c:pt>
                <c:pt idx="45">
                  <c:v>71979.342342277741</c:v>
                </c:pt>
                <c:pt idx="46">
                  <c:v>71979.342342277741</c:v>
                </c:pt>
                <c:pt idx="47">
                  <c:v>71979.342342277741</c:v>
                </c:pt>
                <c:pt idx="48">
                  <c:v>71979.342342277741</c:v>
                </c:pt>
                <c:pt idx="49">
                  <c:v>71979.342342277741</c:v>
                </c:pt>
                <c:pt idx="50">
                  <c:v>71979.342342277741</c:v>
                </c:pt>
                <c:pt idx="51">
                  <c:v>71979.342342277741</c:v>
                </c:pt>
                <c:pt idx="52">
                  <c:v>71979.342342277741</c:v>
                </c:pt>
                <c:pt idx="53">
                  <c:v>71979.342342277741</c:v>
                </c:pt>
                <c:pt idx="54">
                  <c:v>71979.342342277741</c:v>
                </c:pt>
                <c:pt idx="55">
                  <c:v>71979.342342277741</c:v>
                </c:pt>
                <c:pt idx="56">
                  <c:v>71979.342342277741</c:v>
                </c:pt>
                <c:pt idx="57">
                  <c:v>71979.342342277741</c:v>
                </c:pt>
                <c:pt idx="58">
                  <c:v>71979.342342277741</c:v>
                </c:pt>
                <c:pt idx="59">
                  <c:v>71979.342342277741</c:v>
                </c:pt>
                <c:pt idx="60">
                  <c:v>71979.342342277741</c:v>
                </c:pt>
                <c:pt idx="61">
                  <c:v>71979.342342277741</c:v>
                </c:pt>
                <c:pt idx="62">
                  <c:v>71979.342342277741</c:v>
                </c:pt>
                <c:pt idx="63">
                  <c:v>71979.342342277741</c:v>
                </c:pt>
                <c:pt idx="64">
                  <c:v>71979.342342277741</c:v>
                </c:pt>
              </c:numCache>
            </c:numRef>
          </c:val>
          <c:smooth val="0"/>
          <c:extLst>
            <c:ext xmlns:c16="http://schemas.microsoft.com/office/drawing/2014/chart" uri="{C3380CC4-5D6E-409C-BE32-E72D297353CC}">
              <c16:uniqueId val="{00000007-CA90-4EB4-897B-E43DC05DAFD2}"/>
            </c:ext>
          </c:extLst>
        </c:ser>
        <c:ser>
          <c:idx val="8"/>
          <c:order val="8"/>
          <c:tx>
            <c:strRef>
              <c:f>'Iced Layers'!$O$47</c:f>
              <c:strCache>
                <c:ptCount val="1"/>
                <c:pt idx="0">
                  <c:v>Max Capacity</c:v>
                </c:pt>
              </c:strCache>
            </c:strRef>
          </c:tx>
          <c:spPr>
            <a:ln w="38100">
              <a:solidFill>
                <a:srgbClr val="FF0000"/>
              </a:solidFill>
            </a:ln>
          </c:spPr>
          <c:marker>
            <c:symbol val="none"/>
          </c:marker>
          <c:cat>
            <c:multiLvlStrRef>
              <c:f>'Iced Layers'!$A$48:$B$112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Layers'!$O$48:$O$112</c:f>
              <c:numCache>
                <c:formatCode>#,##0</c:formatCode>
                <c:ptCount val="65"/>
                <c:pt idx="0">
                  <c:v>86159.64191351409</c:v>
                </c:pt>
                <c:pt idx="1">
                  <c:v>86159.64191351409</c:v>
                </c:pt>
                <c:pt idx="2">
                  <c:v>86159.64191351409</c:v>
                </c:pt>
                <c:pt idx="3">
                  <c:v>86159.64191351409</c:v>
                </c:pt>
                <c:pt idx="4">
                  <c:v>86159.64191351409</c:v>
                </c:pt>
                <c:pt idx="5">
                  <c:v>86159.64191351409</c:v>
                </c:pt>
                <c:pt idx="6">
                  <c:v>86159.64191351409</c:v>
                </c:pt>
                <c:pt idx="7">
                  <c:v>86159.64191351409</c:v>
                </c:pt>
                <c:pt idx="8">
                  <c:v>86159.64191351409</c:v>
                </c:pt>
                <c:pt idx="9">
                  <c:v>86159.64191351409</c:v>
                </c:pt>
                <c:pt idx="10">
                  <c:v>86159.64191351409</c:v>
                </c:pt>
                <c:pt idx="11">
                  <c:v>86159.64191351409</c:v>
                </c:pt>
                <c:pt idx="12">
                  <c:v>86159.64191351409</c:v>
                </c:pt>
                <c:pt idx="13">
                  <c:v>83975.899399324029</c:v>
                </c:pt>
                <c:pt idx="14">
                  <c:v>83975.899399324029</c:v>
                </c:pt>
                <c:pt idx="15">
                  <c:v>83975.899399324029</c:v>
                </c:pt>
                <c:pt idx="16">
                  <c:v>83975.899399324029</c:v>
                </c:pt>
                <c:pt idx="17">
                  <c:v>83975.899399324029</c:v>
                </c:pt>
                <c:pt idx="18">
                  <c:v>83975.899399324029</c:v>
                </c:pt>
                <c:pt idx="19">
                  <c:v>83975.899399324029</c:v>
                </c:pt>
                <c:pt idx="20">
                  <c:v>83975.899399324029</c:v>
                </c:pt>
                <c:pt idx="21">
                  <c:v>83975.899399324029</c:v>
                </c:pt>
                <c:pt idx="22">
                  <c:v>83975.899399324029</c:v>
                </c:pt>
                <c:pt idx="23">
                  <c:v>83975.899399324029</c:v>
                </c:pt>
                <c:pt idx="24">
                  <c:v>83975.899399324029</c:v>
                </c:pt>
                <c:pt idx="25">
                  <c:v>83975.899399324029</c:v>
                </c:pt>
                <c:pt idx="26">
                  <c:v>83975.899399324029</c:v>
                </c:pt>
                <c:pt idx="27">
                  <c:v>83975.899399324029</c:v>
                </c:pt>
                <c:pt idx="28">
                  <c:v>83975.899399324029</c:v>
                </c:pt>
                <c:pt idx="29">
                  <c:v>83975.899399324029</c:v>
                </c:pt>
                <c:pt idx="30">
                  <c:v>83975.899399324029</c:v>
                </c:pt>
                <c:pt idx="31">
                  <c:v>83975.899399324029</c:v>
                </c:pt>
                <c:pt idx="32">
                  <c:v>83975.899399324029</c:v>
                </c:pt>
                <c:pt idx="33">
                  <c:v>83975.899399324029</c:v>
                </c:pt>
                <c:pt idx="34">
                  <c:v>83975.899399324029</c:v>
                </c:pt>
                <c:pt idx="35">
                  <c:v>83975.899399324029</c:v>
                </c:pt>
                <c:pt idx="36">
                  <c:v>83975.899399324029</c:v>
                </c:pt>
                <c:pt idx="37">
                  <c:v>83975.899399324029</c:v>
                </c:pt>
                <c:pt idx="38">
                  <c:v>83975.899399324029</c:v>
                </c:pt>
                <c:pt idx="39">
                  <c:v>83975.899399324029</c:v>
                </c:pt>
                <c:pt idx="40">
                  <c:v>83975.899399324029</c:v>
                </c:pt>
                <c:pt idx="41">
                  <c:v>83975.899399324029</c:v>
                </c:pt>
                <c:pt idx="42">
                  <c:v>83975.899399324029</c:v>
                </c:pt>
                <c:pt idx="43">
                  <c:v>83975.899399324029</c:v>
                </c:pt>
                <c:pt idx="44">
                  <c:v>83975.899399324029</c:v>
                </c:pt>
                <c:pt idx="45">
                  <c:v>83975.899399324029</c:v>
                </c:pt>
                <c:pt idx="46">
                  <c:v>83975.899399324029</c:v>
                </c:pt>
                <c:pt idx="47">
                  <c:v>83975.899399324029</c:v>
                </c:pt>
                <c:pt idx="48">
                  <c:v>83975.899399324029</c:v>
                </c:pt>
                <c:pt idx="49">
                  <c:v>83975.899399324029</c:v>
                </c:pt>
                <c:pt idx="50">
                  <c:v>83975.899399324029</c:v>
                </c:pt>
                <c:pt idx="51">
                  <c:v>83975.899399324029</c:v>
                </c:pt>
                <c:pt idx="52">
                  <c:v>83975.899399324029</c:v>
                </c:pt>
                <c:pt idx="53">
                  <c:v>83975.899399324029</c:v>
                </c:pt>
                <c:pt idx="54">
                  <c:v>83975.899399324029</c:v>
                </c:pt>
                <c:pt idx="55">
                  <c:v>83975.899399324029</c:v>
                </c:pt>
                <c:pt idx="56">
                  <c:v>83975.899399324029</c:v>
                </c:pt>
                <c:pt idx="57">
                  <c:v>83975.899399324029</c:v>
                </c:pt>
                <c:pt idx="58">
                  <c:v>83975.899399324029</c:v>
                </c:pt>
                <c:pt idx="59">
                  <c:v>83975.899399324029</c:v>
                </c:pt>
                <c:pt idx="60">
                  <c:v>83975.899399324029</c:v>
                </c:pt>
                <c:pt idx="61">
                  <c:v>83975.899399324029</c:v>
                </c:pt>
                <c:pt idx="62">
                  <c:v>83975.899399324029</c:v>
                </c:pt>
                <c:pt idx="63">
                  <c:v>83975.899399324029</c:v>
                </c:pt>
                <c:pt idx="64">
                  <c:v>83975.899399324029</c:v>
                </c:pt>
              </c:numCache>
            </c:numRef>
          </c:val>
          <c:smooth val="0"/>
          <c:extLst>
            <c:ext xmlns:c16="http://schemas.microsoft.com/office/drawing/2014/chart" uri="{C3380CC4-5D6E-409C-BE32-E72D297353CC}">
              <c16:uniqueId val="{00000006-CA90-4EB4-897B-E43DC05DAFD2}"/>
            </c:ext>
          </c:extLst>
        </c:ser>
        <c:dLbls>
          <c:showLegendKey val="0"/>
          <c:showVal val="0"/>
          <c:showCatName val="0"/>
          <c:showSerName val="0"/>
          <c:showPercent val="0"/>
          <c:showBubbleSize val="0"/>
        </c:dLbls>
        <c:marker val="1"/>
        <c:smooth val="0"/>
        <c:axId val="507247232"/>
        <c:axId val="507311232"/>
      </c:lineChart>
      <c:lineChart>
        <c:grouping val="standard"/>
        <c:varyColors val="0"/>
        <c:ser>
          <c:idx val="9"/>
          <c:order val="9"/>
          <c:tx>
            <c:strRef>
              <c:f>'Iced Layers'!$S$47</c:f>
              <c:strCache>
                <c:ptCount val="1"/>
                <c:pt idx="0">
                  <c:v>DOS</c:v>
                </c:pt>
              </c:strCache>
            </c:strRef>
          </c:tx>
          <c:spPr>
            <a:ln w="50800">
              <a:solidFill>
                <a:srgbClr val="FF3399"/>
              </a:solidFill>
              <a:prstDash val="sysDot"/>
            </a:ln>
          </c:spPr>
          <c:marker>
            <c:symbol val="none"/>
          </c:marker>
          <c:val>
            <c:numRef>
              <c:f>'Iced Layers'!$S$48:$S$112</c:f>
              <c:numCache>
                <c:formatCode>0</c:formatCode>
                <c:ptCount val="65"/>
                <c:pt idx="0">
                  <c:v>25.343115040303111</c:v>
                </c:pt>
                <c:pt idx="1">
                  <c:v>29.234196212271268</c:v>
                </c:pt>
                <c:pt idx="2">
                  <c:v>22.81354219302678</c:v>
                </c:pt>
                <c:pt idx="3">
                  <c:v>26.295756404908783</c:v>
                </c:pt>
                <c:pt idx="4">
                  <c:v>31.616562471686148</c:v>
                </c:pt>
                <c:pt idx="5">
                  <c:v>40.021458662453924</c:v>
                </c:pt>
                <c:pt idx="6">
                  <c:v>38.37010772295951</c:v>
                </c:pt>
                <c:pt idx="7">
                  <c:v>36.317136821175595</c:v>
                </c:pt>
                <c:pt idx="8">
                  <c:v>32.626079393675845</c:v>
                </c:pt>
                <c:pt idx="9">
                  <c:v>36.189306638047817</c:v>
                </c:pt>
                <c:pt idx="10">
                  <c:v>49.739466777179167</c:v>
                </c:pt>
                <c:pt idx="11">
                  <c:v>64.398770311813792</c:v>
                </c:pt>
                <c:pt idx="12">
                  <c:v>84.749377450134375</c:v>
                </c:pt>
                <c:pt idx="13">
                  <c:v>78.978587438599845</c:v>
                </c:pt>
                <c:pt idx="14">
                  <c:v>57.975064806813975</c:v>
                </c:pt>
                <c:pt idx="15">
                  <c:v>46.621941029007999</c:v>
                </c:pt>
                <c:pt idx="16">
                  <c:v>27.045820942739642</c:v>
                </c:pt>
                <c:pt idx="17">
                  <c:v>23.715937437194839</c:v>
                </c:pt>
                <c:pt idx="18">
                  <c:v>25.385384992643452</c:v>
                </c:pt>
                <c:pt idx="19">
                  <c:v>34.96578014979594</c:v>
                </c:pt>
                <c:pt idx="20">
                  <c:v>41.302943129010842</c:v>
                </c:pt>
                <c:pt idx="21">
                  <c:v>38.702727551333133</c:v>
                </c:pt>
                <c:pt idx="22">
                  <c:v>37.736649001222993</c:v>
                </c:pt>
                <c:pt idx="23">
                  <c:v>37.736649001222993</c:v>
                </c:pt>
                <c:pt idx="24">
                  <c:v>37.736649001222993</c:v>
                </c:pt>
                <c:pt idx="25">
                  <c:v>37.736649001222993</c:v>
                </c:pt>
                <c:pt idx="26">
                  <c:v>37.736649001222993</c:v>
                </c:pt>
                <c:pt idx="27">
                  <c:v>37.736649001222993</c:v>
                </c:pt>
                <c:pt idx="28">
                  <c:v>37.736649001222993</c:v>
                </c:pt>
                <c:pt idx="29">
                  <c:v>37.736649001222993</c:v>
                </c:pt>
                <c:pt idx="30">
                  <c:v>37.736649001222993</c:v>
                </c:pt>
                <c:pt idx="31">
                  <c:v>37.736649001222993</c:v>
                </c:pt>
                <c:pt idx="32">
                  <c:v>37.736649001222993</c:v>
                </c:pt>
                <c:pt idx="33">
                  <c:v>37.736649001222993</c:v>
                </c:pt>
                <c:pt idx="34">
                  <c:v>37.736649001222993</c:v>
                </c:pt>
                <c:pt idx="35">
                  <c:v>37.736649001222993</c:v>
                </c:pt>
                <c:pt idx="36">
                  <c:v>37.736649001222993</c:v>
                </c:pt>
                <c:pt idx="37">
                  <c:v>37.736649001222993</c:v>
                </c:pt>
                <c:pt idx="38">
                  <c:v>37.736649001222993</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smooth val="0"/>
          <c:extLst>
            <c:ext xmlns:c16="http://schemas.microsoft.com/office/drawing/2014/chart" uri="{C3380CC4-5D6E-409C-BE32-E72D297353CC}">
              <c16:uniqueId val="{00000000-9E8F-4C16-B2E0-55FBD40D89C9}"/>
            </c:ext>
          </c:extLst>
        </c:ser>
        <c:dLbls>
          <c:showLegendKey val="0"/>
          <c:showVal val="0"/>
          <c:showCatName val="0"/>
          <c:showSerName val="0"/>
          <c:showPercent val="0"/>
          <c:showBubbleSize val="0"/>
        </c:dLbls>
        <c:marker val="1"/>
        <c:smooth val="0"/>
        <c:axId val="1257169232"/>
        <c:axId val="415555183"/>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5143462982246446"/>
              <c:y val="0.943356225754306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scaling>
        <c:delete val="0"/>
        <c:axPos val="l"/>
        <c:majorGridlines>
          <c:spPr>
            <a:ln w="3175">
              <a:solidFill>
                <a:srgbClr val="000000"/>
              </a:solidFill>
              <a:prstDash val="solid"/>
            </a:ln>
          </c:spPr>
        </c:majorGridlines>
        <c:title>
          <c:tx>
            <c:strRef>
              <c:f>'Iced Layers'!$C$43</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valAx>
        <c:axId val="415555183"/>
        <c:scaling>
          <c:orientation val="minMax"/>
        </c:scaling>
        <c:delete val="0"/>
        <c:axPos val="r"/>
        <c:title>
          <c:tx>
            <c:rich>
              <a:bodyPr/>
              <a:lstStyle/>
              <a:p>
                <a:pPr>
                  <a:defRPr/>
                </a:pPr>
                <a:r>
                  <a:rPr lang="en-US" sz="1800" b="1"/>
                  <a:t>DOS</a:t>
                </a:r>
              </a:p>
            </c:rich>
          </c:tx>
          <c:overlay val="0"/>
        </c:title>
        <c:numFmt formatCode="0" sourceLinked="1"/>
        <c:majorTickMark val="out"/>
        <c:minorTickMark val="none"/>
        <c:tickLblPos val="nextTo"/>
        <c:crossAx val="1257169232"/>
        <c:crosses val="max"/>
        <c:crossBetween val="between"/>
      </c:valAx>
      <c:catAx>
        <c:axId val="1257169232"/>
        <c:scaling>
          <c:orientation val="minMax"/>
        </c:scaling>
        <c:delete val="1"/>
        <c:axPos val="b"/>
        <c:majorTickMark val="out"/>
        <c:minorTickMark val="none"/>
        <c:tickLblPos val="nextTo"/>
        <c:crossAx val="415555183"/>
        <c:crosses val="autoZero"/>
        <c:auto val="1"/>
        <c:lblAlgn val="ctr"/>
        <c:lblOffset val="100"/>
        <c:noMultiLvlLbl val="0"/>
      </c:catAx>
      <c:spPr>
        <a:noFill/>
        <a:ln w="12700">
          <a:solidFill>
            <a:srgbClr val="808080"/>
          </a:solidFill>
          <a:prstDash val="solid"/>
        </a:ln>
      </c:spPr>
    </c:plotArea>
    <c:legend>
      <c:legendPos val="r"/>
      <c:layout>
        <c:manualLayout>
          <c:xMode val="edge"/>
          <c:yMode val="edge"/>
          <c:x val="0.88886363153792447"/>
          <c:y val="9.776893989208614E-2"/>
          <c:w val="0.10616167791285393"/>
          <c:h val="0.83476059160388372"/>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 Iced Quarter Sheet Cake Line Capacity</a:t>
            </a:r>
          </a:p>
        </c:rich>
      </c:tx>
      <c:layout>
        <c:manualLayout>
          <c:xMode val="edge"/>
          <c:yMode val="edge"/>
          <c:x val="0.31969023514808781"/>
          <c:y val="2.1511131761652046E-2"/>
        </c:manualLayout>
      </c:layout>
      <c:overlay val="0"/>
      <c:spPr>
        <a:noFill/>
        <a:ln w="25400">
          <a:noFill/>
        </a:ln>
      </c:spPr>
    </c:title>
    <c:autoTitleDeleted val="0"/>
    <c:plotArea>
      <c:layout>
        <c:manualLayout>
          <c:layoutTarget val="inner"/>
          <c:xMode val="edge"/>
          <c:yMode val="edge"/>
          <c:x val="9.462797474172302E-2"/>
          <c:y val="0.10188210462899046"/>
          <c:w val="0.7391416860345269"/>
          <c:h val="0.75604024058107622"/>
        </c:manualLayout>
      </c:layout>
      <c:barChart>
        <c:barDir val="col"/>
        <c:grouping val="clustered"/>
        <c:varyColors val="0"/>
        <c:ser>
          <c:idx val="2"/>
          <c:order val="0"/>
          <c:tx>
            <c:strRef>
              <c:f>'Iced Qtr Sheet'!$C$47</c:f>
              <c:strCache>
                <c:ptCount val="1"/>
                <c:pt idx="0">
                  <c:v>Forecasted Demand</c:v>
                </c:pt>
              </c:strCache>
            </c:strRef>
          </c:tx>
          <c:spPr>
            <a:solidFill>
              <a:srgbClr val="000075"/>
            </a:solidFill>
            <a:ln w="19050">
              <a:solidFill>
                <a:srgbClr val="000075"/>
              </a:solidFill>
            </a:ln>
          </c:spPr>
          <c:invertIfNegative val="0"/>
          <c:cat>
            <c:multiLvlStrRef>
              <c:f>'Iced Qtr Sheet'!$A$48:$B$112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Qtr Sheet'!$C$48:$C$112</c:f>
              <c:numCache>
                <c:formatCode>#,##0</c:formatCode>
                <c:ptCount val="65"/>
                <c:pt idx="0">
                  <c:v>29943</c:v>
                </c:pt>
                <c:pt idx="1">
                  <c:v>28081</c:v>
                </c:pt>
                <c:pt idx="2">
                  <c:v>32738</c:v>
                </c:pt>
                <c:pt idx="3">
                  <c:v>48449</c:v>
                </c:pt>
                <c:pt idx="4">
                  <c:v>37475</c:v>
                </c:pt>
                <c:pt idx="5">
                  <c:v>43315</c:v>
                </c:pt>
                <c:pt idx="6">
                  <c:v>45605</c:v>
                </c:pt>
                <c:pt idx="7">
                  <c:v>37634</c:v>
                </c:pt>
                <c:pt idx="8">
                  <c:v>42972</c:v>
                </c:pt>
                <c:pt idx="9">
                  <c:v>40239</c:v>
                </c:pt>
                <c:pt idx="10">
                  <c:v>40594</c:v>
                </c:pt>
                <c:pt idx="11">
                  <c:v>39692</c:v>
                </c:pt>
                <c:pt idx="12">
                  <c:v>36824</c:v>
                </c:pt>
                <c:pt idx="13">
                  <c:v>35225</c:v>
                </c:pt>
                <c:pt idx="14">
                  <c:v>32913</c:v>
                </c:pt>
                <c:pt idx="15">
                  <c:v>33267</c:v>
                </c:pt>
                <c:pt idx="16">
                  <c:v>39571</c:v>
                </c:pt>
                <c:pt idx="17">
                  <c:v>39903</c:v>
                </c:pt>
                <c:pt idx="18">
                  <c:v>37558</c:v>
                </c:pt>
                <c:pt idx="19">
                  <c:v>37176</c:v>
                </c:pt>
                <c:pt idx="20">
                  <c:v>35565</c:v>
                </c:pt>
                <c:pt idx="21">
                  <c:v>36735</c:v>
                </c:pt>
                <c:pt idx="22">
                  <c:v>39337.25</c:v>
                </c:pt>
                <c:pt idx="23">
                  <c:v>39337.25</c:v>
                </c:pt>
                <c:pt idx="24">
                  <c:v>39337.25</c:v>
                </c:pt>
                <c:pt idx="25">
                  <c:v>39337.25</c:v>
                </c:pt>
                <c:pt idx="26">
                  <c:v>39337.25</c:v>
                </c:pt>
                <c:pt idx="27">
                  <c:v>39337.25</c:v>
                </c:pt>
                <c:pt idx="28">
                  <c:v>39337.25</c:v>
                </c:pt>
                <c:pt idx="29">
                  <c:v>39337.25</c:v>
                </c:pt>
                <c:pt idx="30">
                  <c:v>39337.25</c:v>
                </c:pt>
                <c:pt idx="31">
                  <c:v>39337.25</c:v>
                </c:pt>
                <c:pt idx="32">
                  <c:v>39337.25</c:v>
                </c:pt>
                <c:pt idx="33">
                  <c:v>39337.25</c:v>
                </c:pt>
                <c:pt idx="34">
                  <c:v>39337.25</c:v>
                </c:pt>
                <c:pt idx="35">
                  <c:v>39337.25</c:v>
                </c:pt>
                <c:pt idx="36">
                  <c:v>39337.25</c:v>
                </c:pt>
                <c:pt idx="37">
                  <c:v>39337.25</c:v>
                </c:pt>
                <c:pt idx="38">
                  <c:v>39337.25</c:v>
                </c:pt>
                <c:pt idx="39">
                  <c:v>39337.25</c:v>
                </c:pt>
                <c:pt idx="40">
                  <c:v>39337.25</c:v>
                </c:pt>
                <c:pt idx="41">
                  <c:v>39337.25</c:v>
                </c:pt>
                <c:pt idx="42">
                  <c:v>39337.25</c:v>
                </c:pt>
                <c:pt idx="43">
                  <c:v>39337.25</c:v>
                </c:pt>
                <c:pt idx="44">
                  <c:v>39337.25</c:v>
                </c:pt>
                <c:pt idx="45">
                  <c:v>39337.25</c:v>
                </c:pt>
                <c:pt idx="46">
                  <c:v>39337.25</c:v>
                </c:pt>
                <c:pt idx="47">
                  <c:v>39337.25</c:v>
                </c:pt>
                <c:pt idx="48">
                  <c:v>39337.25</c:v>
                </c:pt>
                <c:pt idx="49">
                  <c:v>39337.25</c:v>
                </c:pt>
                <c:pt idx="50">
                  <c:v>39337.25</c:v>
                </c:pt>
                <c:pt idx="51">
                  <c:v>39337.25</c:v>
                </c:pt>
                <c:pt idx="52">
                  <c:v>39337.25</c:v>
                </c:pt>
                <c:pt idx="53">
                  <c:v>39337.25</c:v>
                </c:pt>
                <c:pt idx="54">
                  <c:v>39337.25</c:v>
                </c:pt>
                <c:pt idx="55">
                  <c:v>39337.25</c:v>
                </c:pt>
                <c:pt idx="56">
                  <c:v>39337.25</c:v>
                </c:pt>
                <c:pt idx="57">
                  <c:v>39337.25</c:v>
                </c:pt>
                <c:pt idx="58">
                  <c:v>39337.25</c:v>
                </c:pt>
                <c:pt idx="59">
                  <c:v>39337.25</c:v>
                </c:pt>
                <c:pt idx="60">
                  <c:v>39337.25</c:v>
                </c:pt>
                <c:pt idx="61">
                  <c:v>39337.25</c:v>
                </c:pt>
                <c:pt idx="62">
                  <c:v>39337.25</c:v>
                </c:pt>
                <c:pt idx="63">
                  <c:v>39337.25</c:v>
                </c:pt>
                <c:pt idx="64">
                  <c:v>39337.25</c:v>
                </c:pt>
              </c:numCache>
            </c:numRef>
          </c:val>
          <c:extLst>
            <c:ext xmlns:c16="http://schemas.microsoft.com/office/drawing/2014/chart" uri="{C3380CC4-5D6E-409C-BE32-E72D297353CC}">
              <c16:uniqueId val="{00000000-9BE2-424F-8BF7-A860D694817B}"/>
            </c:ext>
          </c:extLst>
        </c:ser>
        <c:ser>
          <c:idx val="0"/>
          <c:order val="4"/>
          <c:tx>
            <c:strRef>
              <c:f>'Iced Qtr Sheet'!$G$47</c:f>
              <c:strCache>
                <c:ptCount val="1"/>
                <c:pt idx="0">
                  <c:v>Actual Sales</c:v>
                </c:pt>
              </c:strCache>
            </c:strRef>
          </c:tx>
          <c:spPr>
            <a:solidFill>
              <a:srgbClr val="42D4F4"/>
            </a:solidFill>
            <a:ln w="19050">
              <a:solidFill>
                <a:srgbClr val="42D4F4"/>
              </a:solidFill>
            </a:ln>
          </c:spPr>
          <c:invertIfNegative val="0"/>
          <c:cat>
            <c:multiLvlStrRef>
              <c:f>'Iced Qtr Sheet'!$A$48:$B$112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Qtr Sheet'!$G$48:$G$112</c:f>
              <c:numCache>
                <c:formatCode>#,##0</c:formatCode>
                <c:ptCount val="65"/>
                <c:pt idx="0">
                  <c:v>27299</c:v>
                </c:pt>
                <c:pt idx="1">
                  <c:v>27150</c:v>
                </c:pt>
                <c:pt idx="2">
                  <c:v>33706</c:v>
                </c:pt>
                <c:pt idx="3">
                  <c:v>44619</c:v>
                </c:pt>
                <c:pt idx="4">
                  <c:v>34060</c:v>
                </c:pt>
                <c:pt idx="5">
                  <c:v>36025</c:v>
                </c:pt>
                <c:pt idx="6">
                  <c:v>36369</c:v>
                </c:pt>
                <c:pt idx="7">
                  <c:v>35302</c:v>
                </c:pt>
                <c:pt idx="8">
                  <c:v>37295</c:v>
                </c:pt>
                <c:pt idx="9">
                  <c:v>36357</c:v>
                </c:pt>
                <c:pt idx="10">
                  <c:v>38249</c:v>
                </c:pt>
                <c:pt idx="11">
                  <c:v>37156</c:v>
                </c:pt>
                <c:pt idx="12" formatCode="#,##0_);[Red]\(#,##0\)">
                  <c:v>35991</c:v>
                </c:pt>
                <c:pt idx="13">
                  <c:v>36779</c:v>
                </c:pt>
                <c:pt idx="14">
                  <c:v>34704</c:v>
                </c:pt>
                <c:pt idx="15">
                  <c:v>34473</c:v>
                </c:pt>
                <c:pt idx="16">
                  <c:v>40406</c:v>
                </c:pt>
              </c:numCache>
            </c:numRef>
          </c:val>
          <c:extLst>
            <c:ext xmlns:c16="http://schemas.microsoft.com/office/drawing/2014/chart" uri="{C3380CC4-5D6E-409C-BE32-E72D297353CC}">
              <c16:uniqueId val="{00000001-9BE2-424F-8BF7-A860D694817B}"/>
            </c:ext>
          </c:extLst>
        </c:ser>
        <c:ser>
          <c:idx val="5"/>
          <c:order val="5"/>
          <c:tx>
            <c:strRef>
              <c:f>'Iced Qtr Sheet'!$I$47</c:f>
              <c:strCache>
                <c:ptCount val="1"/>
                <c:pt idx="0">
                  <c:v>Outside Purchases</c:v>
                </c:pt>
              </c:strCache>
            </c:strRef>
          </c:tx>
          <c:spPr>
            <a:solidFill>
              <a:srgbClr val="F58231"/>
            </a:solidFill>
            <a:ln w="19050">
              <a:solidFill>
                <a:srgbClr val="F58231"/>
              </a:solidFill>
              <a:prstDash val="solid"/>
            </a:ln>
          </c:spPr>
          <c:invertIfNegative val="0"/>
          <c:cat>
            <c:multiLvlStrRef>
              <c:f>'Iced Qtr Sheet'!$A$48:$B$112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Qtr Sheet'!$I$48:$I$112</c:f>
              <c:numCache>
                <c:formatCode>#,##0</c:formatCode>
                <c:ptCount val="65"/>
              </c:numCache>
            </c:numRef>
          </c:val>
          <c:extLst>
            <c:ext xmlns:c16="http://schemas.microsoft.com/office/drawing/2014/chart" uri="{C3380CC4-5D6E-409C-BE32-E72D297353CC}">
              <c16:uniqueId val="{00000002-9BE2-424F-8BF7-A860D694817B}"/>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'Iced Qtr Sheet'!$D$47</c:f>
              <c:strCache>
                <c:ptCount val="1"/>
                <c:pt idx="0">
                  <c:v>Scheduled Production</c:v>
                </c:pt>
              </c:strCache>
            </c:strRef>
          </c:tx>
          <c:spPr>
            <a:ln w="38100">
              <a:solidFill>
                <a:srgbClr val="911EB4"/>
              </a:solidFill>
              <a:prstDash val="dash"/>
            </a:ln>
          </c:spPr>
          <c:marker>
            <c:symbol val="none"/>
          </c:marker>
          <c:cat>
            <c:multiLvlStrRef>
              <c:f>'Iced Qtr Sheet'!$A$48:$B$112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Qtr Sheet'!$D$48:$D$112</c:f>
              <c:numCache>
                <c:formatCode>#,##0</c:formatCode>
                <c:ptCount val="65"/>
                <c:pt idx="0">
                  <c:v>30050</c:v>
                </c:pt>
                <c:pt idx="1">
                  <c:v>34750</c:v>
                </c:pt>
                <c:pt idx="2">
                  <c:v>49935</c:v>
                </c:pt>
                <c:pt idx="3">
                  <c:v>43700</c:v>
                </c:pt>
                <c:pt idx="4">
                  <c:v>37480</c:v>
                </c:pt>
                <c:pt idx="5">
                  <c:v>45400</c:v>
                </c:pt>
                <c:pt idx="6">
                  <c:v>42444</c:v>
                </c:pt>
                <c:pt idx="7">
                  <c:v>41500</c:v>
                </c:pt>
                <c:pt idx="8">
                  <c:v>48050</c:v>
                </c:pt>
                <c:pt idx="9">
                  <c:v>44653</c:v>
                </c:pt>
                <c:pt idx="10">
                  <c:v>38850</c:v>
                </c:pt>
                <c:pt idx="11">
                  <c:v>33400</c:v>
                </c:pt>
                <c:pt idx="12">
                  <c:v>26150</c:v>
                </c:pt>
                <c:pt idx="13">
                  <c:v>29100</c:v>
                </c:pt>
                <c:pt idx="14">
                  <c:v>37187</c:v>
                </c:pt>
                <c:pt idx="15">
                  <c:v>27667</c:v>
                </c:pt>
                <c:pt idx="16">
                  <c:v>34100</c:v>
                </c:pt>
                <c:pt idx="17">
                  <c:v>32300</c:v>
                </c:pt>
                <c:pt idx="18">
                  <c:v>35600</c:v>
                </c:pt>
                <c:pt idx="19">
                  <c:v>45800</c:v>
                </c:pt>
                <c:pt idx="20">
                  <c:v>43100</c:v>
                </c:pt>
                <c:pt idx="21">
                  <c:v>36350</c:v>
                </c:pt>
                <c:pt idx="22">
                  <c:v>39337.25</c:v>
                </c:pt>
                <c:pt idx="23">
                  <c:v>39337.25</c:v>
                </c:pt>
                <c:pt idx="24">
                  <c:v>39337.25</c:v>
                </c:pt>
                <c:pt idx="25">
                  <c:v>39337.25</c:v>
                </c:pt>
                <c:pt idx="26">
                  <c:v>39337.25</c:v>
                </c:pt>
                <c:pt idx="27">
                  <c:v>39337.25</c:v>
                </c:pt>
                <c:pt idx="28">
                  <c:v>39337.25</c:v>
                </c:pt>
                <c:pt idx="29">
                  <c:v>39337.25</c:v>
                </c:pt>
                <c:pt idx="30">
                  <c:v>39337.25</c:v>
                </c:pt>
                <c:pt idx="31">
                  <c:v>39337.25</c:v>
                </c:pt>
                <c:pt idx="32">
                  <c:v>39337.25</c:v>
                </c:pt>
                <c:pt idx="33">
                  <c:v>39337.25</c:v>
                </c:pt>
                <c:pt idx="34">
                  <c:v>39337.25</c:v>
                </c:pt>
                <c:pt idx="35">
                  <c:v>39337.25</c:v>
                </c:pt>
                <c:pt idx="36">
                  <c:v>39337.25</c:v>
                </c:pt>
                <c:pt idx="37">
                  <c:v>39337.25</c:v>
                </c:pt>
                <c:pt idx="38">
                  <c:v>39337.25</c:v>
                </c:pt>
              </c:numCache>
            </c:numRef>
          </c:val>
          <c:smooth val="1"/>
          <c:extLst>
            <c:ext xmlns:c16="http://schemas.microsoft.com/office/drawing/2014/chart" uri="{C3380CC4-5D6E-409C-BE32-E72D297353CC}">
              <c16:uniqueId val="{00000003-9BE2-424F-8BF7-A860D694817B}"/>
            </c:ext>
          </c:extLst>
        </c:ser>
        <c:ser>
          <c:idx val="3"/>
          <c:order val="2"/>
          <c:tx>
            <c:strRef>
              <c:f>'Iced Qtr Sheet'!$F$47</c:f>
              <c:strCache>
                <c:ptCount val="1"/>
                <c:pt idx="0">
                  <c:v>Actual Production</c:v>
                </c:pt>
              </c:strCache>
            </c:strRef>
          </c:tx>
          <c:spPr>
            <a:ln w="38100">
              <a:solidFill>
                <a:srgbClr val="911EB4"/>
              </a:solidFill>
            </a:ln>
          </c:spPr>
          <c:marker>
            <c:symbol val="none"/>
          </c:marker>
          <c:cat>
            <c:multiLvlStrRef>
              <c:f>'Iced Qtr Sheet'!$A$48:$B$112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Qtr Sheet'!$F$48:$F$112</c:f>
              <c:numCache>
                <c:formatCode>#,##0</c:formatCode>
                <c:ptCount val="65"/>
                <c:pt idx="0">
                  <c:v>30844</c:v>
                </c:pt>
                <c:pt idx="1">
                  <c:v>32706</c:v>
                </c:pt>
                <c:pt idx="2">
                  <c:v>38449</c:v>
                </c:pt>
                <c:pt idx="3">
                  <c:v>37791</c:v>
                </c:pt>
                <c:pt idx="4">
                  <c:v>36716</c:v>
                </c:pt>
                <c:pt idx="5">
                  <c:v>39005</c:v>
                </c:pt>
                <c:pt idx="6">
                  <c:v>42968</c:v>
                </c:pt>
                <c:pt idx="7">
                  <c:v>39958</c:v>
                </c:pt>
                <c:pt idx="8">
                  <c:v>43887</c:v>
                </c:pt>
                <c:pt idx="9">
                  <c:v>51784</c:v>
                </c:pt>
                <c:pt idx="10">
                  <c:v>41986</c:v>
                </c:pt>
                <c:pt idx="11">
                  <c:v>29327</c:v>
                </c:pt>
                <c:pt idx="12" formatCode="#,##0_);[Red]\(#,##0\)">
                  <c:v>48599</c:v>
                </c:pt>
                <c:pt idx="13">
                  <c:v>36368</c:v>
                </c:pt>
                <c:pt idx="14">
                  <c:v>34950</c:v>
                </c:pt>
                <c:pt idx="15">
                  <c:v>43090</c:v>
                </c:pt>
                <c:pt idx="16">
                  <c:v>37868</c:v>
                </c:pt>
              </c:numCache>
            </c:numRef>
          </c:val>
          <c:smooth val="1"/>
          <c:extLst>
            <c:ext xmlns:c16="http://schemas.microsoft.com/office/drawing/2014/chart" uri="{C3380CC4-5D6E-409C-BE32-E72D297353CC}">
              <c16:uniqueId val="{00000004-9BE2-424F-8BF7-A860D694817B}"/>
            </c:ext>
          </c:extLst>
        </c:ser>
        <c:ser>
          <c:idx val="4"/>
          <c:order val="3"/>
          <c:tx>
            <c:strRef>
              <c:f>'Iced Qtr Sheet'!$E$47</c:f>
              <c:strCache>
                <c:ptCount val="1"/>
                <c:pt idx="0">
                  <c:v>Beginning Inventory</c:v>
                </c:pt>
              </c:strCache>
            </c:strRef>
          </c:tx>
          <c:spPr>
            <a:ln w="38100">
              <a:solidFill>
                <a:schemeClr val="tx1"/>
              </a:solidFill>
            </a:ln>
          </c:spPr>
          <c:marker>
            <c:symbol val="none"/>
          </c:marker>
          <c:cat>
            <c:multiLvlStrRef>
              <c:f>'Iced Qtr Sheet'!$A$48:$B$112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Qtr Sheet'!$E$48:$E$112</c:f>
              <c:numCache>
                <c:formatCode>#,##0</c:formatCode>
                <c:ptCount val="65"/>
                <c:pt idx="0">
                  <c:v>45612</c:v>
                </c:pt>
                <c:pt idx="1">
                  <c:v>49157</c:v>
                </c:pt>
                <c:pt idx="2">
                  <c:v>63648</c:v>
                </c:pt>
                <c:pt idx="3">
                  <c:v>59622</c:v>
                </c:pt>
                <c:pt idx="4">
                  <c:v>45970</c:v>
                </c:pt>
                <c:pt idx="5">
                  <c:v>39835</c:v>
                </c:pt>
                <c:pt idx="6">
                  <c:v>39205</c:v>
                </c:pt>
                <c:pt idx="7">
                  <c:v>41844</c:v>
                </c:pt>
                <c:pt idx="8">
                  <c:v>41757</c:v>
                </c:pt>
                <c:pt idx="9">
                  <c:v>46941</c:v>
                </c:pt>
                <c:pt idx="10">
                  <c:v>62082</c:v>
                </c:pt>
                <c:pt idx="11">
                  <c:v>60622</c:v>
                </c:pt>
                <c:pt idx="12">
                  <c:v>53729</c:v>
                </c:pt>
                <c:pt idx="13">
                  <c:v>62024</c:v>
                </c:pt>
                <c:pt idx="14">
                  <c:v>58863</c:v>
                </c:pt>
                <c:pt idx="15">
                  <c:v>56956</c:v>
                </c:pt>
                <c:pt idx="16">
                  <c:v>57293</c:v>
                </c:pt>
                <c:pt idx="17">
                  <c:v>50117</c:v>
                </c:pt>
                <c:pt idx="18">
                  <c:v>42514</c:v>
                </c:pt>
                <c:pt idx="19">
                  <c:v>40556</c:v>
                </c:pt>
                <c:pt idx="20">
                  <c:v>49180</c:v>
                </c:pt>
                <c:pt idx="21">
                  <c:v>56715</c:v>
                </c:pt>
                <c:pt idx="22">
                  <c:v>56330</c:v>
                </c:pt>
                <c:pt idx="23">
                  <c:v>56330</c:v>
                </c:pt>
                <c:pt idx="24">
                  <c:v>56330</c:v>
                </c:pt>
                <c:pt idx="25">
                  <c:v>56330</c:v>
                </c:pt>
                <c:pt idx="26">
                  <c:v>56330</c:v>
                </c:pt>
                <c:pt idx="27">
                  <c:v>56330</c:v>
                </c:pt>
                <c:pt idx="28">
                  <c:v>56330</c:v>
                </c:pt>
                <c:pt idx="29">
                  <c:v>56330</c:v>
                </c:pt>
                <c:pt idx="30">
                  <c:v>56330</c:v>
                </c:pt>
                <c:pt idx="31">
                  <c:v>56330</c:v>
                </c:pt>
                <c:pt idx="32">
                  <c:v>56330</c:v>
                </c:pt>
                <c:pt idx="33">
                  <c:v>56330</c:v>
                </c:pt>
                <c:pt idx="34">
                  <c:v>56330</c:v>
                </c:pt>
                <c:pt idx="35">
                  <c:v>56330</c:v>
                </c:pt>
                <c:pt idx="36">
                  <c:v>56330</c:v>
                </c:pt>
                <c:pt idx="37">
                  <c:v>56330</c:v>
                </c:pt>
                <c:pt idx="38">
                  <c:v>56330</c:v>
                </c:pt>
              </c:numCache>
            </c:numRef>
          </c:val>
          <c:smooth val="1"/>
          <c:extLst>
            <c:ext xmlns:c16="http://schemas.microsoft.com/office/drawing/2014/chart" uri="{C3380CC4-5D6E-409C-BE32-E72D297353CC}">
              <c16:uniqueId val="{00000005-9BE2-424F-8BF7-A860D694817B}"/>
            </c:ext>
          </c:extLst>
        </c:ser>
        <c:ser>
          <c:idx val="6"/>
          <c:order val="6"/>
          <c:tx>
            <c:strRef>
              <c:f>'Iced Qtr Sheet'!$M$47</c:f>
              <c:strCache>
                <c:ptCount val="1"/>
                <c:pt idx="0">
                  <c:v>Standard Capacity</c:v>
                </c:pt>
              </c:strCache>
            </c:strRef>
          </c:tx>
          <c:spPr>
            <a:ln w="38100">
              <a:solidFill>
                <a:srgbClr val="3CB44B"/>
              </a:solidFill>
            </a:ln>
          </c:spPr>
          <c:marker>
            <c:symbol val="none"/>
          </c:marker>
          <c:cat>
            <c:multiLvlStrRef>
              <c:f>'Iced Qtr Sheet'!$A$48:$B$112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Qtr Sheet'!$M$48:$M$112</c:f>
              <c:numCache>
                <c:formatCode>#,##0</c:formatCode>
                <c:ptCount val="65"/>
                <c:pt idx="0">
                  <c:v>39266.503985530668</c:v>
                </c:pt>
                <c:pt idx="1">
                  <c:v>39266.503985530668</c:v>
                </c:pt>
                <c:pt idx="2">
                  <c:v>39266.503985530668</c:v>
                </c:pt>
                <c:pt idx="3">
                  <c:v>39266.503985530668</c:v>
                </c:pt>
                <c:pt idx="4">
                  <c:v>39266.503985530668</c:v>
                </c:pt>
                <c:pt idx="5">
                  <c:v>39266.503985530668</c:v>
                </c:pt>
                <c:pt idx="6">
                  <c:v>39266.503985530668</c:v>
                </c:pt>
                <c:pt idx="7">
                  <c:v>39266.503985530668</c:v>
                </c:pt>
                <c:pt idx="8">
                  <c:v>39266.503985530668</c:v>
                </c:pt>
                <c:pt idx="9">
                  <c:v>39266.503985530668</c:v>
                </c:pt>
                <c:pt idx="10">
                  <c:v>39266.503985530668</c:v>
                </c:pt>
                <c:pt idx="11">
                  <c:v>39266.503985530668</c:v>
                </c:pt>
                <c:pt idx="12">
                  <c:v>39266.503985530668</c:v>
                </c:pt>
                <c:pt idx="13">
                  <c:v>43094.925841689917</c:v>
                </c:pt>
                <c:pt idx="14">
                  <c:v>43094.925841689917</c:v>
                </c:pt>
                <c:pt idx="15">
                  <c:v>43094.925841689917</c:v>
                </c:pt>
                <c:pt idx="16">
                  <c:v>43094.925841689917</c:v>
                </c:pt>
                <c:pt idx="17">
                  <c:v>43094.925841689917</c:v>
                </c:pt>
                <c:pt idx="18">
                  <c:v>43094.925841689917</c:v>
                </c:pt>
                <c:pt idx="19">
                  <c:v>43094.925841689917</c:v>
                </c:pt>
                <c:pt idx="20">
                  <c:v>43094.925841689917</c:v>
                </c:pt>
                <c:pt idx="21">
                  <c:v>43094.925841689917</c:v>
                </c:pt>
                <c:pt idx="22">
                  <c:v>43094.925841689917</c:v>
                </c:pt>
                <c:pt idx="23">
                  <c:v>43094.925841689917</c:v>
                </c:pt>
                <c:pt idx="24">
                  <c:v>43094.925841689917</c:v>
                </c:pt>
                <c:pt idx="25">
                  <c:v>43094.925841689917</c:v>
                </c:pt>
                <c:pt idx="26">
                  <c:v>43094.925841689917</c:v>
                </c:pt>
                <c:pt idx="27">
                  <c:v>43094.925841689917</c:v>
                </c:pt>
                <c:pt idx="28">
                  <c:v>43094.925841689917</c:v>
                </c:pt>
                <c:pt idx="29">
                  <c:v>43094.925841689917</c:v>
                </c:pt>
                <c:pt idx="30">
                  <c:v>43094.925841689917</c:v>
                </c:pt>
                <c:pt idx="31">
                  <c:v>43094.925841689917</c:v>
                </c:pt>
                <c:pt idx="32">
                  <c:v>43094.925841689917</c:v>
                </c:pt>
                <c:pt idx="33">
                  <c:v>43094.925841689917</c:v>
                </c:pt>
                <c:pt idx="34">
                  <c:v>43094.925841689917</c:v>
                </c:pt>
                <c:pt idx="35">
                  <c:v>43094.925841689917</c:v>
                </c:pt>
                <c:pt idx="36">
                  <c:v>43094.925841689917</c:v>
                </c:pt>
                <c:pt idx="37">
                  <c:v>43094.925841689917</c:v>
                </c:pt>
                <c:pt idx="38">
                  <c:v>43094.925841689917</c:v>
                </c:pt>
                <c:pt idx="39">
                  <c:v>43094.925841689917</c:v>
                </c:pt>
                <c:pt idx="40">
                  <c:v>43094.925841689917</c:v>
                </c:pt>
                <c:pt idx="41">
                  <c:v>43094.925841689917</c:v>
                </c:pt>
                <c:pt idx="42">
                  <c:v>43094.925841689917</c:v>
                </c:pt>
                <c:pt idx="43">
                  <c:v>43094.925841689917</c:v>
                </c:pt>
                <c:pt idx="44">
                  <c:v>43094.925841689917</c:v>
                </c:pt>
                <c:pt idx="45">
                  <c:v>43094.925841689917</c:v>
                </c:pt>
                <c:pt idx="46">
                  <c:v>43094.925841689917</c:v>
                </c:pt>
                <c:pt idx="47">
                  <c:v>43094.925841689917</c:v>
                </c:pt>
                <c:pt idx="48">
                  <c:v>43094.925841689917</c:v>
                </c:pt>
                <c:pt idx="49">
                  <c:v>43094.925841689917</c:v>
                </c:pt>
                <c:pt idx="50">
                  <c:v>43094.925841689917</c:v>
                </c:pt>
                <c:pt idx="51">
                  <c:v>43094.925841689917</c:v>
                </c:pt>
                <c:pt idx="52">
                  <c:v>43094.925841689917</c:v>
                </c:pt>
                <c:pt idx="53">
                  <c:v>43094.925841689917</c:v>
                </c:pt>
                <c:pt idx="54">
                  <c:v>43094.925841689917</c:v>
                </c:pt>
                <c:pt idx="55">
                  <c:v>43094.925841689917</c:v>
                </c:pt>
                <c:pt idx="56">
                  <c:v>43094.925841689917</c:v>
                </c:pt>
                <c:pt idx="57">
                  <c:v>43094.925841689917</c:v>
                </c:pt>
                <c:pt idx="58">
                  <c:v>43094.925841689917</c:v>
                </c:pt>
                <c:pt idx="59">
                  <c:v>43094.925841689917</c:v>
                </c:pt>
                <c:pt idx="60">
                  <c:v>43094.925841689917</c:v>
                </c:pt>
                <c:pt idx="61">
                  <c:v>43094.925841689917</c:v>
                </c:pt>
                <c:pt idx="62">
                  <c:v>43094.925841689917</c:v>
                </c:pt>
                <c:pt idx="63">
                  <c:v>43094.925841689917</c:v>
                </c:pt>
                <c:pt idx="64">
                  <c:v>43094.925841689917</c:v>
                </c:pt>
              </c:numCache>
            </c:numRef>
          </c:val>
          <c:smooth val="0"/>
          <c:extLst>
            <c:ext xmlns:c16="http://schemas.microsoft.com/office/drawing/2014/chart" uri="{C3380CC4-5D6E-409C-BE32-E72D297353CC}">
              <c16:uniqueId val="{00000008-9BE2-424F-8BF7-A860D694817B}"/>
            </c:ext>
          </c:extLst>
        </c:ser>
        <c:ser>
          <c:idx val="7"/>
          <c:order val="7"/>
          <c:tx>
            <c:strRef>
              <c:f>'Iced Qtr Sheet'!$N$47</c:f>
              <c:strCache>
                <c:ptCount val="1"/>
                <c:pt idx="0">
                  <c:v>Overtime Capacity</c:v>
                </c:pt>
              </c:strCache>
            </c:strRef>
          </c:tx>
          <c:spPr>
            <a:ln w="38100">
              <a:solidFill>
                <a:srgbClr val="FFE119"/>
              </a:solidFill>
            </a:ln>
          </c:spPr>
          <c:marker>
            <c:symbol val="none"/>
          </c:marker>
          <c:cat>
            <c:multiLvlStrRef>
              <c:f>'Iced Qtr Sheet'!$A$48:$B$112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Qtr Sheet'!$N$48:$N$112</c:f>
              <c:numCache>
                <c:formatCode>#,##0</c:formatCode>
                <c:ptCount val="65"/>
                <c:pt idx="0">
                  <c:v>47119.804782636798</c:v>
                </c:pt>
                <c:pt idx="1">
                  <c:v>47119.804782636798</c:v>
                </c:pt>
                <c:pt idx="2">
                  <c:v>47119.804782636798</c:v>
                </c:pt>
                <c:pt idx="3">
                  <c:v>47119.804782636798</c:v>
                </c:pt>
                <c:pt idx="4">
                  <c:v>47119.804782636798</c:v>
                </c:pt>
                <c:pt idx="5">
                  <c:v>47119.804782636798</c:v>
                </c:pt>
                <c:pt idx="6">
                  <c:v>47119.804782636798</c:v>
                </c:pt>
                <c:pt idx="7">
                  <c:v>47119.804782636798</c:v>
                </c:pt>
                <c:pt idx="8">
                  <c:v>47119.804782636798</c:v>
                </c:pt>
                <c:pt idx="9">
                  <c:v>47119.804782636798</c:v>
                </c:pt>
                <c:pt idx="10">
                  <c:v>47119.804782636798</c:v>
                </c:pt>
                <c:pt idx="11">
                  <c:v>47119.804782636798</c:v>
                </c:pt>
                <c:pt idx="12">
                  <c:v>47119.804782636798</c:v>
                </c:pt>
                <c:pt idx="13">
                  <c:v>51713.911010027899</c:v>
                </c:pt>
                <c:pt idx="14">
                  <c:v>51713.911010027899</c:v>
                </c:pt>
                <c:pt idx="15">
                  <c:v>51713.911010027899</c:v>
                </c:pt>
                <c:pt idx="16">
                  <c:v>51713.911010027899</c:v>
                </c:pt>
                <c:pt idx="17">
                  <c:v>51713.911010027899</c:v>
                </c:pt>
                <c:pt idx="18">
                  <c:v>51713.911010027899</c:v>
                </c:pt>
                <c:pt idx="19">
                  <c:v>51713.911010027899</c:v>
                </c:pt>
                <c:pt idx="20">
                  <c:v>51713.911010027899</c:v>
                </c:pt>
                <c:pt idx="21">
                  <c:v>51713.911010027899</c:v>
                </c:pt>
                <c:pt idx="22">
                  <c:v>51713.911010027899</c:v>
                </c:pt>
                <c:pt idx="23">
                  <c:v>51713.911010027899</c:v>
                </c:pt>
                <c:pt idx="24">
                  <c:v>51713.911010027899</c:v>
                </c:pt>
                <c:pt idx="25">
                  <c:v>51713.911010027899</c:v>
                </c:pt>
                <c:pt idx="26">
                  <c:v>51713.911010027899</c:v>
                </c:pt>
                <c:pt idx="27">
                  <c:v>51713.911010027899</c:v>
                </c:pt>
                <c:pt idx="28">
                  <c:v>51713.911010027899</c:v>
                </c:pt>
                <c:pt idx="29">
                  <c:v>51713.911010027899</c:v>
                </c:pt>
                <c:pt idx="30">
                  <c:v>51713.911010027899</c:v>
                </c:pt>
                <c:pt idx="31">
                  <c:v>51713.911010027899</c:v>
                </c:pt>
                <c:pt idx="32">
                  <c:v>51713.911010027899</c:v>
                </c:pt>
                <c:pt idx="33">
                  <c:v>51713.911010027899</c:v>
                </c:pt>
                <c:pt idx="34">
                  <c:v>51713.911010027899</c:v>
                </c:pt>
                <c:pt idx="35">
                  <c:v>51713.911010027899</c:v>
                </c:pt>
                <c:pt idx="36">
                  <c:v>51713.911010027899</c:v>
                </c:pt>
                <c:pt idx="37">
                  <c:v>51713.911010027899</c:v>
                </c:pt>
                <c:pt idx="38">
                  <c:v>51713.911010027899</c:v>
                </c:pt>
                <c:pt idx="39">
                  <c:v>51713.911010027899</c:v>
                </c:pt>
                <c:pt idx="40">
                  <c:v>51713.911010027899</c:v>
                </c:pt>
                <c:pt idx="41">
                  <c:v>51713.911010027899</c:v>
                </c:pt>
                <c:pt idx="42">
                  <c:v>51713.911010027899</c:v>
                </c:pt>
                <c:pt idx="43">
                  <c:v>51713.911010027899</c:v>
                </c:pt>
                <c:pt idx="44">
                  <c:v>51713.911010027899</c:v>
                </c:pt>
                <c:pt idx="45">
                  <c:v>51713.911010027899</c:v>
                </c:pt>
                <c:pt idx="46">
                  <c:v>51713.911010027899</c:v>
                </c:pt>
                <c:pt idx="47">
                  <c:v>51713.911010027899</c:v>
                </c:pt>
                <c:pt idx="48">
                  <c:v>51713.911010027899</c:v>
                </c:pt>
                <c:pt idx="49">
                  <c:v>51713.911010027899</c:v>
                </c:pt>
                <c:pt idx="50">
                  <c:v>51713.911010027899</c:v>
                </c:pt>
                <c:pt idx="51">
                  <c:v>51713.911010027899</c:v>
                </c:pt>
                <c:pt idx="52">
                  <c:v>51713.911010027899</c:v>
                </c:pt>
                <c:pt idx="53">
                  <c:v>51713.911010027899</c:v>
                </c:pt>
                <c:pt idx="54">
                  <c:v>51713.911010027899</c:v>
                </c:pt>
                <c:pt idx="55">
                  <c:v>51713.911010027899</c:v>
                </c:pt>
                <c:pt idx="56">
                  <c:v>51713.911010027899</c:v>
                </c:pt>
                <c:pt idx="57">
                  <c:v>51713.911010027899</c:v>
                </c:pt>
                <c:pt idx="58">
                  <c:v>51713.911010027899</c:v>
                </c:pt>
                <c:pt idx="59">
                  <c:v>51713.911010027899</c:v>
                </c:pt>
                <c:pt idx="60">
                  <c:v>51713.911010027899</c:v>
                </c:pt>
                <c:pt idx="61">
                  <c:v>51713.911010027899</c:v>
                </c:pt>
                <c:pt idx="62">
                  <c:v>51713.911010027899</c:v>
                </c:pt>
                <c:pt idx="63">
                  <c:v>51713.911010027899</c:v>
                </c:pt>
                <c:pt idx="64">
                  <c:v>51713.911010027899</c:v>
                </c:pt>
              </c:numCache>
            </c:numRef>
          </c:val>
          <c:smooth val="0"/>
          <c:extLst>
            <c:ext xmlns:c16="http://schemas.microsoft.com/office/drawing/2014/chart" uri="{C3380CC4-5D6E-409C-BE32-E72D297353CC}">
              <c16:uniqueId val="{00000007-9BE2-424F-8BF7-A860D694817B}"/>
            </c:ext>
          </c:extLst>
        </c:ser>
        <c:ser>
          <c:idx val="8"/>
          <c:order val="8"/>
          <c:tx>
            <c:strRef>
              <c:f>'Iced Qtr Sheet'!$O$47</c:f>
              <c:strCache>
                <c:ptCount val="1"/>
                <c:pt idx="0">
                  <c:v>Max Capacity</c:v>
                </c:pt>
              </c:strCache>
            </c:strRef>
          </c:tx>
          <c:spPr>
            <a:ln w="38100">
              <a:solidFill>
                <a:srgbClr val="FF0000"/>
              </a:solidFill>
            </a:ln>
          </c:spPr>
          <c:marker>
            <c:symbol val="none"/>
          </c:marker>
          <c:cat>
            <c:multiLvlStrRef>
              <c:f>'Iced Qtr Sheet'!$A$48:$B$112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2024</c:v>
                  </c:pt>
                  <c:pt idx="13">
                    <c:v>2025</c:v>
                  </c:pt>
                  <c:pt idx="26">
                    <c:v>2026</c:v>
                  </c:pt>
                  <c:pt idx="39">
                    <c:v>2027</c:v>
                  </c:pt>
                  <c:pt idx="52">
                    <c:v>2028</c:v>
                  </c:pt>
                </c:lvl>
              </c:multiLvlStrCache>
            </c:multiLvlStrRef>
          </c:cat>
          <c:val>
            <c:numRef>
              <c:f>'Iced Qtr Sheet'!$O$48:$O$112</c:f>
              <c:numCache>
                <c:formatCode>#,##0</c:formatCode>
                <c:ptCount val="65"/>
                <c:pt idx="0">
                  <c:v>54973.105579742929</c:v>
                </c:pt>
                <c:pt idx="1">
                  <c:v>54973.105579742929</c:v>
                </c:pt>
                <c:pt idx="2">
                  <c:v>54973.105579742929</c:v>
                </c:pt>
                <c:pt idx="3">
                  <c:v>54973.105579742929</c:v>
                </c:pt>
                <c:pt idx="4">
                  <c:v>54973.105579742929</c:v>
                </c:pt>
                <c:pt idx="5">
                  <c:v>54973.105579742929</c:v>
                </c:pt>
                <c:pt idx="6">
                  <c:v>54973.105579742929</c:v>
                </c:pt>
                <c:pt idx="7">
                  <c:v>54973.105579742929</c:v>
                </c:pt>
                <c:pt idx="8">
                  <c:v>54973.105579742929</c:v>
                </c:pt>
                <c:pt idx="9">
                  <c:v>54973.105579742929</c:v>
                </c:pt>
                <c:pt idx="10">
                  <c:v>54973.105579742929</c:v>
                </c:pt>
                <c:pt idx="11">
                  <c:v>54973.105579742929</c:v>
                </c:pt>
                <c:pt idx="12">
                  <c:v>54973.105579742929</c:v>
                </c:pt>
                <c:pt idx="13">
                  <c:v>60332.896178365881</c:v>
                </c:pt>
                <c:pt idx="14">
                  <c:v>60332.896178365881</c:v>
                </c:pt>
                <c:pt idx="15">
                  <c:v>60332.896178365881</c:v>
                </c:pt>
                <c:pt idx="16">
                  <c:v>60332.896178365881</c:v>
                </c:pt>
                <c:pt idx="17">
                  <c:v>60332.896178365881</c:v>
                </c:pt>
                <c:pt idx="18">
                  <c:v>60332.896178365881</c:v>
                </c:pt>
                <c:pt idx="19">
                  <c:v>60332.896178365881</c:v>
                </c:pt>
                <c:pt idx="20">
                  <c:v>60332.896178365881</c:v>
                </c:pt>
                <c:pt idx="21">
                  <c:v>60332.896178365881</c:v>
                </c:pt>
                <c:pt idx="22">
                  <c:v>60332.896178365881</c:v>
                </c:pt>
                <c:pt idx="23">
                  <c:v>60332.896178365881</c:v>
                </c:pt>
                <c:pt idx="24">
                  <c:v>60332.896178365881</c:v>
                </c:pt>
                <c:pt idx="25">
                  <c:v>60332.896178365881</c:v>
                </c:pt>
                <c:pt idx="26">
                  <c:v>60332.896178365881</c:v>
                </c:pt>
                <c:pt idx="27">
                  <c:v>60332.896178365881</c:v>
                </c:pt>
                <c:pt idx="28">
                  <c:v>60332.896178365881</c:v>
                </c:pt>
                <c:pt idx="29">
                  <c:v>60332.896178365881</c:v>
                </c:pt>
                <c:pt idx="30">
                  <c:v>60332.896178365881</c:v>
                </c:pt>
                <c:pt idx="31">
                  <c:v>60332.896178365881</c:v>
                </c:pt>
                <c:pt idx="32">
                  <c:v>60332.896178365881</c:v>
                </c:pt>
                <c:pt idx="33">
                  <c:v>60332.896178365881</c:v>
                </c:pt>
                <c:pt idx="34">
                  <c:v>60332.896178365881</c:v>
                </c:pt>
                <c:pt idx="35">
                  <c:v>60332.896178365881</c:v>
                </c:pt>
                <c:pt idx="36">
                  <c:v>60332.896178365881</c:v>
                </c:pt>
                <c:pt idx="37">
                  <c:v>60332.896178365881</c:v>
                </c:pt>
                <c:pt idx="38">
                  <c:v>60332.896178365881</c:v>
                </c:pt>
                <c:pt idx="39">
                  <c:v>60332.896178365881</c:v>
                </c:pt>
                <c:pt idx="40">
                  <c:v>60332.896178365881</c:v>
                </c:pt>
                <c:pt idx="41">
                  <c:v>60332.896178365881</c:v>
                </c:pt>
                <c:pt idx="42">
                  <c:v>60332.896178365881</c:v>
                </c:pt>
                <c:pt idx="43">
                  <c:v>60332.896178365881</c:v>
                </c:pt>
                <c:pt idx="44">
                  <c:v>60332.896178365881</c:v>
                </c:pt>
                <c:pt idx="45">
                  <c:v>60332.896178365881</c:v>
                </c:pt>
                <c:pt idx="46">
                  <c:v>60332.896178365881</c:v>
                </c:pt>
                <c:pt idx="47">
                  <c:v>60332.896178365881</c:v>
                </c:pt>
                <c:pt idx="48">
                  <c:v>60332.896178365881</c:v>
                </c:pt>
                <c:pt idx="49">
                  <c:v>60332.896178365881</c:v>
                </c:pt>
                <c:pt idx="50">
                  <c:v>60332.896178365881</c:v>
                </c:pt>
                <c:pt idx="51">
                  <c:v>60332.896178365881</c:v>
                </c:pt>
                <c:pt idx="52">
                  <c:v>60332.896178365881</c:v>
                </c:pt>
                <c:pt idx="53">
                  <c:v>60332.896178365881</c:v>
                </c:pt>
                <c:pt idx="54">
                  <c:v>60332.896178365881</c:v>
                </c:pt>
                <c:pt idx="55">
                  <c:v>60332.896178365881</c:v>
                </c:pt>
                <c:pt idx="56">
                  <c:v>60332.896178365881</c:v>
                </c:pt>
                <c:pt idx="57">
                  <c:v>60332.896178365881</c:v>
                </c:pt>
                <c:pt idx="58">
                  <c:v>60332.896178365881</c:v>
                </c:pt>
                <c:pt idx="59">
                  <c:v>60332.896178365881</c:v>
                </c:pt>
                <c:pt idx="60">
                  <c:v>60332.896178365881</c:v>
                </c:pt>
                <c:pt idx="61">
                  <c:v>60332.896178365881</c:v>
                </c:pt>
                <c:pt idx="62">
                  <c:v>60332.896178365881</c:v>
                </c:pt>
                <c:pt idx="63">
                  <c:v>60332.896178365881</c:v>
                </c:pt>
                <c:pt idx="64">
                  <c:v>60332.896178365881</c:v>
                </c:pt>
              </c:numCache>
            </c:numRef>
          </c:val>
          <c:smooth val="0"/>
          <c:extLst>
            <c:ext xmlns:c16="http://schemas.microsoft.com/office/drawing/2014/chart" uri="{C3380CC4-5D6E-409C-BE32-E72D297353CC}">
              <c16:uniqueId val="{00000006-9BE2-424F-8BF7-A860D694817B}"/>
            </c:ext>
          </c:extLst>
        </c:ser>
        <c:dLbls>
          <c:showLegendKey val="0"/>
          <c:showVal val="0"/>
          <c:showCatName val="0"/>
          <c:showSerName val="0"/>
          <c:showPercent val="0"/>
          <c:showBubbleSize val="0"/>
        </c:dLbls>
        <c:marker val="1"/>
        <c:smooth val="0"/>
        <c:axId val="507247232"/>
        <c:axId val="507311232"/>
      </c:lineChart>
      <c:lineChart>
        <c:grouping val="standard"/>
        <c:varyColors val="0"/>
        <c:ser>
          <c:idx val="9"/>
          <c:order val="9"/>
          <c:tx>
            <c:strRef>
              <c:f>'Iced Qtr Sheet'!$S$47</c:f>
              <c:strCache>
                <c:ptCount val="1"/>
                <c:pt idx="0">
                  <c:v>DOS</c:v>
                </c:pt>
              </c:strCache>
            </c:strRef>
          </c:tx>
          <c:spPr>
            <a:ln w="50800">
              <a:solidFill>
                <a:srgbClr val="FF3399"/>
              </a:solidFill>
              <a:prstDash val="sysDot"/>
            </a:ln>
          </c:spPr>
          <c:marker>
            <c:symbol val="none"/>
          </c:marker>
          <c:val>
            <c:numRef>
              <c:f>'Iced Qtr Sheet'!$S$48:$S$112</c:f>
              <c:numCache>
                <c:formatCode>0</c:formatCode>
                <c:ptCount val="65"/>
                <c:pt idx="0">
                  <c:v>42.652239254583712</c:v>
                </c:pt>
                <c:pt idx="1">
                  <c:v>49.015206011181938</c:v>
                </c:pt>
                <c:pt idx="2">
                  <c:v>54.436556906347363</c:v>
                </c:pt>
                <c:pt idx="3">
                  <c:v>34.457181778777681</c:v>
                </c:pt>
                <c:pt idx="4">
                  <c:v>34.34716477651768</c:v>
                </c:pt>
                <c:pt idx="5">
                  <c:v>25.750432875447302</c:v>
                </c:pt>
                <c:pt idx="6">
                  <c:v>24.070606293169607</c:v>
                </c:pt>
                <c:pt idx="7">
                  <c:v>31.132274007546364</c:v>
                </c:pt>
                <c:pt idx="8">
                  <c:v>27.208321697849762</c:v>
                </c:pt>
                <c:pt idx="9">
                  <c:v>32.663535376127633</c:v>
                </c:pt>
                <c:pt idx="10">
                  <c:v>42.821500714391291</c:v>
                </c:pt>
                <c:pt idx="11">
                  <c:v>42.764688098357347</c:v>
                </c:pt>
                <c:pt idx="12">
                  <c:v>51.06764610036933</c:v>
                </c:pt>
                <c:pt idx="13">
                  <c:v>49.30225691980128</c:v>
                </c:pt>
                <c:pt idx="14">
                  <c:v>50.076383192051772</c:v>
                </c:pt>
                <c:pt idx="15">
                  <c:v>47.938437490606304</c:v>
                </c:pt>
                <c:pt idx="16">
                  <c:v>40.53989032372192</c:v>
                </c:pt>
                <c:pt idx="17">
                  <c:v>35.167180412500315</c:v>
                </c:pt>
                <c:pt idx="18">
                  <c:v>31.694765429469086</c:v>
                </c:pt>
                <c:pt idx="19">
                  <c:v>30.545728426942112</c:v>
                </c:pt>
                <c:pt idx="20">
                  <c:v>38.71896527484887</c:v>
                </c:pt>
                <c:pt idx="21">
                  <c:v>43.229073091057572</c:v>
                </c:pt>
                <c:pt idx="22">
                  <c:v>40.095329490495651</c:v>
                </c:pt>
                <c:pt idx="23">
                  <c:v>40.095329490495651</c:v>
                </c:pt>
                <c:pt idx="24">
                  <c:v>40.095329490495651</c:v>
                </c:pt>
                <c:pt idx="25">
                  <c:v>40.095329490495651</c:v>
                </c:pt>
                <c:pt idx="26">
                  <c:v>40.095329490495651</c:v>
                </c:pt>
                <c:pt idx="27">
                  <c:v>40.095329490495651</c:v>
                </c:pt>
                <c:pt idx="28">
                  <c:v>40.095329490495651</c:v>
                </c:pt>
                <c:pt idx="29">
                  <c:v>40.095329490495651</c:v>
                </c:pt>
                <c:pt idx="30">
                  <c:v>40.095329490495651</c:v>
                </c:pt>
                <c:pt idx="31">
                  <c:v>40.095329490495651</c:v>
                </c:pt>
                <c:pt idx="32">
                  <c:v>40.095329490495651</c:v>
                </c:pt>
                <c:pt idx="33">
                  <c:v>40.095329490495651</c:v>
                </c:pt>
                <c:pt idx="34">
                  <c:v>40.095329490495651</c:v>
                </c:pt>
                <c:pt idx="35">
                  <c:v>40.095329490495651</c:v>
                </c:pt>
                <c:pt idx="36">
                  <c:v>40.095329490495651</c:v>
                </c:pt>
                <c:pt idx="37">
                  <c:v>40.095329490495651</c:v>
                </c:pt>
                <c:pt idx="38">
                  <c:v>40.095329490495651</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numCache>
            </c:numRef>
          </c:val>
          <c:smooth val="0"/>
          <c:extLst>
            <c:ext xmlns:c16="http://schemas.microsoft.com/office/drawing/2014/chart" uri="{C3380CC4-5D6E-409C-BE32-E72D297353CC}">
              <c16:uniqueId val="{00000000-1CC5-4FF6-933E-6A96C5206B1E}"/>
            </c:ext>
          </c:extLst>
        </c:ser>
        <c:dLbls>
          <c:showLegendKey val="0"/>
          <c:showVal val="0"/>
          <c:showCatName val="0"/>
          <c:showSerName val="0"/>
          <c:showPercent val="0"/>
          <c:showBubbleSize val="0"/>
        </c:dLbls>
        <c:marker val="1"/>
        <c:smooth val="0"/>
        <c:axId val="854978671"/>
        <c:axId val="415554223"/>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5143462982246446"/>
              <c:y val="0.943356225754306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scaling>
        <c:delete val="0"/>
        <c:axPos val="l"/>
        <c:majorGridlines>
          <c:spPr>
            <a:ln w="3175">
              <a:solidFill>
                <a:srgbClr val="000000"/>
              </a:solidFill>
              <a:prstDash val="solid"/>
            </a:ln>
          </c:spPr>
        </c:majorGridlines>
        <c:title>
          <c:tx>
            <c:strRef>
              <c:f>'Iced Qtr Sheet'!$C$43</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valAx>
        <c:axId val="415554223"/>
        <c:scaling>
          <c:orientation val="minMax"/>
        </c:scaling>
        <c:delete val="0"/>
        <c:axPos val="r"/>
        <c:title>
          <c:tx>
            <c:rich>
              <a:bodyPr/>
              <a:lstStyle/>
              <a:p>
                <a:pPr>
                  <a:defRPr/>
                </a:pPr>
                <a:r>
                  <a:rPr lang="en-US" sz="1800" b="1"/>
                  <a:t>DOS</a:t>
                </a:r>
              </a:p>
            </c:rich>
          </c:tx>
          <c:layout>
            <c:manualLayout>
              <c:xMode val="edge"/>
              <c:yMode val="edge"/>
              <c:x val="0.87139810883572533"/>
              <c:y val="0.43115600329476195"/>
            </c:manualLayout>
          </c:layout>
          <c:overlay val="0"/>
        </c:title>
        <c:numFmt formatCode="0" sourceLinked="1"/>
        <c:majorTickMark val="out"/>
        <c:minorTickMark val="none"/>
        <c:tickLblPos val="nextTo"/>
        <c:crossAx val="854978671"/>
        <c:crosses val="max"/>
        <c:crossBetween val="between"/>
      </c:valAx>
      <c:catAx>
        <c:axId val="854978671"/>
        <c:scaling>
          <c:orientation val="minMax"/>
        </c:scaling>
        <c:delete val="1"/>
        <c:axPos val="b"/>
        <c:majorTickMark val="out"/>
        <c:minorTickMark val="none"/>
        <c:tickLblPos val="nextTo"/>
        <c:crossAx val="415554223"/>
        <c:crosses val="autoZero"/>
        <c:auto val="1"/>
        <c:lblAlgn val="ctr"/>
        <c:lblOffset val="100"/>
        <c:noMultiLvlLbl val="0"/>
      </c:catAx>
      <c:spPr>
        <a:noFill/>
        <a:ln w="12700">
          <a:solidFill>
            <a:srgbClr val="808080"/>
          </a:solidFill>
          <a:prstDash val="solid"/>
        </a:ln>
      </c:spPr>
    </c:plotArea>
    <c:legend>
      <c:legendPos val="r"/>
      <c:layout>
        <c:manualLayout>
          <c:xMode val="edge"/>
          <c:yMode val="edge"/>
          <c:x val="0.88605466514024045"/>
          <c:y val="0.1021014597692268"/>
          <c:w val="0.10897064431053809"/>
          <c:h val="0.82176303197246159"/>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mn-lt"/>
                <a:ea typeface="Arial"/>
                <a:cs typeface="Arial"/>
              </a:defRPr>
            </a:pPr>
            <a:r>
              <a:rPr lang="en-US" sz="2400">
                <a:latin typeface="+mn-lt"/>
              </a:rPr>
              <a:t>COB Parbaked Bread Line Capacity</a:t>
            </a:r>
          </a:p>
        </c:rich>
      </c:tx>
      <c:layout>
        <c:manualLayout>
          <c:xMode val="edge"/>
          <c:yMode val="edge"/>
          <c:x val="0.32601040954287719"/>
          <c:y val="1.934487182308172E-2"/>
        </c:manualLayout>
      </c:layout>
      <c:overlay val="0"/>
      <c:spPr>
        <a:noFill/>
        <a:ln w="25400">
          <a:noFill/>
        </a:ln>
      </c:spPr>
    </c:title>
    <c:autoTitleDeleted val="0"/>
    <c:plotArea>
      <c:layout>
        <c:manualLayout>
          <c:layoutTarget val="inner"/>
          <c:xMode val="edge"/>
          <c:yMode val="edge"/>
          <c:x val="9.6030624319951033E-2"/>
          <c:y val="0.10188214977578904"/>
          <c:w val="0.7391416860345269"/>
          <c:h val="0.75604024058107622"/>
        </c:manualLayout>
      </c:layout>
      <c:barChart>
        <c:barDir val="col"/>
        <c:grouping val="clustered"/>
        <c:varyColors val="0"/>
        <c:ser>
          <c:idx val="2"/>
          <c:order val="0"/>
          <c:tx>
            <c:strRef>
              <c:f>Parbaked!$C$47</c:f>
              <c:strCache>
                <c:ptCount val="1"/>
                <c:pt idx="0">
                  <c:v>Forecasted Demand</c:v>
                </c:pt>
              </c:strCache>
            </c:strRef>
          </c:tx>
          <c:spPr>
            <a:solidFill>
              <a:srgbClr val="000075"/>
            </a:solidFill>
            <a:ln w="19050">
              <a:solidFill>
                <a:srgbClr val="000075"/>
              </a:solidFill>
            </a:ln>
          </c:spPr>
          <c:invertIfNegative val="0"/>
          <c:cat>
            <c:multiLvlStrRef>
              <c:f>Parbaked!$A$48:$B$112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2022</c:v>
                  </c:pt>
                  <c:pt idx="13">
                    <c:v>2023</c:v>
                  </c:pt>
                  <c:pt idx="26">
                    <c:v>2024</c:v>
                  </c:pt>
                  <c:pt idx="39">
                    <c:v>2025</c:v>
                  </c:pt>
                  <c:pt idx="52">
                    <c:v>2026</c:v>
                  </c:pt>
                </c:lvl>
              </c:multiLvlStrCache>
            </c:multiLvlStrRef>
          </c:cat>
          <c:val>
            <c:numRef>
              <c:f>Parbaked!$C$48:$C$112</c:f>
              <c:numCache>
                <c:formatCode>#,##0</c:formatCode>
                <c:ptCount val="65"/>
                <c:pt idx="13">
                  <c:v>25640.675162904561</c:v>
                </c:pt>
                <c:pt idx="14">
                  <c:v>27604.907167800695</c:v>
                </c:pt>
                <c:pt idx="15">
                  <c:v>17774.208474637289</c:v>
                </c:pt>
                <c:pt idx="16">
                  <c:v>19912.337747056918</c:v>
                </c:pt>
                <c:pt idx="17">
                  <c:v>10973.871447600532</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extLst>
            <c:ext xmlns:c16="http://schemas.microsoft.com/office/drawing/2014/chart" uri="{C3380CC4-5D6E-409C-BE32-E72D297353CC}">
              <c16:uniqueId val="{00000000-9881-417D-9ADF-C5A87A12802B}"/>
            </c:ext>
          </c:extLst>
        </c:ser>
        <c:ser>
          <c:idx val="0"/>
          <c:order val="4"/>
          <c:tx>
            <c:strRef>
              <c:f>Parbaked!$G$47</c:f>
              <c:strCache>
                <c:ptCount val="1"/>
                <c:pt idx="0">
                  <c:v>Actual Sales</c:v>
                </c:pt>
              </c:strCache>
            </c:strRef>
          </c:tx>
          <c:spPr>
            <a:solidFill>
              <a:srgbClr val="42D4F4"/>
            </a:solidFill>
            <a:ln w="19050">
              <a:solidFill>
                <a:srgbClr val="42D4F4"/>
              </a:solidFill>
            </a:ln>
          </c:spPr>
          <c:invertIfNegative val="0"/>
          <c:cat>
            <c:multiLvlStrRef>
              <c:f>Parbaked!$A$48:$B$112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2022</c:v>
                  </c:pt>
                  <c:pt idx="13">
                    <c:v>2023</c:v>
                  </c:pt>
                  <c:pt idx="26">
                    <c:v>2024</c:v>
                  </c:pt>
                  <c:pt idx="39">
                    <c:v>2025</c:v>
                  </c:pt>
                  <c:pt idx="52">
                    <c:v>2026</c:v>
                  </c:pt>
                </c:lvl>
              </c:multiLvlStrCache>
            </c:multiLvlStrRef>
          </c:cat>
          <c:val>
            <c:numRef>
              <c:f>Parbaked!$G$48:$G$112</c:f>
              <c:numCache>
                <c:formatCode>#,##0</c:formatCode>
                <c:ptCount val="65"/>
                <c:pt idx="0">
                  <c:v>34945</c:v>
                </c:pt>
                <c:pt idx="1">
                  <c:v>37622</c:v>
                </c:pt>
                <c:pt idx="2">
                  <c:v>24224</c:v>
                </c:pt>
                <c:pt idx="3">
                  <c:v>27138</c:v>
                </c:pt>
                <c:pt idx="4">
                  <c:v>14956</c:v>
                </c:pt>
                <c:pt idx="5">
                  <c:v>12522</c:v>
                </c:pt>
                <c:pt idx="6">
                  <c:v>18552</c:v>
                </c:pt>
                <c:pt idx="7">
                  <c:v>40128</c:v>
                </c:pt>
                <c:pt idx="8">
                  <c:v>29852</c:v>
                </c:pt>
                <c:pt idx="9">
                  <c:v>22328</c:v>
                </c:pt>
                <c:pt idx="10">
                  <c:v>34167</c:v>
                </c:pt>
                <c:pt idx="11">
                  <c:v>22365</c:v>
                </c:pt>
                <c:pt idx="12">
                  <c:v>18007</c:v>
                </c:pt>
                <c:pt idx="13">
                  <c:v>29989</c:v>
                </c:pt>
                <c:pt idx="14">
                  <c:v>31958</c:v>
                </c:pt>
                <c:pt idx="15">
                  <c:v>15556</c:v>
                </c:pt>
                <c:pt idx="16">
                  <c:v>15079</c:v>
                </c:pt>
                <c:pt idx="17">
                  <c:v>9324</c:v>
                </c:pt>
              </c:numCache>
            </c:numRef>
          </c:val>
          <c:extLst>
            <c:ext xmlns:c16="http://schemas.microsoft.com/office/drawing/2014/chart" uri="{C3380CC4-5D6E-409C-BE32-E72D297353CC}">
              <c16:uniqueId val="{00000001-9881-417D-9ADF-C5A87A12802B}"/>
            </c:ext>
          </c:extLst>
        </c:ser>
        <c:ser>
          <c:idx val="5"/>
          <c:order val="5"/>
          <c:tx>
            <c:strRef>
              <c:f>Parbaked!$I$47</c:f>
              <c:strCache>
                <c:ptCount val="1"/>
                <c:pt idx="0">
                  <c:v>Outside Purchases</c:v>
                </c:pt>
              </c:strCache>
            </c:strRef>
          </c:tx>
          <c:spPr>
            <a:solidFill>
              <a:srgbClr val="F58231"/>
            </a:solidFill>
            <a:ln w="19050">
              <a:solidFill>
                <a:srgbClr val="F58231"/>
              </a:solidFill>
              <a:prstDash val="solid"/>
            </a:ln>
          </c:spPr>
          <c:invertIfNegative val="0"/>
          <c:cat>
            <c:multiLvlStrRef>
              <c:f>Parbaked!$A$48:$B$112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2022</c:v>
                  </c:pt>
                  <c:pt idx="13">
                    <c:v>2023</c:v>
                  </c:pt>
                  <c:pt idx="26">
                    <c:v>2024</c:v>
                  </c:pt>
                  <c:pt idx="39">
                    <c:v>2025</c:v>
                  </c:pt>
                  <c:pt idx="52">
                    <c:v>2026</c:v>
                  </c:pt>
                </c:lvl>
              </c:multiLvlStrCache>
            </c:multiLvlStrRef>
          </c:cat>
          <c:val>
            <c:numRef>
              <c:f>Parbaked!$I$48:$I$112</c:f>
              <c:numCache>
                <c:formatCode>#,##0</c:formatCode>
                <c:ptCount val="65"/>
                <c:pt idx="0">
                  <c:v>1260</c:v>
                </c:pt>
                <c:pt idx="1">
                  <c:v>2520</c:v>
                </c:pt>
              </c:numCache>
            </c:numRef>
          </c:val>
          <c:extLst>
            <c:ext xmlns:c16="http://schemas.microsoft.com/office/drawing/2014/chart" uri="{C3380CC4-5D6E-409C-BE32-E72D297353CC}">
              <c16:uniqueId val="{00000002-9881-417D-9ADF-C5A87A12802B}"/>
            </c:ext>
          </c:extLst>
        </c:ser>
        <c:dLbls>
          <c:showLegendKey val="0"/>
          <c:showVal val="0"/>
          <c:showCatName val="0"/>
          <c:showSerName val="0"/>
          <c:showPercent val="0"/>
          <c:showBubbleSize val="0"/>
        </c:dLbls>
        <c:gapWidth val="0"/>
        <c:overlap val="1"/>
        <c:axId val="507247232"/>
        <c:axId val="507311232"/>
      </c:barChart>
      <c:lineChart>
        <c:grouping val="standard"/>
        <c:varyColors val="0"/>
        <c:ser>
          <c:idx val="1"/>
          <c:order val="1"/>
          <c:tx>
            <c:strRef>
              <c:f>Parbaked!$D$47</c:f>
              <c:strCache>
                <c:ptCount val="1"/>
                <c:pt idx="0">
                  <c:v>Scheduled Production</c:v>
                </c:pt>
              </c:strCache>
            </c:strRef>
          </c:tx>
          <c:spPr>
            <a:ln w="38100">
              <a:solidFill>
                <a:srgbClr val="911EB4"/>
              </a:solidFill>
              <a:prstDash val="dash"/>
            </a:ln>
          </c:spPr>
          <c:marker>
            <c:symbol val="none"/>
          </c:marker>
          <c:cat>
            <c:multiLvlStrRef>
              <c:f>Parbaked!$A$48:$B$112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2022</c:v>
                  </c:pt>
                  <c:pt idx="13">
                    <c:v>2023</c:v>
                  </c:pt>
                  <c:pt idx="26">
                    <c:v>2024</c:v>
                  </c:pt>
                  <c:pt idx="39">
                    <c:v>2025</c:v>
                  </c:pt>
                  <c:pt idx="52">
                    <c:v>2026</c:v>
                  </c:pt>
                </c:lvl>
              </c:multiLvlStrCache>
            </c:multiLvlStrRef>
          </c:cat>
          <c:val>
            <c:numRef>
              <c:f>Parbaked!$D$48:$D$112</c:f>
              <c:numCache>
                <c:formatCode>#,##0</c:formatCode>
                <c:ptCount val="65"/>
              </c:numCache>
            </c:numRef>
          </c:val>
          <c:smooth val="1"/>
          <c:extLst>
            <c:ext xmlns:c16="http://schemas.microsoft.com/office/drawing/2014/chart" uri="{C3380CC4-5D6E-409C-BE32-E72D297353CC}">
              <c16:uniqueId val="{00000003-9881-417D-9ADF-C5A87A12802B}"/>
            </c:ext>
          </c:extLst>
        </c:ser>
        <c:ser>
          <c:idx val="3"/>
          <c:order val="2"/>
          <c:tx>
            <c:strRef>
              <c:f>Parbaked!$F$47</c:f>
              <c:strCache>
                <c:ptCount val="1"/>
                <c:pt idx="0">
                  <c:v>Actual Production</c:v>
                </c:pt>
              </c:strCache>
            </c:strRef>
          </c:tx>
          <c:spPr>
            <a:ln w="38100">
              <a:solidFill>
                <a:srgbClr val="911EB4"/>
              </a:solidFill>
            </a:ln>
          </c:spPr>
          <c:marker>
            <c:symbol val="none"/>
          </c:marker>
          <c:cat>
            <c:multiLvlStrRef>
              <c:f>Parbaked!$A$48:$B$112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2022</c:v>
                  </c:pt>
                  <c:pt idx="13">
                    <c:v>2023</c:v>
                  </c:pt>
                  <c:pt idx="26">
                    <c:v>2024</c:v>
                  </c:pt>
                  <c:pt idx="39">
                    <c:v>2025</c:v>
                  </c:pt>
                  <c:pt idx="52">
                    <c:v>2026</c:v>
                  </c:pt>
                </c:lvl>
              </c:multiLvlStrCache>
            </c:multiLvlStrRef>
          </c:cat>
          <c:val>
            <c:numRef>
              <c:f>Parbaked!$F$48:$F$112</c:f>
              <c:numCache>
                <c:formatCode>#,##0</c:formatCode>
                <c:ptCount val="65"/>
                <c:pt idx="0">
                  <c:v>31157</c:v>
                </c:pt>
                <c:pt idx="1">
                  <c:v>35690</c:v>
                </c:pt>
                <c:pt idx="2">
                  <c:v>23893</c:v>
                </c:pt>
                <c:pt idx="3">
                  <c:v>27117</c:v>
                </c:pt>
                <c:pt idx="4">
                  <c:v>15167</c:v>
                </c:pt>
                <c:pt idx="5">
                  <c:v>13957</c:v>
                </c:pt>
                <c:pt idx="6">
                  <c:v>20256</c:v>
                </c:pt>
                <c:pt idx="7">
                  <c:v>38793</c:v>
                </c:pt>
                <c:pt idx="8">
                  <c:v>32507</c:v>
                </c:pt>
                <c:pt idx="9">
                  <c:v>20227</c:v>
                </c:pt>
                <c:pt idx="10">
                  <c:v>33822</c:v>
                </c:pt>
                <c:pt idx="11">
                  <c:v>25394</c:v>
                </c:pt>
                <c:pt idx="12">
                  <c:v>16454</c:v>
                </c:pt>
                <c:pt idx="13">
                  <c:v>29022</c:v>
                </c:pt>
                <c:pt idx="14">
                  <c:v>34607</c:v>
                </c:pt>
                <c:pt idx="15">
                  <c:v>14013</c:v>
                </c:pt>
                <c:pt idx="16">
                  <c:v>15265</c:v>
                </c:pt>
                <c:pt idx="17">
                  <c:v>9796</c:v>
                </c:pt>
              </c:numCache>
            </c:numRef>
          </c:val>
          <c:smooth val="1"/>
          <c:extLst>
            <c:ext xmlns:c16="http://schemas.microsoft.com/office/drawing/2014/chart" uri="{C3380CC4-5D6E-409C-BE32-E72D297353CC}">
              <c16:uniqueId val="{00000004-9881-417D-9ADF-C5A87A12802B}"/>
            </c:ext>
          </c:extLst>
        </c:ser>
        <c:ser>
          <c:idx val="4"/>
          <c:order val="3"/>
          <c:tx>
            <c:strRef>
              <c:f>Parbaked!$E$47</c:f>
              <c:strCache>
                <c:ptCount val="1"/>
                <c:pt idx="0">
                  <c:v>Beginning Inventory</c:v>
                </c:pt>
              </c:strCache>
            </c:strRef>
          </c:tx>
          <c:spPr>
            <a:ln w="38100">
              <a:solidFill>
                <a:schemeClr val="tx1"/>
              </a:solidFill>
            </a:ln>
          </c:spPr>
          <c:marker>
            <c:symbol val="none"/>
          </c:marker>
          <c:cat>
            <c:multiLvlStrRef>
              <c:f>Parbaked!$A$48:$B$112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2022</c:v>
                  </c:pt>
                  <c:pt idx="13">
                    <c:v>2023</c:v>
                  </c:pt>
                  <c:pt idx="26">
                    <c:v>2024</c:v>
                  </c:pt>
                  <c:pt idx="39">
                    <c:v>2025</c:v>
                  </c:pt>
                  <c:pt idx="52">
                    <c:v>2026</c:v>
                  </c:pt>
                </c:lvl>
              </c:multiLvlStrCache>
            </c:multiLvlStrRef>
          </c:cat>
          <c:val>
            <c:numRef>
              <c:f>Parbaked!$E$48:$E$112</c:f>
              <c:numCache>
                <c:formatCode>#,##0</c:formatCode>
                <c:ptCount val="65"/>
              </c:numCache>
            </c:numRef>
          </c:val>
          <c:smooth val="1"/>
          <c:extLst>
            <c:ext xmlns:c16="http://schemas.microsoft.com/office/drawing/2014/chart" uri="{C3380CC4-5D6E-409C-BE32-E72D297353CC}">
              <c16:uniqueId val="{00000005-9881-417D-9ADF-C5A87A12802B}"/>
            </c:ext>
          </c:extLst>
        </c:ser>
        <c:ser>
          <c:idx val="8"/>
          <c:order val="6"/>
          <c:tx>
            <c:strRef>
              <c:f>Parbaked!$O$47</c:f>
              <c:strCache>
                <c:ptCount val="1"/>
                <c:pt idx="0">
                  <c:v>Max Capacity</c:v>
                </c:pt>
              </c:strCache>
            </c:strRef>
          </c:tx>
          <c:spPr>
            <a:ln w="38100">
              <a:solidFill>
                <a:srgbClr val="FF0000"/>
              </a:solidFill>
            </a:ln>
          </c:spPr>
          <c:marker>
            <c:symbol val="none"/>
          </c:marker>
          <c:cat>
            <c:multiLvlStrRef>
              <c:f>Parbaked!$A$48:$B$112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2022</c:v>
                  </c:pt>
                  <c:pt idx="13">
                    <c:v>2023</c:v>
                  </c:pt>
                  <c:pt idx="26">
                    <c:v>2024</c:v>
                  </c:pt>
                  <c:pt idx="39">
                    <c:v>2025</c:v>
                  </c:pt>
                  <c:pt idx="52">
                    <c:v>2026</c:v>
                  </c:pt>
                </c:lvl>
              </c:multiLvlStrCache>
            </c:multiLvlStrRef>
          </c:cat>
          <c:val>
            <c:numRef>
              <c:f>Parbaked!$O$48:$O$112</c:f>
              <c:numCache>
                <c:formatCode>#,##0</c:formatCode>
                <c:ptCount val="65"/>
                <c:pt idx="0">
                  <c:v>52811.820179922644</c:v>
                </c:pt>
                <c:pt idx="1">
                  <c:v>52811.820179922644</c:v>
                </c:pt>
                <c:pt idx="2">
                  <c:v>52811.820179922644</c:v>
                </c:pt>
                <c:pt idx="3">
                  <c:v>52811.820179922644</c:v>
                </c:pt>
                <c:pt idx="4">
                  <c:v>52811.820179922644</c:v>
                </c:pt>
                <c:pt idx="5">
                  <c:v>52811.820179922644</c:v>
                </c:pt>
                <c:pt idx="6">
                  <c:v>52811.820179922644</c:v>
                </c:pt>
                <c:pt idx="7">
                  <c:v>52811.820179922644</c:v>
                </c:pt>
                <c:pt idx="8">
                  <c:v>52811.820179922644</c:v>
                </c:pt>
                <c:pt idx="9">
                  <c:v>52811.820179922644</c:v>
                </c:pt>
                <c:pt idx="10">
                  <c:v>52811.820179922644</c:v>
                </c:pt>
                <c:pt idx="11">
                  <c:v>52811.820179922644</c:v>
                </c:pt>
                <c:pt idx="12">
                  <c:v>52811.820179922644</c:v>
                </c:pt>
                <c:pt idx="13">
                  <c:v>52811.820179922644</c:v>
                </c:pt>
                <c:pt idx="14">
                  <c:v>52811.820179922644</c:v>
                </c:pt>
                <c:pt idx="15">
                  <c:v>52811.820179922644</c:v>
                </c:pt>
                <c:pt idx="16">
                  <c:v>52811.820179922644</c:v>
                </c:pt>
                <c:pt idx="17">
                  <c:v>52811.820179922644</c:v>
                </c:pt>
                <c:pt idx="18">
                  <c:v>52811.820179922644</c:v>
                </c:pt>
                <c:pt idx="19">
                  <c:v>52811.820179922644</c:v>
                </c:pt>
                <c:pt idx="20">
                  <c:v>52811.820179922644</c:v>
                </c:pt>
                <c:pt idx="21">
                  <c:v>52811.820179922644</c:v>
                </c:pt>
                <c:pt idx="22">
                  <c:v>52811.820179922644</c:v>
                </c:pt>
                <c:pt idx="23">
                  <c:v>52811.820179922644</c:v>
                </c:pt>
                <c:pt idx="24">
                  <c:v>52811.820179922644</c:v>
                </c:pt>
                <c:pt idx="25">
                  <c:v>66014.775224903307</c:v>
                </c:pt>
                <c:pt idx="26">
                  <c:v>52811.820179922644</c:v>
                </c:pt>
                <c:pt idx="27">
                  <c:v>52811.820179922644</c:v>
                </c:pt>
                <c:pt idx="28">
                  <c:v>52811.820179922644</c:v>
                </c:pt>
                <c:pt idx="29">
                  <c:v>52811.820179922644</c:v>
                </c:pt>
                <c:pt idx="30">
                  <c:v>52811.820179922644</c:v>
                </c:pt>
                <c:pt idx="31">
                  <c:v>52811.820179922644</c:v>
                </c:pt>
                <c:pt idx="32">
                  <c:v>52811.820179922644</c:v>
                </c:pt>
                <c:pt idx="33">
                  <c:v>52811.820179922644</c:v>
                </c:pt>
                <c:pt idx="34">
                  <c:v>52811.820179922644</c:v>
                </c:pt>
                <c:pt idx="35">
                  <c:v>52811.820179922644</c:v>
                </c:pt>
                <c:pt idx="36">
                  <c:v>52811.820179922644</c:v>
                </c:pt>
                <c:pt idx="37">
                  <c:v>52811.820179922644</c:v>
                </c:pt>
                <c:pt idx="38">
                  <c:v>52811.820179922644</c:v>
                </c:pt>
                <c:pt idx="39">
                  <c:v>52811.820179922644</c:v>
                </c:pt>
                <c:pt idx="40">
                  <c:v>52811.820179922644</c:v>
                </c:pt>
                <c:pt idx="41">
                  <c:v>52811.820179922644</c:v>
                </c:pt>
                <c:pt idx="42">
                  <c:v>52811.820179922644</c:v>
                </c:pt>
                <c:pt idx="43">
                  <c:v>52811.820179922644</c:v>
                </c:pt>
                <c:pt idx="44">
                  <c:v>52811.820179922644</c:v>
                </c:pt>
                <c:pt idx="45">
                  <c:v>52811.820179922644</c:v>
                </c:pt>
                <c:pt idx="46">
                  <c:v>52811.820179922644</c:v>
                </c:pt>
                <c:pt idx="47">
                  <c:v>52811.820179922644</c:v>
                </c:pt>
                <c:pt idx="48">
                  <c:v>52811.820179922644</c:v>
                </c:pt>
                <c:pt idx="49">
                  <c:v>52811.820179922644</c:v>
                </c:pt>
                <c:pt idx="50">
                  <c:v>52811.820179922644</c:v>
                </c:pt>
                <c:pt idx="51">
                  <c:v>52811.820179922644</c:v>
                </c:pt>
                <c:pt idx="52">
                  <c:v>52811.820179922644</c:v>
                </c:pt>
                <c:pt idx="53">
                  <c:v>52811.820179922644</c:v>
                </c:pt>
                <c:pt idx="54">
                  <c:v>52811.820179922644</c:v>
                </c:pt>
                <c:pt idx="55">
                  <c:v>52811.820179922644</c:v>
                </c:pt>
                <c:pt idx="56">
                  <c:v>52811.820179922644</c:v>
                </c:pt>
                <c:pt idx="57">
                  <c:v>52811.820179922644</c:v>
                </c:pt>
                <c:pt idx="58">
                  <c:v>52811.820179922644</c:v>
                </c:pt>
                <c:pt idx="59">
                  <c:v>52811.820179922644</c:v>
                </c:pt>
                <c:pt idx="60">
                  <c:v>52811.820179922644</c:v>
                </c:pt>
                <c:pt idx="61">
                  <c:v>52811.820179922644</c:v>
                </c:pt>
                <c:pt idx="62">
                  <c:v>52811.820179922644</c:v>
                </c:pt>
                <c:pt idx="63">
                  <c:v>52811.820179922644</c:v>
                </c:pt>
                <c:pt idx="64">
                  <c:v>52811.820179922644</c:v>
                </c:pt>
              </c:numCache>
            </c:numRef>
          </c:val>
          <c:smooth val="0"/>
          <c:extLst>
            <c:ext xmlns:c16="http://schemas.microsoft.com/office/drawing/2014/chart" uri="{C3380CC4-5D6E-409C-BE32-E72D297353CC}">
              <c16:uniqueId val="{00000006-9881-417D-9ADF-C5A87A12802B}"/>
            </c:ext>
          </c:extLst>
        </c:ser>
        <c:ser>
          <c:idx val="7"/>
          <c:order val="7"/>
          <c:tx>
            <c:strRef>
              <c:f>Parbaked!$N$47</c:f>
              <c:strCache>
                <c:ptCount val="1"/>
                <c:pt idx="0">
                  <c:v>Overtime Capacity</c:v>
                </c:pt>
              </c:strCache>
            </c:strRef>
          </c:tx>
          <c:spPr>
            <a:ln w="38100">
              <a:solidFill>
                <a:srgbClr val="FFE119"/>
              </a:solidFill>
            </a:ln>
          </c:spPr>
          <c:marker>
            <c:symbol val="none"/>
          </c:marker>
          <c:cat>
            <c:multiLvlStrRef>
              <c:f>Parbaked!$A$48:$B$112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2022</c:v>
                  </c:pt>
                  <c:pt idx="13">
                    <c:v>2023</c:v>
                  </c:pt>
                  <c:pt idx="26">
                    <c:v>2024</c:v>
                  </c:pt>
                  <c:pt idx="39">
                    <c:v>2025</c:v>
                  </c:pt>
                  <c:pt idx="52">
                    <c:v>2026</c:v>
                  </c:pt>
                </c:lvl>
              </c:multiLvlStrCache>
            </c:multiLvlStrRef>
          </c:cat>
          <c:val>
            <c:numRef>
              <c:f>Parbaked!$N$48:$N$112</c:f>
              <c:numCache>
                <c:formatCode>#,##0</c:formatCode>
                <c:ptCount val="65"/>
                <c:pt idx="0">
                  <c:v>29160.926709347284</c:v>
                </c:pt>
                <c:pt idx="1">
                  <c:v>29160.926709347284</c:v>
                </c:pt>
                <c:pt idx="2">
                  <c:v>29160.926709347284</c:v>
                </c:pt>
                <c:pt idx="3">
                  <c:v>29160.926709347284</c:v>
                </c:pt>
                <c:pt idx="4">
                  <c:v>29160.926709347284</c:v>
                </c:pt>
                <c:pt idx="5">
                  <c:v>29160.926709347284</c:v>
                </c:pt>
                <c:pt idx="6">
                  <c:v>29160.926709347284</c:v>
                </c:pt>
                <c:pt idx="7">
                  <c:v>29160.926709347284</c:v>
                </c:pt>
                <c:pt idx="8">
                  <c:v>29160.926709347284</c:v>
                </c:pt>
                <c:pt idx="9">
                  <c:v>29160.926709347284</c:v>
                </c:pt>
                <c:pt idx="10">
                  <c:v>29160.926709347284</c:v>
                </c:pt>
                <c:pt idx="11">
                  <c:v>29160.926709347284</c:v>
                </c:pt>
                <c:pt idx="12">
                  <c:v>29160.926709347284</c:v>
                </c:pt>
                <c:pt idx="13">
                  <c:v>60324.684744634367</c:v>
                </c:pt>
                <c:pt idx="14">
                  <c:v>60324.684744634367</c:v>
                </c:pt>
                <c:pt idx="15">
                  <c:v>60324.684744634367</c:v>
                </c:pt>
                <c:pt idx="16">
                  <c:v>60324.684744634367</c:v>
                </c:pt>
                <c:pt idx="17">
                  <c:v>60324.684744634367</c:v>
                </c:pt>
                <c:pt idx="18">
                  <c:v>60324.684744634367</c:v>
                </c:pt>
                <c:pt idx="19">
                  <c:v>60324.684744634367</c:v>
                </c:pt>
                <c:pt idx="20">
                  <c:v>60324.684744634367</c:v>
                </c:pt>
                <c:pt idx="21">
                  <c:v>60324.684744634367</c:v>
                </c:pt>
                <c:pt idx="22">
                  <c:v>60324.684744634367</c:v>
                </c:pt>
                <c:pt idx="23">
                  <c:v>60324.684744634367</c:v>
                </c:pt>
                <c:pt idx="24">
                  <c:v>60324.684744634367</c:v>
                </c:pt>
                <c:pt idx="25">
                  <c:v>75405.855930792954</c:v>
                </c:pt>
                <c:pt idx="26">
                  <c:v>60324.684744634367</c:v>
                </c:pt>
                <c:pt idx="27">
                  <c:v>60324.684744634367</c:v>
                </c:pt>
                <c:pt idx="28">
                  <c:v>60324.684744634367</c:v>
                </c:pt>
                <c:pt idx="29">
                  <c:v>60324.684744634367</c:v>
                </c:pt>
                <c:pt idx="30">
                  <c:v>60324.684744634367</c:v>
                </c:pt>
                <c:pt idx="31">
                  <c:v>60324.684744634367</c:v>
                </c:pt>
                <c:pt idx="32">
                  <c:v>60324.684744634367</c:v>
                </c:pt>
                <c:pt idx="33">
                  <c:v>60324.684744634367</c:v>
                </c:pt>
                <c:pt idx="34">
                  <c:v>60324.684744634367</c:v>
                </c:pt>
                <c:pt idx="35">
                  <c:v>60324.684744634367</c:v>
                </c:pt>
                <c:pt idx="36">
                  <c:v>60324.684744634367</c:v>
                </c:pt>
                <c:pt idx="37">
                  <c:v>60324.684744634367</c:v>
                </c:pt>
                <c:pt idx="38">
                  <c:v>60324.684744634367</c:v>
                </c:pt>
                <c:pt idx="39">
                  <c:v>60324.684744634367</c:v>
                </c:pt>
                <c:pt idx="40">
                  <c:v>60324.684744634367</c:v>
                </c:pt>
                <c:pt idx="41">
                  <c:v>60324.684744634367</c:v>
                </c:pt>
                <c:pt idx="42">
                  <c:v>60324.684744634367</c:v>
                </c:pt>
                <c:pt idx="43">
                  <c:v>60324.684744634367</c:v>
                </c:pt>
                <c:pt idx="44">
                  <c:v>60324.684744634367</c:v>
                </c:pt>
                <c:pt idx="45">
                  <c:v>60324.684744634367</c:v>
                </c:pt>
                <c:pt idx="46">
                  <c:v>60324.684744634367</c:v>
                </c:pt>
                <c:pt idx="47">
                  <c:v>60324.684744634367</c:v>
                </c:pt>
                <c:pt idx="48">
                  <c:v>60324.684744634367</c:v>
                </c:pt>
                <c:pt idx="49">
                  <c:v>60324.684744634367</c:v>
                </c:pt>
                <c:pt idx="50">
                  <c:v>60324.684744634367</c:v>
                </c:pt>
                <c:pt idx="51">
                  <c:v>60324.684744634367</c:v>
                </c:pt>
                <c:pt idx="52">
                  <c:v>60324.684744634367</c:v>
                </c:pt>
                <c:pt idx="53">
                  <c:v>60324.684744634367</c:v>
                </c:pt>
                <c:pt idx="54">
                  <c:v>60324.684744634367</c:v>
                </c:pt>
                <c:pt idx="55">
                  <c:v>60324.684744634367</c:v>
                </c:pt>
                <c:pt idx="56">
                  <c:v>60324.684744634367</c:v>
                </c:pt>
                <c:pt idx="57">
                  <c:v>60324.684744634367</c:v>
                </c:pt>
                <c:pt idx="58">
                  <c:v>60324.684744634367</c:v>
                </c:pt>
                <c:pt idx="59">
                  <c:v>60324.684744634367</c:v>
                </c:pt>
                <c:pt idx="60">
                  <c:v>60324.684744634367</c:v>
                </c:pt>
                <c:pt idx="61">
                  <c:v>60324.684744634367</c:v>
                </c:pt>
                <c:pt idx="62">
                  <c:v>60324.684744634367</c:v>
                </c:pt>
                <c:pt idx="63">
                  <c:v>60324.684744634367</c:v>
                </c:pt>
                <c:pt idx="64">
                  <c:v>60324.684744634367</c:v>
                </c:pt>
              </c:numCache>
            </c:numRef>
          </c:val>
          <c:smooth val="0"/>
          <c:extLst>
            <c:ext xmlns:c16="http://schemas.microsoft.com/office/drawing/2014/chart" uri="{C3380CC4-5D6E-409C-BE32-E72D297353CC}">
              <c16:uniqueId val="{00000007-9881-417D-9ADF-C5A87A12802B}"/>
            </c:ext>
          </c:extLst>
        </c:ser>
        <c:ser>
          <c:idx val="6"/>
          <c:order val="8"/>
          <c:tx>
            <c:strRef>
              <c:f>Parbaked!$M$47</c:f>
              <c:strCache>
                <c:ptCount val="1"/>
                <c:pt idx="0">
                  <c:v>Standard Capacity</c:v>
                </c:pt>
              </c:strCache>
            </c:strRef>
          </c:tx>
          <c:spPr>
            <a:ln w="38100">
              <a:solidFill>
                <a:srgbClr val="3CB44B"/>
              </a:solidFill>
            </a:ln>
          </c:spPr>
          <c:marker>
            <c:symbol val="none"/>
          </c:marker>
          <c:cat>
            <c:multiLvlStrRef>
              <c:f>Parbaked!$A$48:$B$112</c:f>
              <c:multiLvlStrCache>
                <c:ptCount val="65"/>
                <c:lvl>
                  <c:pt idx="0">
                    <c:v>1</c:v>
                  </c:pt>
                  <c:pt idx="1">
                    <c:v>2</c:v>
                  </c:pt>
                  <c:pt idx="2">
                    <c:v>3</c:v>
                  </c:pt>
                  <c:pt idx="3">
                    <c:v>4</c:v>
                  </c:pt>
                  <c:pt idx="4">
                    <c:v>5</c:v>
                  </c:pt>
                  <c:pt idx="5">
                    <c:v>6</c:v>
                  </c:pt>
                  <c:pt idx="6">
                    <c:v>7</c:v>
                  </c:pt>
                  <c:pt idx="7">
                    <c:v>8</c:v>
                  </c:pt>
                  <c:pt idx="8">
                    <c:v>9</c:v>
                  </c:pt>
                  <c:pt idx="9">
                    <c:v>10</c:v>
                  </c:pt>
                  <c:pt idx="10">
                    <c:v>11</c:v>
                  </c:pt>
                  <c:pt idx="11">
                    <c:v>12</c:v>
                  </c:pt>
                  <c:pt idx="12">
                    <c:v>13</c:v>
                  </c:pt>
                  <c:pt idx="13">
                    <c:v>1</c:v>
                  </c:pt>
                  <c:pt idx="14">
                    <c:v>2</c:v>
                  </c:pt>
                  <c:pt idx="15">
                    <c:v>3</c:v>
                  </c:pt>
                  <c:pt idx="16">
                    <c:v>4</c:v>
                  </c:pt>
                  <c:pt idx="17">
                    <c:v>5</c:v>
                  </c:pt>
                  <c:pt idx="18">
                    <c:v>6</c:v>
                  </c:pt>
                  <c:pt idx="19">
                    <c:v>7</c:v>
                  </c:pt>
                  <c:pt idx="20">
                    <c:v>8</c:v>
                  </c:pt>
                  <c:pt idx="21">
                    <c:v>9</c:v>
                  </c:pt>
                  <c:pt idx="22">
                    <c:v>10</c:v>
                  </c:pt>
                  <c:pt idx="23">
                    <c:v>11</c:v>
                  </c:pt>
                  <c:pt idx="24">
                    <c:v>12</c:v>
                  </c:pt>
                  <c:pt idx="25">
                    <c:v>13</c:v>
                  </c:pt>
                  <c:pt idx="26">
                    <c:v>1</c:v>
                  </c:pt>
                  <c:pt idx="27">
                    <c:v>2</c:v>
                  </c:pt>
                  <c:pt idx="28">
                    <c:v>3</c:v>
                  </c:pt>
                  <c:pt idx="29">
                    <c:v>4</c:v>
                  </c:pt>
                  <c:pt idx="30">
                    <c:v>5</c:v>
                  </c:pt>
                  <c:pt idx="31">
                    <c:v>6</c:v>
                  </c:pt>
                  <c:pt idx="32">
                    <c:v>7</c:v>
                  </c:pt>
                  <c:pt idx="33">
                    <c:v>8</c:v>
                  </c:pt>
                  <c:pt idx="34">
                    <c:v>9</c:v>
                  </c:pt>
                  <c:pt idx="35">
                    <c:v>10</c:v>
                  </c:pt>
                  <c:pt idx="36">
                    <c:v>11</c:v>
                  </c:pt>
                  <c:pt idx="37">
                    <c:v>12</c:v>
                  </c:pt>
                  <c:pt idx="38">
                    <c:v>13</c:v>
                  </c:pt>
                  <c:pt idx="39">
                    <c:v>1</c:v>
                  </c:pt>
                  <c:pt idx="40">
                    <c:v>2</c:v>
                  </c:pt>
                  <c:pt idx="41">
                    <c:v>3</c:v>
                  </c:pt>
                  <c:pt idx="42">
                    <c:v>4</c:v>
                  </c:pt>
                  <c:pt idx="43">
                    <c:v>5</c:v>
                  </c:pt>
                  <c:pt idx="44">
                    <c:v>6</c:v>
                  </c:pt>
                  <c:pt idx="45">
                    <c:v>7</c:v>
                  </c:pt>
                  <c:pt idx="46">
                    <c:v>8</c:v>
                  </c:pt>
                  <c:pt idx="47">
                    <c:v>9</c:v>
                  </c:pt>
                  <c:pt idx="48">
                    <c:v>10</c:v>
                  </c:pt>
                  <c:pt idx="49">
                    <c:v>11</c:v>
                  </c:pt>
                  <c:pt idx="50">
                    <c:v>12</c:v>
                  </c:pt>
                  <c:pt idx="51">
                    <c:v>13</c:v>
                  </c:pt>
                  <c:pt idx="52">
                    <c:v>1</c:v>
                  </c:pt>
                  <c:pt idx="53">
                    <c:v>2</c:v>
                  </c:pt>
                  <c:pt idx="54">
                    <c:v>3</c:v>
                  </c:pt>
                  <c:pt idx="55">
                    <c:v>4</c:v>
                  </c:pt>
                  <c:pt idx="56">
                    <c:v>5</c:v>
                  </c:pt>
                  <c:pt idx="57">
                    <c:v>6</c:v>
                  </c:pt>
                  <c:pt idx="58">
                    <c:v>7</c:v>
                  </c:pt>
                  <c:pt idx="59">
                    <c:v>8</c:v>
                  </c:pt>
                  <c:pt idx="60">
                    <c:v>9</c:v>
                  </c:pt>
                  <c:pt idx="61">
                    <c:v>10</c:v>
                  </c:pt>
                  <c:pt idx="62">
                    <c:v>11</c:v>
                  </c:pt>
                  <c:pt idx="63">
                    <c:v>12</c:v>
                  </c:pt>
                  <c:pt idx="64">
                    <c:v>13</c:v>
                  </c:pt>
                </c:lvl>
                <c:lvl>
                  <c:pt idx="0">
                    <c:v>2022</c:v>
                  </c:pt>
                  <c:pt idx="13">
                    <c:v>2023</c:v>
                  </c:pt>
                  <c:pt idx="26">
                    <c:v>2024</c:v>
                  </c:pt>
                  <c:pt idx="39">
                    <c:v>2025</c:v>
                  </c:pt>
                  <c:pt idx="52">
                    <c:v>2026</c:v>
                  </c:pt>
                </c:lvl>
              </c:multiLvlStrCache>
            </c:multiLvlStrRef>
          </c:cat>
          <c:val>
            <c:numRef>
              <c:f>Parbaked!$M$48:$M$112</c:f>
              <c:numCache>
                <c:formatCode>#,##0</c:formatCode>
                <c:ptCount val="6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numCache>
            </c:numRef>
          </c:val>
          <c:smooth val="0"/>
          <c:extLst>
            <c:ext xmlns:c16="http://schemas.microsoft.com/office/drawing/2014/chart" uri="{C3380CC4-5D6E-409C-BE32-E72D297353CC}">
              <c16:uniqueId val="{00000008-9881-417D-9ADF-C5A87A12802B}"/>
            </c:ext>
          </c:extLst>
        </c:ser>
        <c:dLbls>
          <c:showLegendKey val="0"/>
          <c:showVal val="0"/>
          <c:showCatName val="0"/>
          <c:showSerName val="0"/>
          <c:showPercent val="0"/>
          <c:showBubbleSize val="0"/>
        </c:dLbls>
        <c:marker val="1"/>
        <c:smooth val="0"/>
        <c:axId val="507247232"/>
        <c:axId val="507311232"/>
      </c:lineChart>
      <c:catAx>
        <c:axId val="507247232"/>
        <c:scaling>
          <c:orientation val="minMax"/>
        </c:scaling>
        <c:delete val="0"/>
        <c:axPos val="b"/>
        <c:title>
          <c:tx>
            <c:rich>
              <a:bodyPr/>
              <a:lstStyle/>
              <a:p>
                <a:pPr>
                  <a:defRPr sz="1800" b="1" i="0" u="none" strike="noStrike" baseline="0">
                    <a:solidFill>
                      <a:srgbClr val="000000"/>
                    </a:solidFill>
                    <a:latin typeface="+mn-lt"/>
                    <a:ea typeface="Arial"/>
                    <a:cs typeface="Arial"/>
                  </a:defRPr>
                </a:pPr>
                <a:r>
                  <a:rPr lang="en-US" sz="1800">
                    <a:latin typeface="+mn-lt"/>
                  </a:rPr>
                  <a:t>Period</a:t>
                </a:r>
              </a:p>
            </c:rich>
          </c:tx>
          <c:layout>
            <c:manualLayout>
              <c:xMode val="edge"/>
              <c:yMode val="edge"/>
              <c:x val="0.45143462982246446"/>
              <c:y val="0.9433562257543063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n-lt"/>
                <a:ea typeface="Arial"/>
                <a:cs typeface="Arial"/>
              </a:defRPr>
            </a:pPr>
            <a:endParaRPr lang="en-US"/>
          </a:p>
        </c:txPr>
        <c:crossAx val="507311232"/>
        <c:crosses val="autoZero"/>
        <c:auto val="0"/>
        <c:lblAlgn val="ctr"/>
        <c:lblOffset val="100"/>
        <c:noMultiLvlLbl val="0"/>
      </c:catAx>
      <c:valAx>
        <c:axId val="507311232"/>
        <c:scaling>
          <c:orientation val="minMax"/>
        </c:scaling>
        <c:delete val="0"/>
        <c:axPos val="l"/>
        <c:majorGridlines>
          <c:spPr>
            <a:ln w="3175">
              <a:solidFill>
                <a:srgbClr val="000000"/>
              </a:solidFill>
              <a:prstDash val="solid"/>
            </a:ln>
          </c:spPr>
        </c:majorGridlines>
        <c:title>
          <c:tx>
            <c:strRef>
              <c:f>Parbaked!$C$43</c:f>
              <c:strCache>
                <c:ptCount val="1"/>
                <c:pt idx="0">
                  <c:v>Cases</c:v>
                </c:pt>
              </c:strCache>
            </c:strRef>
          </c:tx>
          <c:layout>
            <c:manualLayout>
              <c:xMode val="edge"/>
              <c:yMode val="edge"/>
              <c:x val="1.175388313059678E-2"/>
              <c:y val="0.40970307692887026"/>
            </c:manualLayout>
          </c:layout>
          <c:overlay val="0"/>
          <c:spPr>
            <a:noFill/>
            <a:ln w="25400">
              <a:noFill/>
            </a:ln>
          </c:spPr>
          <c:txPr>
            <a:bodyPr/>
            <a:lstStyle/>
            <a:p>
              <a:pPr>
                <a:defRPr sz="1800" b="1" i="0" u="none" strike="noStrike" baseline="0">
                  <a:solidFill>
                    <a:srgbClr val="000000"/>
                  </a:solidFill>
                  <a:latin typeface="+mn-lt"/>
                  <a:ea typeface="Arial"/>
                  <a:cs typeface="Arial"/>
                </a:defRPr>
              </a:pPr>
              <a:endParaRPr lang="en-US"/>
            </a:p>
          </c:tx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mn-lt"/>
                <a:ea typeface="Arial"/>
                <a:cs typeface="Arial"/>
              </a:defRPr>
            </a:pPr>
            <a:endParaRPr lang="en-US"/>
          </a:p>
        </c:txPr>
        <c:crossAx val="507247232"/>
        <c:crosses val="autoZero"/>
        <c:crossBetween val="between"/>
      </c:valAx>
      <c:spPr>
        <a:noFill/>
        <a:ln w="12700">
          <a:solidFill>
            <a:srgbClr val="808080"/>
          </a:solidFill>
          <a:prstDash val="solid"/>
        </a:ln>
      </c:spPr>
    </c:plotArea>
    <c:legend>
      <c:legendPos val="r"/>
      <c:layout>
        <c:manualLayout>
          <c:xMode val="edge"/>
          <c:yMode val="edge"/>
          <c:x val="0.82776860363736482"/>
          <c:y val="9.3436379276119891E-2"/>
          <c:w val="0.16377776732716967"/>
          <c:h val="0.86538021631048523"/>
        </c:manualLayout>
      </c:layout>
      <c:overlay val="0"/>
      <c:txPr>
        <a:bodyPr/>
        <a:lstStyle/>
        <a:p>
          <a:pPr>
            <a:defRPr sz="1600" baseline="0">
              <a:latin typeface="+mn-l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000000000000777" r="0.75000000000000777" t="1" header="0.5" footer="0.5"/>
    <c:pageSetup paperSize="5" orientation="landscape"/>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29</xdr:col>
      <xdr:colOff>377825</xdr:colOff>
      <xdr:row>0</xdr:row>
      <xdr:rowOff>28575</xdr:rowOff>
    </xdr:from>
    <xdr:to>
      <xdr:col>47</xdr:col>
      <xdr:colOff>607988</xdr:colOff>
      <xdr:row>885</xdr:row>
      <xdr:rowOff>73671</xdr:rowOff>
    </xdr:to>
    <xdr:pic>
      <xdr:nvPicPr>
        <xdr:cNvPr id="2" name="Picture 1">
          <a:extLst>
            <a:ext uri="{FF2B5EF4-FFF2-40B4-BE49-F238E27FC236}">
              <a16:creationId xmlns:a16="http://schemas.microsoft.com/office/drawing/2014/main" id="{8DFE4663-757D-A123-4D7B-20BB7281A1DB}"/>
            </a:ext>
          </a:extLst>
        </xdr:cNvPr>
        <xdr:cNvPicPr>
          <a:picLocks noChangeAspect="1"/>
        </xdr:cNvPicPr>
      </xdr:nvPicPr>
      <xdr:blipFill>
        <a:blip xmlns:r="http://schemas.openxmlformats.org/officeDocument/2006/relationships" r:embed="rId1"/>
        <a:stretch>
          <a:fillRect/>
        </a:stretch>
      </xdr:blipFill>
      <xdr:spPr>
        <a:xfrm>
          <a:off x="25085675" y="28575"/>
          <a:ext cx="11202963" cy="4626621"/>
        </a:xfrm>
        <a:prstGeom prst="rect">
          <a:avLst/>
        </a:prstGeom>
      </xdr:spPr>
    </xdr:pic>
    <xdr:clientData/>
  </xdr:twoCellAnchor>
  <xdr:twoCellAnchor editAs="oneCell">
    <xdr:from>
      <xdr:col>5</xdr:col>
      <xdr:colOff>57150</xdr:colOff>
      <xdr:row>441</xdr:row>
      <xdr:rowOff>123825</xdr:rowOff>
    </xdr:from>
    <xdr:to>
      <xdr:col>17</xdr:col>
      <xdr:colOff>111504</xdr:colOff>
      <xdr:row>877</xdr:row>
      <xdr:rowOff>168437</xdr:rowOff>
    </xdr:to>
    <xdr:pic>
      <xdr:nvPicPr>
        <xdr:cNvPr id="4" name="Picture 3">
          <a:extLst>
            <a:ext uri="{FF2B5EF4-FFF2-40B4-BE49-F238E27FC236}">
              <a16:creationId xmlns:a16="http://schemas.microsoft.com/office/drawing/2014/main" id="{F94DC59F-5785-D73B-E9FC-0F3097ABABD2}"/>
            </a:ext>
          </a:extLst>
        </xdr:cNvPr>
        <xdr:cNvPicPr>
          <a:picLocks noChangeAspect="1"/>
        </xdr:cNvPicPr>
      </xdr:nvPicPr>
      <xdr:blipFill>
        <a:blip xmlns:r="http://schemas.openxmlformats.org/officeDocument/2006/relationships" r:embed="rId2"/>
        <a:stretch>
          <a:fillRect/>
        </a:stretch>
      </xdr:blipFill>
      <xdr:spPr>
        <a:xfrm>
          <a:off x="10134600" y="123825"/>
          <a:ext cx="7369554" cy="315293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72087</xdr:colOff>
      <xdr:row>0</xdr:row>
      <xdr:rowOff>30954</xdr:rowOff>
    </xdr:from>
    <xdr:to>
      <xdr:col>21</xdr:col>
      <xdr:colOff>678656</xdr:colOff>
      <xdr:row>30</xdr:row>
      <xdr:rowOff>178593</xdr:rowOff>
    </xdr:to>
    <xdr:graphicFrame macro="">
      <xdr:nvGraphicFramePr>
        <xdr:cNvPr id="2" name="Chart 1">
          <a:extLst>
            <a:ext uri="{FF2B5EF4-FFF2-40B4-BE49-F238E27FC236}">
              <a16:creationId xmlns:a16="http://schemas.microsoft.com/office/drawing/2014/main" id="{B84D4123-8892-4A1E-B117-89295590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46</xdr:row>
      <xdr:rowOff>0</xdr:rowOff>
    </xdr:from>
    <xdr:to>
      <xdr:col>16</xdr:col>
      <xdr:colOff>714375</xdr:colOff>
      <xdr:row>46</xdr:row>
      <xdr:rowOff>511969</xdr:rowOff>
    </xdr:to>
    <xdr:sp macro="" textlink="">
      <xdr:nvSpPr>
        <xdr:cNvPr id="4" name="TextBox 2">
          <a:extLst>
            <a:ext uri="{FF2B5EF4-FFF2-40B4-BE49-F238E27FC236}">
              <a16:creationId xmlns:a16="http://schemas.microsoft.com/office/drawing/2014/main" id="{87A59805-8E5A-46A6-A06D-4A61540B10AD}"/>
            </a:ext>
          </a:extLst>
        </xdr:cNvPr>
        <xdr:cNvSpPr txBox="1"/>
      </xdr:nvSpPr>
      <xdr:spPr>
        <a:xfrm>
          <a:off x="13180219" y="8905875"/>
          <a:ext cx="1595437" cy="511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UOM=CS</a:t>
          </a:r>
        </a:p>
        <a:p>
          <a:r>
            <a:rPr lang="en-US" sz="1100"/>
            <a:t>2023 Sales</a:t>
          </a:r>
          <a:r>
            <a:rPr lang="en-US" sz="1100" baseline="0"/>
            <a:t> = DC to Store</a:t>
          </a:r>
          <a:endParaRPr lang="en-US" sz="1100"/>
        </a:p>
      </xdr:txBody>
    </xdr:sp>
    <xdr:clientData/>
  </xdr:twoCellAnchor>
  <xdr:twoCellAnchor editAs="oneCell">
    <xdr:from>
      <xdr:col>22</xdr:col>
      <xdr:colOff>273845</xdr:colOff>
      <xdr:row>3</xdr:row>
      <xdr:rowOff>166688</xdr:rowOff>
    </xdr:from>
    <xdr:to>
      <xdr:col>36</xdr:col>
      <xdr:colOff>97919</xdr:colOff>
      <xdr:row>28</xdr:row>
      <xdr:rowOff>169229</xdr:rowOff>
    </xdr:to>
    <xdr:pic>
      <xdr:nvPicPr>
        <xdr:cNvPr id="3" name="Picture 2">
          <a:extLst>
            <a:ext uri="{FF2B5EF4-FFF2-40B4-BE49-F238E27FC236}">
              <a16:creationId xmlns:a16="http://schemas.microsoft.com/office/drawing/2014/main" id="{89EE48DF-FD7C-4096-897D-00FE6A22C99A}"/>
            </a:ext>
          </a:extLst>
        </xdr:cNvPr>
        <xdr:cNvPicPr>
          <a:picLocks noChangeAspect="1"/>
        </xdr:cNvPicPr>
      </xdr:nvPicPr>
      <xdr:blipFill>
        <a:blip xmlns:r="http://schemas.openxmlformats.org/officeDocument/2006/relationships" r:embed="rId2"/>
        <a:stretch>
          <a:fillRect/>
        </a:stretch>
      </xdr:blipFill>
      <xdr:spPr>
        <a:xfrm>
          <a:off x="18585658" y="738188"/>
          <a:ext cx="8564055" cy="4762501"/>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-4113</xdr:colOff>
      <xdr:row>0</xdr:row>
      <xdr:rowOff>21429</xdr:rowOff>
    </xdr:from>
    <xdr:to>
      <xdr:col>21</xdr:col>
      <xdr:colOff>602456</xdr:colOff>
      <xdr:row>30</xdr:row>
      <xdr:rowOff>169068</xdr:rowOff>
    </xdr:to>
    <xdr:graphicFrame macro="">
      <xdr:nvGraphicFramePr>
        <xdr:cNvPr id="5" name="Chart 1">
          <a:extLst>
            <a:ext uri="{FF2B5EF4-FFF2-40B4-BE49-F238E27FC236}">
              <a16:creationId xmlns:a16="http://schemas.microsoft.com/office/drawing/2014/main" id="{BFDE0395-40A5-4F1D-B2FE-FC2FB385F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590550</xdr:colOff>
      <xdr:row>44</xdr:row>
      <xdr:rowOff>171450</xdr:rowOff>
    </xdr:from>
    <xdr:to>
      <xdr:col>16</xdr:col>
      <xdr:colOff>466725</xdr:colOff>
      <xdr:row>46</xdr:row>
      <xdr:rowOff>121444</xdr:rowOff>
    </xdr:to>
    <xdr:sp macro="" textlink="">
      <xdr:nvSpPr>
        <xdr:cNvPr id="4" name="TextBox 2">
          <a:extLst>
            <a:ext uri="{FF2B5EF4-FFF2-40B4-BE49-F238E27FC236}">
              <a16:creationId xmlns:a16="http://schemas.microsoft.com/office/drawing/2014/main" id="{CD8E0AB4-2B76-449E-8457-DDBF26467B88}"/>
            </a:ext>
            <a:ext uri="{147F2762-F138-4A5C-976F-8EAC2B608ADB}">
              <a16:predDERef xmlns:a16="http://schemas.microsoft.com/office/drawing/2014/main" pred="{BFDE0395-40A5-4F1D-B2FE-FC2FB385FFA0}"/>
            </a:ext>
          </a:extLst>
        </xdr:cNvPr>
        <xdr:cNvSpPr txBox="1"/>
      </xdr:nvSpPr>
      <xdr:spPr>
        <a:xfrm>
          <a:off x="12296775" y="8448675"/>
          <a:ext cx="1552575" cy="511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UOM=CS</a:t>
          </a:r>
        </a:p>
        <a:p>
          <a:r>
            <a:rPr lang="en-US" sz="1100"/>
            <a:t>2023 Sales</a:t>
          </a:r>
          <a:r>
            <a:rPr lang="en-US" sz="1100" baseline="0"/>
            <a:t> = DC to Store</a:t>
          </a:r>
          <a:endParaRPr lang="en-US" sz="1100"/>
        </a:p>
      </xdr:txBody>
    </xdr:sp>
    <xdr:clientData/>
  </xdr:twoCellAnchor>
  <xdr:twoCellAnchor editAs="oneCell">
    <xdr:from>
      <xdr:col>22</xdr:col>
      <xdr:colOff>142875</xdr:colOff>
      <xdr:row>3</xdr:row>
      <xdr:rowOff>95250</xdr:rowOff>
    </xdr:from>
    <xdr:to>
      <xdr:col>35</xdr:col>
      <xdr:colOff>588138</xdr:colOff>
      <xdr:row>28</xdr:row>
      <xdr:rowOff>96521</xdr:rowOff>
    </xdr:to>
    <xdr:pic>
      <xdr:nvPicPr>
        <xdr:cNvPr id="3" name="Picture 2">
          <a:extLst>
            <a:ext uri="{FF2B5EF4-FFF2-40B4-BE49-F238E27FC236}">
              <a16:creationId xmlns:a16="http://schemas.microsoft.com/office/drawing/2014/main" id="{A6B852C1-8BC0-4879-BD8D-F475EDEC5A70}"/>
            </a:ext>
          </a:extLst>
        </xdr:cNvPr>
        <xdr:cNvPicPr>
          <a:picLocks noChangeAspect="1"/>
        </xdr:cNvPicPr>
      </xdr:nvPicPr>
      <xdr:blipFill>
        <a:blip xmlns:r="http://schemas.openxmlformats.org/officeDocument/2006/relationships" r:embed="rId2"/>
        <a:stretch>
          <a:fillRect/>
        </a:stretch>
      </xdr:blipFill>
      <xdr:spPr>
        <a:xfrm>
          <a:off x="18454688" y="666750"/>
          <a:ext cx="8564055" cy="4762501"/>
        </a:xfrm>
        <a:prstGeom prst="rect">
          <a:avLst/>
        </a:prstGeom>
      </xdr:spPr>
    </xdr:pic>
    <xdr:clientData/>
  </xdr:twoCellAnchor>
</xdr:wsDr>
</file>

<file path=xl/drawings/drawing13.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72087</xdr:colOff>
      <xdr:row>0</xdr:row>
      <xdr:rowOff>30954</xdr:rowOff>
    </xdr:from>
    <xdr:to>
      <xdr:col>21</xdr:col>
      <xdr:colOff>678656</xdr:colOff>
      <xdr:row>30</xdr:row>
      <xdr:rowOff>178593</xdr:rowOff>
    </xdr:to>
    <xdr:graphicFrame macro="">
      <xdr:nvGraphicFramePr>
        <xdr:cNvPr id="2" name="Chart 1">
          <a:extLst>
            <a:ext uri="{FF2B5EF4-FFF2-40B4-BE49-F238E27FC236}">
              <a16:creationId xmlns:a16="http://schemas.microsoft.com/office/drawing/2014/main" id="{7EF79FC9-96DB-4036-B09E-22FA2CE90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381000</xdr:colOff>
      <xdr:row>45</xdr:row>
      <xdr:rowOff>59531</xdr:rowOff>
    </xdr:from>
    <xdr:to>
      <xdr:col>20</xdr:col>
      <xdr:colOff>236220</xdr:colOff>
      <xdr:row>46</xdr:row>
      <xdr:rowOff>218123</xdr:rowOff>
    </xdr:to>
    <xdr:sp macro="" textlink="">
      <xdr:nvSpPr>
        <xdr:cNvPr id="4" name="TextBox 2">
          <a:extLst>
            <a:ext uri="{FF2B5EF4-FFF2-40B4-BE49-F238E27FC236}">
              <a16:creationId xmlns:a16="http://schemas.microsoft.com/office/drawing/2014/main" id="{56ABD1C7-F437-4EE9-92E3-BF9BCC3ED748}"/>
            </a:ext>
          </a:extLst>
        </xdr:cNvPr>
        <xdr:cNvSpPr txBox="1"/>
      </xdr:nvSpPr>
      <xdr:spPr>
        <a:xfrm>
          <a:off x="15799594" y="8608219"/>
          <a:ext cx="1569720" cy="5157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UOM=CS</a:t>
          </a:r>
        </a:p>
        <a:p>
          <a:r>
            <a:rPr lang="en-US" sz="1100"/>
            <a:t>2023 Sales</a:t>
          </a:r>
          <a:r>
            <a:rPr lang="en-US" sz="1100" baseline="0"/>
            <a:t> = DC to Store</a:t>
          </a:r>
          <a:endParaRPr lang="en-US" sz="1100"/>
        </a:p>
      </xdr:txBody>
    </xdr:sp>
    <xdr:clientData/>
  </xdr:twoCellAnchor>
  <xdr:twoCellAnchor editAs="oneCell">
    <xdr:from>
      <xdr:col>22</xdr:col>
      <xdr:colOff>95250</xdr:colOff>
      <xdr:row>3</xdr:row>
      <xdr:rowOff>47625</xdr:rowOff>
    </xdr:from>
    <xdr:to>
      <xdr:col>35</xdr:col>
      <xdr:colOff>549403</xdr:colOff>
      <xdr:row>28</xdr:row>
      <xdr:rowOff>57786</xdr:rowOff>
    </xdr:to>
    <xdr:pic>
      <xdr:nvPicPr>
        <xdr:cNvPr id="3" name="Picture 2">
          <a:extLst>
            <a:ext uri="{FF2B5EF4-FFF2-40B4-BE49-F238E27FC236}">
              <a16:creationId xmlns:a16="http://schemas.microsoft.com/office/drawing/2014/main" id="{52A97716-7B30-4DFB-8464-DAA70F85FA80}"/>
            </a:ext>
          </a:extLst>
        </xdr:cNvPr>
        <xdr:cNvPicPr>
          <a:picLocks noChangeAspect="1"/>
        </xdr:cNvPicPr>
      </xdr:nvPicPr>
      <xdr:blipFill>
        <a:blip xmlns:r="http://schemas.openxmlformats.org/officeDocument/2006/relationships" r:embed="rId2"/>
        <a:stretch>
          <a:fillRect/>
        </a:stretch>
      </xdr:blipFill>
      <xdr:spPr>
        <a:xfrm>
          <a:off x="18407063" y="619125"/>
          <a:ext cx="8564055" cy="4762501"/>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72087</xdr:colOff>
      <xdr:row>0</xdr:row>
      <xdr:rowOff>0</xdr:rowOff>
    </xdr:from>
    <xdr:to>
      <xdr:col>21</xdr:col>
      <xdr:colOff>678656</xdr:colOff>
      <xdr:row>30</xdr:row>
      <xdr:rowOff>147639</xdr:rowOff>
    </xdr:to>
    <xdr:graphicFrame macro="">
      <xdr:nvGraphicFramePr>
        <xdr:cNvPr id="2" name="Chart 1">
          <a:extLst>
            <a:ext uri="{FF2B5EF4-FFF2-40B4-BE49-F238E27FC236}">
              <a16:creationId xmlns:a16="http://schemas.microsoft.com/office/drawing/2014/main" id="{7B034BD8-4319-4E3F-99AF-DD324A20A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714375</xdr:colOff>
      <xdr:row>45</xdr:row>
      <xdr:rowOff>166688</xdr:rowOff>
    </xdr:from>
    <xdr:to>
      <xdr:col>20</xdr:col>
      <xdr:colOff>544513</xdr:colOff>
      <xdr:row>46</xdr:row>
      <xdr:rowOff>309563</xdr:rowOff>
    </xdr:to>
    <xdr:sp macro="" textlink="">
      <xdr:nvSpPr>
        <xdr:cNvPr id="3" name="TextBox 2">
          <a:extLst>
            <a:ext uri="{FF2B5EF4-FFF2-40B4-BE49-F238E27FC236}">
              <a16:creationId xmlns:a16="http://schemas.microsoft.com/office/drawing/2014/main" id="{5F3BEAFC-3A3D-4222-9994-38641C06DCAF}"/>
            </a:ext>
          </a:extLst>
        </xdr:cNvPr>
        <xdr:cNvSpPr txBox="1"/>
      </xdr:nvSpPr>
      <xdr:spPr>
        <a:xfrm>
          <a:off x="16549688" y="8703469"/>
          <a:ext cx="1592263" cy="511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UOM=CS</a:t>
          </a:r>
        </a:p>
        <a:p>
          <a:r>
            <a:rPr lang="en-US" sz="1100"/>
            <a:t>Sales</a:t>
          </a:r>
          <a:r>
            <a:rPr lang="en-US" sz="1100" baseline="0"/>
            <a:t> = DC to Store</a:t>
          </a:r>
          <a:endParaRPr lang="en-US" sz="1100"/>
        </a:p>
      </xdr:txBody>
    </xdr:sp>
    <xdr:clientData/>
  </xdr:twoCellAnchor>
  <xdr:twoCellAnchor editAs="oneCell">
    <xdr:from>
      <xdr:col>22</xdr:col>
      <xdr:colOff>142875</xdr:colOff>
      <xdr:row>3</xdr:row>
      <xdr:rowOff>119062</xdr:rowOff>
    </xdr:from>
    <xdr:to>
      <xdr:col>35</xdr:col>
      <xdr:colOff>591948</xdr:colOff>
      <xdr:row>28</xdr:row>
      <xdr:rowOff>131128</xdr:rowOff>
    </xdr:to>
    <xdr:pic>
      <xdr:nvPicPr>
        <xdr:cNvPr id="4" name="Picture 3">
          <a:extLst>
            <a:ext uri="{FF2B5EF4-FFF2-40B4-BE49-F238E27FC236}">
              <a16:creationId xmlns:a16="http://schemas.microsoft.com/office/drawing/2014/main" id="{2D43A65E-824E-481C-9F1F-80E3AAE0AF53}"/>
            </a:ext>
          </a:extLst>
        </xdr:cNvPr>
        <xdr:cNvPicPr>
          <a:picLocks noChangeAspect="1"/>
        </xdr:cNvPicPr>
      </xdr:nvPicPr>
      <xdr:blipFill>
        <a:blip xmlns:r="http://schemas.openxmlformats.org/officeDocument/2006/relationships" r:embed="rId2"/>
        <a:stretch>
          <a:fillRect/>
        </a:stretch>
      </xdr:blipFill>
      <xdr:spPr>
        <a:xfrm>
          <a:off x="18454688" y="690562"/>
          <a:ext cx="8564055" cy="4762501"/>
        </a:xfrm>
        <a:prstGeom prst="rect">
          <a:avLst/>
        </a:prstGeom>
      </xdr:spPr>
    </xdr:pic>
    <xdr:clientData/>
  </xdr:twoCellAnchor>
</xdr:wsDr>
</file>

<file path=xl/drawings/drawing17.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72087</xdr:colOff>
      <xdr:row>0</xdr:row>
      <xdr:rowOff>30954</xdr:rowOff>
    </xdr:from>
    <xdr:to>
      <xdr:col>21</xdr:col>
      <xdr:colOff>678656</xdr:colOff>
      <xdr:row>30</xdr:row>
      <xdr:rowOff>178593</xdr:rowOff>
    </xdr:to>
    <xdr:graphicFrame macro="">
      <xdr:nvGraphicFramePr>
        <xdr:cNvPr id="2" name="Chart 1">
          <a:extLst>
            <a:ext uri="{FF2B5EF4-FFF2-40B4-BE49-F238E27FC236}">
              <a16:creationId xmlns:a16="http://schemas.microsoft.com/office/drawing/2014/main" id="{A7D79178-9BA8-4071-B011-BDAFCDED5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46</xdr:row>
      <xdr:rowOff>0</xdr:rowOff>
    </xdr:from>
    <xdr:to>
      <xdr:col>16</xdr:col>
      <xdr:colOff>714375</xdr:colOff>
      <xdr:row>46</xdr:row>
      <xdr:rowOff>511969</xdr:rowOff>
    </xdr:to>
    <xdr:sp macro="" textlink="">
      <xdr:nvSpPr>
        <xdr:cNvPr id="3" name="TextBox 2">
          <a:extLst>
            <a:ext uri="{FF2B5EF4-FFF2-40B4-BE49-F238E27FC236}">
              <a16:creationId xmlns:a16="http://schemas.microsoft.com/office/drawing/2014/main" id="{CC112363-0744-42FC-9706-585651B8EED9}"/>
            </a:ext>
          </a:extLst>
        </xdr:cNvPr>
        <xdr:cNvSpPr txBox="1"/>
      </xdr:nvSpPr>
      <xdr:spPr>
        <a:xfrm>
          <a:off x="13180219" y="8905875"/>
          <a:ext cx="1595437" cy="511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UOM=CS</a:t>
          </a:r>
        </a:p>
        <a:p>
          <a:r>
            <a:rPr lang="en-US" sz="1100"/>
            <a:t>Sales</a:t>
          </a:r>
          <a:r>
            <a:rPr lang="en-US" sz="1100" baseline="0"/>
            <a:t> = DC to Store</a:t>
          </a:r>
          <a:endParaRPr lang="en-US" sz="1100"/>
        </a:p>
      </xdr:txBody>
    </xdr:sp>
    <xdr:clientData/>
  </xdr:twoCellAnchor>
</xdr:wsDr>
</file>

<file path=xl/drawings/drawing19.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72087</xdr:colOff>
      <xdr:row>0</xdr:row>
      <xdr:rowOff>30954</xdr:rowOff>
    </xdr:from>
    <xdr:to>
      <xdr:col>21</xdr:col>
      <xdr:colOff>678656</xdr:colOff>
      <xdr:row>30</xdr:row>
      <xdr:rowOff>178593</xdr:rowOff>
    </xdr:to>
    <xdr:graphicFrame macro="">
      <xdr:nvGraphicFramePr>
        <xdr:cNvPr id="2" name="Chart 1">
          <a:extLst>
            <a:ext uri="{FF2B5EF4-FFF2-40B4-BE49-F238E27FC236}">
              <a16:creationId xmlns:a16="http://schemas.microsoft.com/office/drawing/2014/main" id="{FE3B28E7-EA1B-4B14-B362-ACEEB7652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157956</xdr:colOff>
      <xdr:row>45</xdr:row>
      <xdr:rowOff>357188</xdr:rowOff>
    </xdr:from>
    <xdr:to>
      <xdr:col>20</xdr:col>
      <xdr:colOff>869156</xdr:colOff>
      <xdr:row>46</xdr:row>
      <xdr:rowOff>496888</xdr:rowOff>
    </xdr:to>
    <xdr:sp macro="" textlink="">
      <xdr:nvSpPr>
        <xdr:cNvPr id="3" name="TextBox 2">
          <a:extLst>
            <a:ext uri="{FF2B5EF4-FFF2-40B4-BE49-F238E27FC236}">
              <a16:creationId xmlns:a16="http://schemas.microsoft.com/office/drawing/2014/main" id="{B1831B2B-92DE-47A8-9D78-2DEEBBDBDDF0}"/>
            </a:ext>
          </a:extLst>
        </xdr:cNvPr>
        <xdr:cNvSpPr txBox="1"/>
      </xdr:nvSpPr>
      <xdr:spPr>
        <a:xfrm>
          <a:off x="16886237" y="8893969"/>
          <a:ext cx="1592263" cy="5087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UOM=CS</a:t>
          </a:r>
        </a:p>
        <a:p>
          <a:r>
            <a:rPr lang="en-US" sz="1100"/>
            <a:t>Sales</a:t>
          </a:r>
          <a:r>
            <a:rPr lang="en-US" sz="1100" baseline="0"/>
            <a:t> = DC to Store</a:t>
          </a:r>
          <a:endParaRPr lang="en-US" sz="1100"/>
        </a:p>
      </xdr:txBody>
    </xdr:sp>
    <xdr:clientData/>
  </xdr:twoCellAnchor>
  <xdr:twoCellAnchor editAs="oneCell">
    <xdr:from>
      <xdr:col>22</xdr:col>
      <xdr:colOff>142874</xdr:colOff>
      <xdr:row>3</xdr:row>
      <xdr:rowOff>23812</xdr:rowOff>
    </xdr:from>
    <xdr:to>
      <xdr:col>35</xdr:col>
      <xdr:colOff>587502</xdr:colOff>
      <xdr:row>28</xdr:row>
      <xdr:rowOff>17463</xdr:rowOff>
    </xdr:to>
    <xdr:pic>
      <xdr:nvPicPr>
        <xdr:cNvPr id="4" name="Picture 3">
          <a:extLst>
            <a:ext uri="{FF2B5EF4-FFF2-40B4-BE49-F238E27FC236}">
              <a16:creationId xmlns:a16="http://schemas.microsoft.com/office/drawing/2014/main" id="{F063CC1C-8CC7-43A5-8C0A-B1DD0A666E3B}"/>
            </a:ext>
          </a:extLst>
        </xdr:cNvPr>
        <xdr:cNvPicPr>
          <a:picLocks noChangeAspect="1"/>
        </xdr:cNvPicPr>
      </xdr:nvPicPr>
      <xdr:blipFill>
        <a:blip xmlns:r="http://schemas.openxmlformats.org/officeDocument/2006/relationships" r:embed="rId2"/>
        <a:stretch>
          <a:fillRect/>
        </a:stretch>
      </xdr:blipFill>
      <xdr:spPr>
        <a:xfrm>
          <a:off x="18454687" y="595312"/>
          <a:ext cx="8564055" cy="47625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72087</xdr:colOff>
      <xdr:row>0</xdr:row>
      <xdr:rowOff>30954</xdr:rowOff>
    </xdr:from>
    <xdr:to>
      <xdr:col>21</xdr:col>
      <xdr:colOff>678656</xdr:colOff>
      <xdr:row>30</xdr:row>
      <xdr:rowOff>178593</xdr:rowOff>
    </xdr:to>
    <xdr:graphicFrame macro="">
      <xdr:nvGraphicFramePr>
        <xdr:cNvPr id="2" name="Chart 1">
          <a:extLst>
            <a:ext uri="{FF2B5EF4-FFF2-40B4-BE49-F238E27FC236}">
              <a16:creationId xmlns:a16="http://schemas.microsoft.com/office/drawing/2014/main" id="{8E8D6320-4B00-4FFE-A79E-D5CC6E2DB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202408</xdr:colOff>
      <xdr:row>3</xdr:row>
      <xdr:rowOff>59531</xdr:rowOff>
    </xdr:from>
    <xdr:to>
      <xdr:col>36</xdr:col>
      <xdr:colOff>39182</xdr:colOff>
      <xdr:row>28</xdr:row>
      <xdr:rowOff>59532</xdr:rowOff>
    </xdr:to>
    <xdr:pic>
      <xdr:nvPicPr>
        <xdr:cNvPr id="3" name="Picture 2">
          <a:extLst>
            <a:ext uri="{FF2B5EF4-FFF2-40B4-BE49-F238E27FC236}">
              <a16:creationId xmlns:a16="http://schemas.microsoft.com/office/drawing/2014/main" id="{EF8FBB4E-39DB-4BC0-A1FE-8BBB84DC938A}"/>
            </a:ext>
          </a:extLst>
        </xdr:cNvPr>
        <xdr:cNvPicPr>
          <a:picLocks noChangeAspect="1"/>
        </xdr:cNvPicPr>
      </xdr:nvPicPr>
      <xdr:blipFill>
        <a:blip xmlns:r="http://schemas.openxmlformats.org/officeDocument/2006/relationships" r:embed="rId2"/>
        <a:stretch>
          <a:fillRect/>
        </a:stretch>
      </xdr:blipFill>
      <xdr:spPr>
        <a:xfrm>
          <a:off x="18514221" y="631031"/>
          <a:ext cx="8564055" cy="4762501"/>
        </a:xfrm>
        <a:prstGeom prst="rect">
          <a:avLst/>
        </a:prstGeom>
      </xdr:spPr>
    </xdr:pic>
    <xdr:clientData/>
  </xdr:twoCellAnchor>
</xdr:wsDr>
</file>

<file path=xl/drawings/drawing21.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72087</xdr:colOff>
      <xdr:row>0</xdr:row>
      <xdr:rowOff>30954</xdr:rowOff>
    </xdr:from>
    <xdr:to>
      <xdr:col>21</xdr:col>
      <xdr:colOff>678656</xdr:colOff>
      <xdr:row>30</xdr:row>
      <xdr:rowOff>178593</xdr:rowOff>
    </xdr:to>
    <xdr:graphicFrame macro="">
      <xdr:nvGraphicFramePr>
        <xdr:cNvPr id="2" name="Chart 1">
          <a:extLst>
            <a:ext uri="{FF2B5EF4-FFF2-40B4-BE49-F238E27FC236}">
              <a16:creationId xmlns:a16="http://schemas.microsoft.com/office/drawing/2014/main" id="{69BFFC2A-3280-495F-9E76-A7289456C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750093</xdr:colOff>
      <xdr:row>45</xdr:row>
      <xdr:rowOff>35719</xdr:rowOff>
    </xdr:from>
    <xdr:to>
      <xdr:col>16</xdr:col>
      <xdr:colOff>580231</xdr:colOff>
      <xdr:row>46</xdr:row>
      <xdr:rowOff>178594</xdr:rowOff>
    </xdr:to>
    <xdr:sp macro="" textlink="">
      <xdr:nvSpPr>
        <xdr:cNvPr id="5" name="TextBox 2">
          <a:extLst>
            <a:ext uri="{FF2B5EF4-FFF2-40B4-BE49-F238E27FC236}">
              <a16:creationId xmlns:a16="http://schemas.microsoft.com/office/drawing/2014/main" id="{30456EC0-4579-4BF2-8967-50E2359DC440}"/>
            </a:ext>
          </a:extLst>
        </xdr:cNvPr>
        <xdr:cNvSpPr txBox="1"/>
      </xdr:nvSpPr>
      <xdr:spPr>
        <a:xfrm>
          <a:off x="13061156" y="8572500"/>
          <a:ext cx="1592263" cy="511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UOM=CS</a:t>
          </a:r>
        </a:p>
        <a:p>
          <a:r>
            <a:rPr lang="en-US" sz="1100"/>
            <a:t>2023 Sales</a:t>
          </a:r>
          <a:r>
            <a:rPr lang="en-US" sz="1100" baseline="0"/>
            <a:t> = DC to Store</a:t>
          </a:r>
        </a:p>
        <a:p>
          <a:endParaRPr lang="en-US" sz="1100"/>
        </a:p>
      </xdr:txBody>
    </xdr:sp>
    <xdr:clientData/>
  </xdr:twoCellAnchor>
  <xdr:twoCellAnchor editAs="oneCell">
    <xdr:from>
      <xdr:col>22</xdr:col>
      <xdr:colOff>214312</xdr:colOff>
      <xdr:row>3</xdr:row>
      <xdr:rowOff>59531</xdr:rowOff>
    </xdr:from>
    <xdr:to>
      <xdr:col>36</xdr:col>
      <xdr:colOff>54261</xdr:colOff>
      <xdr:row>28</xdr:row>
      <xdr:rowOff>59532</xdr:rowOff>
    </xdr:to>
    <xdr:pic>
      <xdr:nvPicPr>
        <xdr:cNvPr id="3" name="Picture 2">
          <a:extLst>
            <a:ext uri="{FF2B5EF4-FFF2-40B4-BE49-F238E27FC236}">
              <a16:creationId xmlns:a16="http://schemas.microsoft.com/office/drawing/2014/main" id="{80029BF1-8421-4202-877B-8670647D1230}"/>
            </a:ext>
          </a:extLst>
        </xdr:cNvPr>
        <xdr:cNvPicPr>
          <a:picLocks noChangeAspect="1"/>
        </xdr:cNvPicPr>
      </xdr:nvPicPr>
      <xdr:blipFill>
        <a:blip xmlns:r="http://schemas.openxmlformats.org/officeDocument/2006/relationships" r:embed="rId2"/>
        <a:stretch>
          <a:fillRect/>
        </a:stretch>
      </xdr:blipFill>
      <xdr:spPr>
        <a:xfrm>
          <a:off x="18526125" y="631031"/>
          <a:ext cx="8564055" cy="4762501"/>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53037</xdr:colOff>
      <xdr:row>0</xdr:row>
      <xdr:rowOff>97629</xdr:rowOff>
    </xdr:from>
    <xdr:to>
      <xdr:col>21</xdr:col>
      <xdr:colOff>659606</xdr:colOff>
      <xdr:row>31</xdr:row>
      <xdr:rowOff>54768</xdr:rowOff>
    </xdr:to>
    <xdr:graphicFrame macro="">
      <xdr:nvGraphicFramePr>
        <xdr:cNvPr id="7" name="Chart 1">
          <a:extLst>
            <a:ext uri="{FF2B5EF4-FFF2-40B4-BE49-F238E27FC236}">
              <a16:creationId xmlns:a16="http://schemas.microsoft.com/office/drawing/2014/main" id="{E90E05D2-F6A7-4455-842D-18E423E17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657225</xdr:colOff>
      <xdr:row>46</xdr:row>
      <xdr:rowOff>180975</xdr:rowOff>
    </xdr:from>
    <xdr:to>
      <xdr:col>20</xdr:col>
      <xdr:colOff>781050</xdr:colOff>
      <xdr:row>47</xdr:row>
      <xdr:rowOff>152400</xdr:rowOff>
    </xdr:to>
    <xdr:sp macro="" textlink="">
      <xdr:nvSpPr>
        <xdr:cNvPr id="2" name="TextBox 2">
          <a:extLst>
            <a:ext uri="{FF2B5EF4-FFF2-40B4-BE49-F238E27FC236}">
              <a16:creationId xmlns:a16="http://schemas.microsoft.com/office/drawing/2014/main" id="{0B5057F3-27D5-23D7-F86C-FED933BD2C4F}"/>
            </a:ext>
            <a:ext uri="{147F2762-F138-4A5C-976F-8EAC2B608ADB}">
              <a16:predDERef xmlns:a16="http://schemas.microsoft.com/office/drawing/2014/main" pred="{E90E05D2-F6A7-4455-842D-18E423E172FA}"/>
            </a:ext>
          </a:extLst>
        </xdr:cNvPr>
        <xdr:cNvSpPr txBox="1"/>
      </xdr:nvSpPr>
      <xdr:spPr>
        <a:xfrm>
          <a:off x="15716250" y="9448800"/>
          <a:ext cx="1800225"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UOM=CS</a:t>
          </a:r>
        </a:p>
        <a:p>
          <a:r>
            <a:rPr lang="en-US" sz="1100"/>
            <a:t>2023 Sales</a:t>
          </a:r>
          <a:r>
            <a:rPr lang="en-US" sz="1100" baseline="0"/>
            <a:t> = DC to Store</a:t>
          </a:r>
          <a:endParaRPr lang="en-US" sz="1100"/>
        </a:p>
      </xdr:txBody>
    </xdr:sp>
    <xdr:clientData/>
  </xdr:twoCellAnchor>
  <xdr:twoCellAnchor editAs="oneCell">
    <xdr:from>
      <xdr:col>22</xdr:col>
      <xdr:colOff>190499</xdr:colOff>
      <xdr:row>3</xdr:row>
      <xdr:rowOff>130968</xdr:rowOff>
    </xdr:from>
    <xdr:to>
      <xdr:col>36</xdr:col>
      <xdr:colOff>22193</xdr:colOff>
      <xdr:row>28</xdr:row>
      <xdr:rowOff>130969</xdr:rowOff>
    </xdr:to>
    <xdr:pic>
      <xdr:nvPicPr>
        <xdr:cNvPr id="3" name="Picture 2">
          <a:extLst>
            <a:ext uri="{FF2B5EF4-FFF2-40B4-BE49-F238E27FC236}">
              <a16:creationId xmlns:a16="http://schemas.microsoft.com/office/drawing/2014/main" id="{47D82A09-DF1C-40C4-B140-5E79C7B8F866}"/>
            </a:ext>
          </a:extLst>
        </xdr:cNvPr>
        <xdr:cNvPicPr>
          <a:picLocks noChangeAspect="1"/>
        </xdr:cNvPicPr>
      </xdr:nvPicPr>
      <xdr:blipFill>
        <a:blip xmlns:r="http://schemas.openxmlformats.org/officeDocument/2006/relationships" r:embed="rId2"/>
        <a:stretch>
          <a:fillRect/>
        </a:stretch>
      </xdr:blipFill>
      <xdr:spPr>
        <a:xfrm>
          <a:off x="18502312" y="702468"/>
          <a:ext cx="8570405" cy="4762501"/>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150017</xdr:rowOff>
    </xdr:from>
    <xdr:to>
      <xdr:col>21</xdr:col>
      <xdr:colOff>606569</xdr:colOff>
      <xdr:row>31</xdr:row>
      <xdr:rowOff>107156</xdr:rowOff>
    </xdr:to>
    <xdr:graphicFrame macro="">
      <xdr:nvGraphicFramePr>
        <xdr:cNvPr id="2" name="Chart 1">
          <a:extLst>
            <a:ext uri="{FF2B5EF4-FFF2-40B4-BE49-F238E27FC236}">
              <a16:creationId xmlns:a16="http://schemas.microsoft.com/office/drawing/2014/main" id="{9235FCC3-3FA7-4D98-8CE9-2652E1FE8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46</xdr:row>
      <xdr:rowOff>0</xdr:rowOff>
    </xdr:from>
    <xdr:to>
      <xdr:col>16</xdr:col>
      <xdr:colOff>714375</xdr:colOff>
      <xdr:row>46</xdr:row>
      <xdr:rowOff>511969</xdr:rowOff>
    </xdr:to>
    <xdr:sp macro="" textlink="">
      <xdr:nvSpPr>
        <xdr:cNvPr id="4" name="TextBox 2">
          <a:extLst>
            <a:ext uri="{FF2B5EF4-FFF2-40B4-BE49-F238E27FC236}">
              <a16:creationId xmlns:a16="http://schemas.microsoft.com/office/drawing/2014/main" id="{902F2D81-3D6F-45BA-AE87-C4C6FAF3ABD3}"/>
            </a:ext>
          </a:extLst>
        </xdr:cNvPr>
        <xdr:cNvSpPr txBox="1"/>
      </xdr:nvSpPr>
      <xdr:spPr>
        <a:xfrm>
          <a:off x="13180219" y="8905875"/>
          <a:ext cx="1595437" cy="511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UOM=CS</a:t>
          </a:r>
        </a:p>
        <a:p>
          <a:r>
            <a:rPr lang="en-US" sz="1100"/>
            <a:t>2023 Sales</a:t>
          </a:r>
          <a:r>
            <a:rPr lang="en-US" sz="1100" baseline="0"/>
            <a:t> = DC to Store</a:t>
          </a:r>
          <a:endParaRPr lang="en-US" sz="1100"/>
        </a:p>
      </xdr:txBody>
    </xdr:sp>
    <xdr:clientData/>
  </xdr:twoCellAnchor>
  <xdr:twoCellAnchor editAs="oneCell">
    <xdr:from>
      <xdr:col>22</xdr:col>
      <xdr:colOff>202406</xdr:colOff>
      <xdr:row>3</xdr:row>
      <xdr:rowOff>83344</xdr:rowOff>
    </xdr:from>
    <xdr:to>
      <xdr:col>36</xdr:col>
      <xdr:colOff>39180</xdr:colOff>
      <xdr:row>28</xdr:row>
      <xdr:rowOff>96045</xdr:rowOff>
    </xdr:to>
    <xdr:pic>
      <xdr:nvPicPr>
        <xdr:cNvPr id="3" name="Picture 2">
          <a:extLst>
            <a:ext uri="{FF2B5EF4-FFF2-40B4-BE49-F238E27FC236}">
              <a16:creationId xmlns:a16="http://schemas.microsoft.com/office/drawing/2014/main" id="{6C6DCAA2-8EA3-4528-A5B3-AB7D58BB6737}"/>
            </a:ext>
          </a:extLst>
        </xdr:cNvPr>
        <xdr:cNvPicPr>
          <a:picLocks noChangeAspect="1"/>
        </xdr:cNvPicPr>
      </xdr:nvPicPr>
      <xdr:blipFill>
        <a:blip xmlns:r="http://schemas.openxmlformats.org/officeDocument/2006/relationships" r:embed="rId2"/>
        <a:stretch>
          <a:fillRect/>
        </a:stretch>
      </xdr:blipFill>
      <xdr:spPr>
        <a:xfrm>
          <a:off x="18514219" y="654844"/>
          <a:ext cx="8564055" cy="4759326"/>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0.785</cdr:x>
      <cdr:y>0.51517</cdr:y>
    </cdr:from>
    <cdr:to>
      <cdr:x>0.95865</cdr:x>
      <cdr:y>0.85241</cdr:y>
    </cdr:to>
    <cdr:sp macro="" textlink="">
      <cdr:nvSpPr>
        <cdr:cNvPr id="2" name="TextBox 1">
          <a:extLst xmlns:a="http://schemas.openxmlformats.org/drawingml/2006/main">
            <a:ext uri="{FF2B5EF4-FFF2-40B4-BE49-F238E27FC236}">
              <a16:creationId xmlns:a16="http://schemas.microsoft.com/office/drawing/2014/main" id="{742006FA-17C2-4623-ADD0-FA11D29EDF58}"/>
            </a:ext>
          </a:extLst>
        </cdr:cNvPr>
        <cdr:cNvSpPr txBox="1"/>
      </cdr:nvSpPr>
      <cdr:spPr>
        <a:xfrm xmlns:a="http://schemas.openxmlformats.org/drawingml/2006/main">
          <a:off x="10850706" y="2895600"/>
          <a:ext cx="2400300" cy="1895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Capacity%202009/Grocery/2009%20Capacity%20Model%20Springdale%2006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EngShare\EH\Information\Capacity\DairyEast\Winchester\sales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ngShare/EH/Information/Capacity/DairyEast/Winchester/sales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Capacity%202009/Bakery_Deli/2009%20Capacity%20Model%20Layton%20031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ngShare/General/Capacity/2007%20Capacity/DairyEast/Centennial/Production%202006%20Centennial.xls"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https://kproductivity.sharepoint.com/teams/KrogerMFGCapacityModels/Shared%20Documents/General/2024%20Capacity%20Charts/2024%20Capacity%20Kenlake.xlsx" TargetMode="External"/><Relationship Id="rId1" Type="http://schemas.openxmlformats.org/officeDocument/2006/relationships/externalLinkPath" Target="/teams/KrogerMFGCapacityModels/Shared%20Documents/General/2024%20Capacity%20Charts/2024%20Capacity%20Kenla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bine I C"/>
      <sheetName val="Scround"/>
      <sheetName val="Can Line"/>
      <sheetName val="bottle line"/>
      <sheetName val="2006 production"/>
      <sheetName val="Data prod"/>
      <sheetName val="2006 sales"/>
      <sheetName val="2008 production"/>
      <sheetName val="Data sales"/>
      <sheetName val="available hours"/>
      <sheetName val="Sheet1"/>
      <sheetName val="Scround09"/>
      <sheetName val="CanLine09"/>
      <sheetName val="BottleLine1Liter09"/>
      <sheetName val="BottleLine2Liter09"/>
    </sheetNames>
    <sheetDataSet>
      <sheetData sheetId="0"/>
      <sheetData sheetId="1"/>
      <sheetData sheetId="2"/>
      <sheetData sheetId="3"/>
      <sheetData sheetId="4"/>
      <sheetData sheetId="5">
        <row r="239">
          <cell r="C239" t="str">
            <v>D50095</v>
          </cell>
          <cell r="D239" t="str">
            <v>4/HG KRO DLX CHOC CHIP ICE CRM</v>
          </cell>
          <cell r="E239">
            <v>0</v>
          </cell>
          <cell r="F239">
            <v>49836</v>
          </cell>
          <cell r="G239">
            <v>34972</v>
          </cell>
          <cell r="H239">
            <v>0</v>
          </cell>
          <cell r="I239">
            <v>24764</v>
          </cell>
          <cell r="J239">
            <v>32000</v>
          </cell>
          <cell r="K239">
            <v>15292</v>
          </cell>
          <cell r="L239">
            <v>39012</v>
          </cell>
          <cell r="M239">
            <v>26372</v>
          </cell>
          <cell r="N239">
            <v>29240</v>
          </cell>
          <cell r="O239">
            <v>19936</v>
          </cell>
          <cell r="P239">
            <v>0</v>
          </cell>
          <cell r="Q239">
            <v>33012</v>
          </cell>
        </row>
        <row r="240">
          <cell r="C240" t="str">
            <v>D50220</v>
          </cell>
          <cell r="D240" t="str">
            <v xml:space="preserve">4/HG KRO DLX IC FRENCH VANI </v>
          </cell>
          <cell r="E240">
            <v>0</v>
          </cell>
          <cell r="F240">
            <v>0</v>
          </cell>
          <cell r="G240">
            <v>0</v>
          </cell>
          <cell r="H240">
            <v>0</v>
          </cell>
          <cell r="I240">
            <v>0</v>
          </cell>
          <cell r="J240">
            <v>0</v>
          </cell>
          <cell r="K240">
            <v>0</v>
          </cell>
          <cell r="L240">
            <v>0</v>
          </cell>
          <cell r="M240">
            <v>0</v>
          </cell>
          <cell r="N240">
            <v>0</v>
          </cell>
          <cell r="O240">
            <v>0</v>
          </cell>
          <cell r="P240">
            <v>0</v>
          </cell>
          <cell r="Q240">
            <v>45356</v>
          </cell>
        </row>
        <row r="241">
          <cell r="C241" t="str">
            <v>D50246</v>
          </cell>
          <cell r="D241" t="str">
            <v>4/HG KRO DLX IC-CHOC CHRRY NUT</v>
          </cell>
          <cell r="E241">
            <v>0</v>
          </cell>
          <cell r="F241">
            <v>10216</v>
          </cell>
          <cell r="G241">
            <v>0</v>
          </cell>
          <cell r="H241">
            <v>0</v>
          </cell>
          <cell r="I241">
            <v>8372</v>
          </cell>
          <cell r="J241">
            <v>0</v>
          </cell>
          <cell r="K241">
            <v>12340</v>
          </cell>
          <cell r="L241">
            <v>0</v>
          </cell>
          <cell r="M241">
            <v>0</v>
          </cell>
          <cell r="N241">
            <v>10656</v>
          </cell>
          <cell r="O241">
            <v>0</v>
          </cell>
          <cell r="P241">
            <v>0</v>
          </cell>
          <cell r="Q241">
            <v>0</v>
          </cell>
        </row>
        <row r="242">
          <cell r="C242" t="str">
            <v>D50258</v>
          </cell>
          <cell r="D242" t="str">
            <v xml:space="preserve">4/HG KRO DLX IC-VANILLA BEAN </v>
          </cell>
          <cell r="E242">
            <v>9880</v>
          </cell>
          <cell r="F242">
            <v>130204</v>
          </cell>
          <cell r="G242">
            <v>133794</v>
          </cell>
          <cell r="H242">
            <v>0</v>
          </cell>
          <cell r="I242">
            <v>55504</v>
          </cell>
          <cell r="J242">
            <v>47076</v>
          </cell>
          <cell r="K242">
            <v>65812</v>
          </cell>
          <cell r="L242">
            <v>65288</v>
          </cell>
          <cell r="M242">
            <v>31436</v>
          </cell>
          <cell r="N242">
            <v>81632</v>
          </cell>
          <cell r="O242">
            <v>39996</v>
          </cell>
          <cell r="P242">
            <v>27772</v>
          </cell>
          <cell r="Q242">
            <v>84620</v>
          </cell>
        </row>
        <row r="243">
          <cell r="C243" t="str">
            <v>D50365</v>
          </cell>
          <cell r="D243" t="str">
            <v>4/HG KR DLXMINT CHOCOLATE CHIP</v>
          </cell>
          <cell r="E243">
            <v>25852</v>
          </cell>
          <cell r="F243">
            <v>72532</v>
          </cell>
          <cell r="G243">
            <v>24114</v>
          </cell>
          <cell r="H243">
            <v>0</v>
          </cell>
          <cell r="I243">
            <v>59392</v>
          </cell>
          <cell r="J243">
            <v>29616</v>
          </cell>
          <cell r="K243">
            <v>66936</v>
          </cell>
          <cell r="L243">
            <v>48108</v>
          </cell>
          <cell r="M243">
            <v>20984</v>
          </cell>
          <cell r="N243">
            <v>46752</v>
          </cell>
          <cell r="O243">
            <v>0</v>
          </cell>
          <cell r="P243">
            <v>25000</v>
          </cell>
          <cell r="Q243">
            <v>39552</v>
          </cell>
        </row>
        <row r="244">
          <cell r="C244" t="str">
            <v>D50485</v>
          </cell>
          <cell r="D244" t="str">
            <v xml:space="preserve">4/HGGAL KRO DLX ROCKY ROAD IC </v>
          </cell>
          <cell r="E244">
            <v>32152</v>
          </cell>
          <cell r="F244">
            <v>37920</v>
          </cell>
          <cell r="G244">
            <v>27028</v>
          </cell>
          <cell r="H244">
            <v>0</v>
          </cell>
          <cell r="I244">
            <v>53232</v>
          </cell>
          <cell r="J244">
            <v>30032</v>
          </cell>
          <cell r="K244">
            <v>44068</v>
          </cell>
          <cell r="L244">
            <v>21824</v>
          </cell>
          <cell r="M244">
            <v>32972</v>
          </cell>
          <cell r="N244">
            <v>50624</v>
          </cell>
          <cell r="O244">
            <v>0</v>
          </cell>
          <cell r="P244">
            <v>35180</v>
          </cell>
          <cell r="Q244">
            <v>42732</v>
          </cell>
        </row>
        <row r="245">
          <cell r="C245" t="str">
            <v>D50597</v>
          </cell>
          <cell r="D245" t="str">
            <v>4/HG KRO LITE IC-MNT CH CP(SQ)</v>
          </cell>
          <cell r="E245">
            <v>0</v>
          </cell>
          <cell r="F245">
            <v>13816</v>
          </cell>
          <cell r="G245">
            <v>29520</v>
          </cell>
          <cell r="H245">
            <v>0</v>
          </cell>
          <cell r="I245">
            <v>0</v>
          </cell>
          <cell r="J245">
            <v>10080</v>
          </cell>
          <cell r="K245">
            <v>0</v>
          </cell>
          <cell r="L245">
            <v>9212</v>
          </cell>
          <cell r="M245">
            <v>0</v>
          </cell>
          <cell r="N245">
            <v>0</v>
          </cell>
          <cell r="O245">
            <v>0</v>
          </cell>
          <cell r="P245">
            <v>0</v>
          </cell>
          <cell r="Q245">
            <v>0</v>
          </cell>
        </row>
        <row r="246">
          <cell r="C246" t="str">
            <v>D50600</v>
          </cell>
          <cell r="D246" t="str">
            <v xml:space="preserve">4/HG KRO LT IC-VANILLA BEAN </v>
          </cell>
          <cell r="E246">
            <v>10252</v>
          </cell>
          <cell r="F246">
            <v>33260</v>
          </cell>
          <cell r="G246">
            <v>16320</v>
          </cell>
          <cell r="H246">
            <v>0</v>
          </cell>
          <cell r="I246">
            <v>18936</v>
          </cell>
          <cell r="J246">
            <v>5628</v>
          </cell>
          <cell r="K246">
            <v>10976</v>
          </cell>
          <cell r="L246">
            <v>15328</v>
          </cell>
          <cell r="M246">
            <v>0</v>
          </cell>
          <cell r="N246">
            <v>0</v>
          </cell>
          <cell r="O246">
            <v>0</v>
          </cell>
          <cell r="P246">
            <v>0</v>
          </cell>
          <cell r="Q246">
            <v>0</v>
          </cell>
        </row>
        <row r="247">
          <cell r="C247" t="str">
            <v>D50601</v>
          </cell>
          <cell r="D247" t="str">
            <v>4/HG KRO LT IC-COOKIES N CREAM</v>
          </cell>
          <cell r="E247">
            <v>0</v>
          </cell>
          <cell r="F247">
            <v>33168</v>
          </cell>
          <cell r="G247">
            <v>0</v>
          </cell>
          <cell r="H247">
            <v>10460</v>
          </cell>
          <cell r="I247">
            <v>8776</v>
          </cell>
          <cell r="J247">
            <v>20100</v>
          </cell>
          <cell r="K247">
            <v>8120</v>
          </cell>
          <cell r="L247">
            <v>17424</v>
          </cell>
          <cell r="M247">
            <v>0</v>
          </cell>
          <cell r="N247">
            <v>0</v>
          </cell>
          <cell r="O247">
            <v>0</v>
          </cell>
          <cell r="P247">
            <v>0</v>
          </cell>
          <cell r="Q247">
            <v>0</v>
          </cell>
        </row>
        <row r="248">
          <cell r="C248" t="str">
            <v>D50603</v>
          </cell>
          <cell r="D248" t="str">
            <v xml:space="preserve">4/HG KRO LT IC-HEAVENLY HASH </v>
          </cell>
          <cell r="E248">
            <v>0</v>
          </cell>
          <cell r="F248">
            <v>16800</v>
          </cell>
          <cell r="G248">
            <v>14805</v>
          </cell>
          <cell r="H248">
            <v>0</v>
          </cell>
          <cell r="I248">
            <v>24272</v>
          </cell>
          <cell r="J248">
            <v>0</v>
          </cell>
          <cell r="K248">
            <v>12840</v>
          </cell>
          <cell r="L248">
            <v>10776</v>
          </cell>
          <cell r="M248">
            <v>0</v>
          </cell>
          <cell r="N248">
            <v>0</v>
          </cell>
          <cell r="O248">
            <v>0</v>
          </cell>
          <cell r="P248">
            <v>0</v>
          </cell>
          <cell r="Q248">
            <v>0</v>
          </cell>
        </row>
        <row r="249">
          <cell r="C249" t="str">
            <v>D51810</v>
          </cell>
          <cell r="D249" t="str">
            <v xml:space="preserve">4HG COUNTRY CLUB IC VANILLA </v>
          </cell>
          <cell r="E249">
            <v>239397</v>
          </cell>
          <cell r="F249">
            <v>0</v>
          </cell>
          <cell r="G249">
            <v>88600</v>
          </cell>
          <cell r="H249">
            <v>146464</v>
          </cell>
          <cell r="I249">
            <v>21440</v>
          </cell>
          <cell r="J249">
            <v>96796</v>
          </cell>
          <cell r="K249">
            <v>149408</v>
          </cell>
          <cell r="L249">
            <v>142176</v>
          </cell>
          <cell r="M249">
            <v>122142</v>
          </cell>
          <cell r="N249">
            <v>18432</v>
          </cell>
          <cell r="O249">
            <v>124000</v>
          </cell>
          <cell r="P249">
            <v>61792</v>
          </cell>
          <cell r="Q249">
            <v>126800</v>
          </cell>
        </row>
        <row r="250">
          <cell r="C250" t="str">
            <v>D51830</v>
          </cell>
          <cell r="D250" t="str">
            <v xml:space="preserve">4/HG COUNTRYCLUB IC CHOCOLATE </v>
          </cell>
          <cell r="E250">
            <v>67012</v>
          </cell>
          <cell r="F250">
            <v>0</v>
          </cell>
          <cell r="G250">
            <v>28592</v>
          </cell>
          <cell r="H250">
            <v>103260</v>
          </cell>
          <cell r="I250">
            <v>5556</v>
          </cell>
          <cell r="J250">
            <v>39128</v>
          </cell>
          <cell r="K250">
            <v>66612</v>
          </cell>
          <cell r="L250">
            <v>39520</v>
          </cell>
          <cell r="M250">
            <v>53956</v>
          </cell>
          <cell r="N250">
            <v>49260</v>
          </cell>
          <cell r="O250">
            <v>44364</v>
          </cell>
          <cell r="P250">
            <v>0</v>
          </cell>
          <cell r="Q250">
            <v>65392</v>
          </cell>
        </row>
        <row r="251">
          <cell r="C251" t="str">
            <v>D51850</v>
          </cell>
          <cell r="D251" t="str">
            <v xml:space="preserve">4HG C C ICE CR NEAPOLITAN </v>
          </cell>
          <cell r="E251">
            <v>159816</v>
          </cell>
          <cell r="F251">
            <v>33300</v>
          </cell>
          <cell r="G251">
            <v>0</v>
          </cell>
          <cell r="H251">
            <v>119432</v>
          </cell>
          <cell r="I251">
            <v>0</v>
          </cell>
          <cell r="J251">
            <v>54212</v>
          </cell>
          <cell r="K251">
            <v>107484</v>
          </cell>
          <cell r="L251">
            <v>68908</v>
          </cell>
          <cell r="M251">
            <v>70268</v>
          </cell>
          <cell r="N251">
            <v>63164</v>
          </cell>
          <cell r="O251">
            <v>45684</v>
          </cell>
          <cell r="P251">
            <v>34080</v>
          </cell>
          <cell r="Q251">
            <v>93488</v>
          </cell>
        </row>
        <row r="252">
          <cell r="C252" t="str">
            <v>D52731</v>
          </cell>
          <cell r="D252" t="str">
            <v>6/56OZ PR SL IC-CLASS CHOC(SD)</v>
          </cell>
          <cell r="E252">
            <v>0</v>
          </cell>
          <cell r="F252">
            <v>61662</v>
          </cell>
          <cell r="G252">
            <v>35</v>
          </cell>
          <cell r="H252">
            <v>0</v>
          </cell>
          <cell r="I252">
            <v>58434</v>
          </cell>
          <cell r="J252">
            <v>58524</v>
          </cell>
          <cell r="K252">
            <v>18774</v>
          </cell>
          <cell r="L252">
            <v>33120</v>
          </cell>
          <cell r="M252">
            <v>45138</v>
          </cell>
          <cell r="N252">
            <v>0</v>
          </cell>
          <cell r="O252">
            <v>19740</v>
          </cell>
          <cell r="P252">
            <v>5970</v>
          </cell>
          <cell r="Q252">
            <v>47520</v>
          </cell>
        </row>
        <row r="253">
          <cell r="C253" t="str">
            <v>D52732</v>
          </cell>
          <cell r="D253" t="str">
            <v>6/56OZ PR SL IC-CTRY VANLA(SD)</v>
          </cell>
          <cell r="E253">
            <v>54480</v>
          </cell>
          <cell r="F253">
            <v>51798</v>
          </cell>
          <cell r="G253">
            <v>0</v>
          </cell>
          <cell r="H253">
            <v>38058</v>
          </cell>
          <cell r="I253">
            <v>64146</v>
          </cell>
          <cell r="J253">
            <v>47474</v>
          </cell>
          <cell r="K253">
            <v>96600</v>
          </cell>
          <cell r="L253">
            <v>0</v>
          </cell>
          <cell r="M253">
            <v>0</v>
          </cell>
          <cell r="N253">
            <v>46296</v>
          </cell>
          <cell r="O253">
            <v>25248</v>
          </cell>
          <cell r="P253">
            <v>34044</v>
          </cell>
          <cell r="Q253">
            <v>60444</v>
          </cell>
        </row>
        <row r="254">
          <cell r="C254" t="str">
            <v>D52733</v>
          </cell>
          <cell r="D254" t="str">
            <v>6/56OZ PR SL IC-DBL VANLA (SD)</v>
          </cell>
          <cell r="E254">
            <v>54606</v>
          </cell>
          <cell r="F254">
            <v>41736</v>
          </cell>
          <cell r="G254">
            <v>54841</v>
          </cell>
          <cell r="H254">
            <v>33498</v>
          </cell>
          <cell r="I254">
            <v>49956</v>
          </cell>
          <cell r="J254">
            <v>45558</v>
          </cell>
          <cell r="K254">
            <v>40212</v>
          </cell>
          <cell r="L254">
            <v>53148</v>
          </cell>
          <cell r="M254">
            <v>11010</v>
          </cell>
          <cell r="N254">
            <v>29820</v>
          </cell>
          <cell r="O254">
            <v>43062</v>
          </cell>
          <cell r="P254">
            <v>42096</v>
          </cell>
          <cell r="Q254">
            <v>67260</v>
          </cell>
        </row>
        <row r="255">
          <cell r="C255" t="str">
            <v>D52734</v>
          </cell>
          <cell r="D255" t="str">
            <v>6/56OZ PR SL IC-VANLA BEAN(SD)</v>
          </cell>
          <cell r="E255">
            <v>0</v>
          </cell>
          <cell r="F255">
            <v>44442</v>
          </cell>
          <cell r="G255">
            <v>19744</v>
          </cell>
          <cell r="H255">
            <v>30780</v>
          </cell>
          <cell r="I255">
            <v>81078</v>
          </cell>
          <cell r="J255">
            <v>39756</v>
          </cell>
          <cell r="K255">
            <v>22788</v>
          </cell>
          <cell r="L255">
            <v>32196</v>
          </cell>
          <cell r="M255">
            <v>17496</v>
          </cell>
          <cell r="N255">
            <v>12954</v>
          </cell>
          <cell r="O255">
            <v>0</v>
          </cell>
          <cell r="P255">
            <v>62214</v>
          </cell>
          <cell r="Q255">
            <v>39606</v>
          </cell>
        </row>
        <row r="256">
          <cell r="C256" t="str">
            <v>D52741</v>
          </cell>
          <cell r="D256" t="str">
            <v>6/56OZ PS LITE IC-BTR PCN (SD)</v>
          </cell>
          <cell r="E256">
            <v>14081</v>
          </cell>
          <cell r="F256">
            <v>11670</v>
          </cell>
          <cell r="G256">
            <v>34488</v>
          </cell>
          <cell r="H256">
            <v>0</v>
          </cell>
          <cell r="I256">
            <v>12654</v>
          </cell>
          <cell r="J256">
            <v>43152</v>
          </cell>
          <cell r="K256">
            <v>0</v>
          </cell>
          <cell r="L256">
            <v>6084</v>
          </cell>
          <cell r="M256">
            <v>37674</v>
          </cell>
          <cell r="N256">
            <v>24690</v>
          </cell>
          <cell r="O256">
            <v>4578</v>
          </cell>
          <cell r="P256">
            <v>5814</v>
          </cell>
          <cell r="Q256">
            <v>0</v>
          </cell>
        </row>
        <row r="257">
          <cell r="C257" t="str">
            <v>D52743</v>
          </cell>
          <cell r="D257" t="str">
            <v>6/56OZ PS LITE-CC CKY DGH (SD)</v>
          </cell>
          <cell r="E257">
            <v>0</v>
          </cell>
          <cell r="F257">
            <v>15516</v>
          </cell>
          <cell r="G257">
            <v>22164</v>
          </cell>
          <cell r="H257">
            <v>0</v>
          </cell>
          <cell r="I257">
            <v>6132</v>
          </cell>
          <cell r="J257">
            <v>31332</v>
          </cell>
          <cell r="K257">
            <v>7944</v>
          </cell>
          <cell r="L257">
            <v>0</v>
          </cell>
          <cell r="M257">
            <v>12786</v>
          </cell>
          <cell r="N257">
            <v>17220</v>
          </cell>
          <cell r="O257">
            <v>12540</v>
          </cell>
          <cell r="P257">
            <v>11130</v>
          </cell>
          <cell r="Q257">
            <v>0</v>
          </cell>
        </row>
        <row r="258">
          <cell r="C258" t="str">
            <v>D52744</v>
          </cell>
          <cell r="D258" t="str">
            <v>6/56OZ PS LITE IC-CKY CRM (SD)</v>
          </cell>
          <cell r="E258">
            <v>21330</v>
          </cell>
          <cell r="F258">
            <v>0</v>
          </cell>
          <cell r="G258">
            <v>16998</v>
          </cell>
          <cell r="H258">
            <v>11766</v>
          </cell>
          <cell r="I258">
            <v>24174</v>
          </cell>
          <cell r="J258">
            <v>24474</v>
          </cell>
          <cell r="K258">
            <v>0</v>
          </cell>
          <cell r="L258">
            <v>0</v>
          </cell>
          <cell r="M258">
            <v>4566</v>
          </cell>
          <cell r="N258">
            <v>0</v>
          </cell>
          <cell r="O258">
            <v>0</v>
          </cell>
          <cell r="P258">
            <v>0</v>
          </cell>
          <cell r="Q258">
            <v>0</v>
          </cell>
        </row>
        <row r="259">
          <cell r="C259" t="str">
            <v>D52745</v>
          </cell>
          <cell r="D259" t="str">
            <v>6/56OZ PS LITE IC-MINT CC (SD)</v>
          </cell>
          <cell r="E259">
            <v>11214</v>
          </cell>
          <cell r="F259">
            <v>9240</v>
          </cell>
          <cell r="G259">
            <v>20844</v>
          </cell>
          <cell r="H259">
            <v>0</v>
          </cell>
          <cell r="I259">
            <v>11190</v>
          </cell>
          <cell r="J259">
            <v>9312</v>
          </cell>
          <cell r="K259">
            <v>8688</v>
          </cell>
          <cell r="L259">
            <v>0</v>
          </cell>
          <cell r="M259">
            <v>17652</v>
          </cell>
          <cell r="N259">
            <v>15168</v>
          </cell>
          <cell r="O259">
            <v>4992</v>
          </cell>
          <cell r="P259">
            <v>4992</v>
          </cell>
          <cell r="Q259">
            <v>0</v>
          </cell>
        </row>
        <row r="260">
          <cell r="C260" t="str">
            <v>D52747</v>
          </cell>
          <cell r="D260" t="str">
            <v>6/56OZ PS LITE IC-RCKY RD (SD)</v>
          </cell>
          <cell r="E260">
            <v>11760</v>
          </cell>
          <cell r="F260">
            <v>14940</v>
          </cell>
          <cell r="G260">
            <v>0</v>
          </cell>
          <cell r="H260">
            <v>13110</v>
          </cell>
          <cell r="I260">
            <v>11520</v>
          </cell>
          <cell r="J260">
            <v>25170</v>
          </cell>
          <cell r="K260">
            <v>6420</v>
          </cell>
          <cell r="L260">
            <v>0</v>
          </cell>
          <cell r="M260">
            <v>12870</v>
          </cell>
          <cell r="N260">
            <v>4620</v>
          </cell>
          <cell r="O260">
            <v>11934</v>
          </cell>
          <cell r="P260">
            <v>12678</v>
          </cell>
          <cell r="Q260">
            <v>0</v>
          </cell>
        </row>
        <row r="261">
          <cell r="C261" t="str">
            <v>D52748</v>
          </cell>
          <cell r="D261" t="str">
            <v>6/56OZ PS LITE IC-VANILLA (SD)</v>
          </cell>
          <cell r="E261">
            <v>7938</v>
          </cell>
          <cell r="F261">
            <v>10920</v>
          </cell>
          <cell r="G261">
            <v>16140</v>
          </cell>
          <cell r="H261">
            <v>12648</v>
          </cell>
          <cell r="I261">
            <v>14676</v>
          </cell>
          <cell r="J261">
            <v>34986</v>
          </cell>
          <cell r="K261">
            <v>0</v>
          </cell>
          <cell r="L261">
            <v>12900</v>
          </cell>
          <cell r="M261">
            <v>1506</v>
          </cell>
          <cell r="N261">
            <v>0</v>
          </cell>
          <cell r="O261">
            <v>0</v>
          </cell>
          <cell r="P261">
            <v>0</v>
          </cell>
          <cell r="Q261">
            <v>0</v>
          </cell>
        </row>
        <row r="262">
          <cell r="C262" t="str">
            <v>D52759</v>
          </cell>
          <cell r="D262" t="str">
            <v>6/56OZ PS LITE IC-FRN CRM (SD)</v>
          </cell>
          <cell r="E262">
            <v>24406</v>
          </cell>
          <cell r="F262">
            <v>21846</v>
          </cell>
          <cell r="G262">
            <v>16613</v>
          </cell>
          <cell r="H262">
            <v>14700</v>
          </cell>
          <cell r="I262">
            <v>14016</v>
          </cell>
          <cell r="J262">
            <v>0</v>
          </cell>
          <cell r="K262">
            <v>0</v>
          </cell>
          <cell r="L262">
            <v>0</v>
          </cell>
          <cell r="M262">
            <v>11562</v>
          </cell>
          <cell r="N262">
            <v>30318</v>
          </cell>
          <cell r="O262">
            <v>0</v>
          </cell>
          <cell r="P262">
            <v>0</v>
          </cell>
          <cell r="Q262">
            <v>10266</v>
          </cell>
        </row>
        <row r="263">
          <cell r="C263" t="str">
            <v>D52801</v>
          </cell>
          <cell r="D263" t="str">
            <v>6/56OZ PR SL IC-BTR PECAN (SD)</v>
          </cell>
          <cell r="E263">
            <v>77034</v>
          </cell>
          <cell r="F263">
            <v>11760</v>
          </cell>
          <cell r="G263">
            <v>61740</v>
          </cell>
          <cell r="H263">
            <v>36120</v>
          </cell>
          <cell r="I263">
            <v>55530</v>
          </cell>
          <cell r="J263">
            <v>104358</v>
          </cell>
          <cell r="K263">
            <v>0</v>
          </cell>
          <cell r="L263">
            <v>70560</v>
          </cell>
          <cell r="M263">
            <v>36042</v>
          </cell>
          <cell r="N263">
            <v>31674</v>
          </cell>
          <cell r="O263">
            <v>20760</v>
          </cell>
          <cell r="P263">
            <v>60660</v>
          </cell>
          <cell r="Q263">
            <v>52890</v>
          </cell>
        </row>
        <row r="264">
          <cell r="C264" t="str">
            <v>D52802</v>
          </cell>
          <cell r="D264" t="str">
            <v>6/56OZ PR SL IC-CRML CRBOU(SD)</v>
          </cell>
          <cell r="E264">
            <v>0</v>
          </cell>
          <cell r="F264">
            <v>30240</v>
          </cell>
          <cell r="G264">
            <v>34098</v>
          </cell>
          <cell r="H264">
            <v>21624</v>
          </cell>
          <cell r="I264">
            <v>19320</v>
          </cell>
          <cell r="J264">
            <v>14784</v>
          </cell>
          <cell r="K264">
            <v>24360</v>
          </cell>
          <cell r="L264">
            <v>29340</v>
          </cell>
          <cell r="M264">
            <v>0</v>
          </cell>
          <cell r="N264">
            <v>18372</v>
          </cell>
          <cell r="O264">
            <v>0</v>
          </cell>
          <cell r="P264">
            <v>17736</v>
          </cell>
          <cell r="Q264">
            <v>8646</v>
          </cell>
        </row>
        <row r="265">
          <cell r="C265" t="str">
            <v>D52804</v>
          </cell>
          <cell r="D265" t="str">
            <v>6/56OZ PR SL IC-CHRY CRDL (SD)</v>
          </cell>
          <cell r="E265">
            <v>0</v>
          </cell>
          <cell r="F265">
            <v>0</v>
          </cell>
          <cell r="G265">
            <v>0</v>
          </cell>
          <cell r="H265">
            <v>63822</v>
          </cell>
          <cell r="I265">
            <v>0</v>
          </cell>
          <cell r="J265">
            <v>67530</v>
          </cell>
          <cell r="K265">
            <v>0</v>
          </cell>
          <cell r="L265">
            <v>32058</v>
          </cell>
          <cell r="M265">
            <v>27918</v>
          </cell>
          <cell r="N265">
            <v>0</v>
          </cell>
          <cell r="O265">
            <v>31176</v>
          </cell>
          <cell r="P265">
            <v>17760</v>
          </cell>
          <cell r="Q265">
            <v>33828</v>
          </cell>
        </row>
        <row r="266">
          <cell r="C266" t="str">
            <v>D52805</v>
          </cell>
          <cell r="D266" t="str">
            <v>6/56OZ PR SL IC-CHOC ALMD (SD)</v>
          </cell>
          <cell r="E266">
            <v>22260</v>
          </cell>
          <cell r="F266">
            <v>2706</v>
          </cell>
          <cell r="G266">
            <v>31206</v>
          </cell>
          <cell r="H266">
            <v>0</v>
          </cell>
          <cell r="I266">
            <v>45720</v>
          </cell>
          <cell r="J266">
            <v>22446</v>
          </cell>
          <cell r="K266">
            <v>19968</v>
          </cell>
          <cell r="L266">
            <v>26148</v>
          </cell>
          <cell r="M266">
            <v>9666</v>
          </cell>
          <cell r="N266">
            <v>10920</v>
          </cell>
          <cell r="O266">
            <v>22680</v>
          </cell>
          <cell r="P266">
            <v>28368</v>
          </cell>
          <cell r="Q266">
            <v>29640</v>
          </cell>
        </row>
        <row r="267">
          <cell r="C267" t="str">
            <v>D52806</v>
          </cell>
          <cell r="D267" t="str">
            <v>6/56OZ PR SL IC-CH CHP CKY(SD)</v>
          </cell>
          <cell r="E267">
            <v>0</v>
          </cell>
          <cell r="F267">
            <v>0</v>
          </cell>
          <cell r="G267">
            <v>56556</v>
          </cell>
          <cell r="H267">
            <v>0</v>
          </cell>
          <cell r="I267">
            <v>38148</v>
          </cell>
          <cell r="J267">
            <v>15156</v>
          </cell>
          <cell r="K267">
            <v>28932</v>
          </cell>
          <cell r="L267">
            <v>27720</v>
          </cell>
          <cell r="M267">
            <v>25314</v>
          </cell>
          <cell r="N267">
            <v>7074</v>
          </cell>
          <cell r="O267">
            <v>20652</v>
          </cell>
          <cell r="P267">
            <v>26922</v>
          </cell>
          <cell r="Q267">
            <v>13806</v>
          </cell>
        </row>
        <row r="268">
          <cell r="C268" t="str">
            <v>D52807</v>
          </cell>
          <cell r="D268" t="str">
            <v>6/56OZ PR SL IC-CHOC CHIP (SC)</v>
          </cell>
          <cell r="E268">
            <v>0</v>
          </cell>
          <cell r="F268">
            <v>0</v>
          </cell>
          <cell r="G268">
            <v>31080</v>
          </cell>
          <cell r="H268">
            <v>22680</v>
          </cell>
          <cell r="I268">
            <v>41208</v>
          </cell>
          <cell r="J268">
            <v>14700</v>
          </cell>
          <cell r="K268">
            <v>21894</v>
          </cell>
          <cell r="L268">
            <v>32190</v>
          </cell>
          <cell r="M268">
            <v>0</v>
          </cell>
          <cell r="N268">
            <v>22332</v>
          </cell>
          <cell r="O268">
            <v>0</v>
          </cell>
          <cell r="P268">
            <v>21984</v>
          </cell>
          <cell r="Q268">
            <v>0</v>
          </cell>
        </row>
        <row r="269">
          <cell r="C269" t="str">
            <v>D52808</v>
          </cell>
          <cell r="D269" t="str">
            <v>6/56OZ PR SL IC-CKYS N CRM(SD)</v>
          </cell>
          <cell r="E269">
            <v>1122</v>
          </cell>
          <cell r="F269">
            <v>56856</v>
          </cell>
          <cell r="G269">
            <v>0</v>
          </cell>
          <cell r="H269">
            <v>48498</v>
          </cell>
          <cell r="I269">
            <v>14334</v>
          </cell>
          <cell r="J269">
            <v>84826</v>
          </cell>
          <cell r="K269">
            <v>25308</v>
          </cell>
          <cell r="L269">
            <v>26544</v>
          </cell>
          <cell r="M269">
            <v>52200</v>
          </cell>
          <cell r="N269">
            <v>0</v>
          </cell>
          <cell r="O269">
            <v>32928</v>
          </cell>
          <cell r="P269">
            <v>51870</v>
          </cell>
          <cell r="Q269">
            <v>32610</v>
          </cell>
        </row>
        <row r="270">
          <cell r="C270" t="str">
            <v>D52809</v>
          </cell>
          <cell r="D270" t="str">
            <v>6/56OZ PR SL IC-ENGL TOFF (SD)</v>
          </cell>
          <cell r="E270">
            <v>35244</v>
          </cell>
          <cell r="F270">
            <v>18480</v>
          </cell>
          <cell r="G270">
            <v>55776</v>
          </cell>
          <cell r="H270">
            <v>20952</v>
          </cell>
          <cell r="I270">
            <v>54360</v>
          </cell>
          <cell r="J270">
            <v>43354</v>
          </cell>
          <cell r="K270">
            <v>39696</v>
          </cell>
          <cell r="L270">
            <v>27036</v>
          </cell>
          <cell r="M270">
            <v>32532</v>
          </cell>
          <cell r="N270">
            <v>30288</v>
          </cell>
          <cell r="O270">
            <v>0</v>
          </cell>
          <cell r="P270">
            <v>16200</v>
          </cell>
          <cell r="Q270">
            <v>59262</v>
          </cell>
        </row>
        <row r="271">
          <cell r="C271" t="str">
            <v>D52811</v>
          </cell>
          <cell r="D271" t="str">
            <v>6/56OZ PR SL IC-MINT CH CP(SD)</v>
          </cell>
          <cell r="E271">
            <v>20718</v>
          </cell>
          <cell r="F271">
            <v>18942</v>
          </cell>
          <cell r="G271">
            <v>39204</v>
          </cell>
          <cell r="H271">
            <v>0</v>
          </cell>
          <cell r="I271">
            <v>16620</v>
          </cell>
          <cell r="J271">
            <v>41898</v>
          </cell>
          <cell r="K271">
            <v>21618</v>
          </cell>
          <cell r="L271">
            <v>49014</v>
          </cell>
          <cell r="M271">
            <v>0</v>
          </cell>
          <cell r="N271">
            <v>16710</v>
          </cell>
          <cell r="O271">
            <v>0</v>
          </cell>
          <cell r="P271">
            <v>36432</v>
          </cell>
          <cell r="Q271">
            <v>26832</v>
          </cell>
        </row>
        <row r="272">
          <cell r="C272" t="str">
            <v>D52814</v>
          </cell>
          <cell r="D272" t="str">
            <v>6/56OZ PR SL IC-NY CHY CHS(SD)</v>
          </cell>
          <cell r="E272">
            <v>21228</v>
          </cell>
          <cell r="F272">
            <v>0</v>
          </cell>
          <cell r="G272">
            <v>30324</v>
          </cell>
          <cell r="H272">
            <v>21000</v>
          </cell>
          <cell r="I272">
            <v>0</v>
          </cell>
          <cell r="J272">
            <v>29070</v>
          </cell>
          <cell r="K272">
            <v>0</v>
          </cell>
          <cell r="L272">
            <v>24606</v>
          </cell>
          <cell r="M272">
            <v>12696</v>
          </cell>
          <cell r="N272">
            <v>16848</v>
          </cell>
          <cell r="O272">
            <v>0</v>
          </cell>
          <cell r="P272">
            <v>17760</v>
          </cell>
          <cell r="Q272">
            <v>29586</v>
          </cell>
        </row>
        <row r="273">
          <cell r="C273" t="str">
            <v>D52818</v>
          </cell>
          <cell r="D273" t="str">
            <v>6/56OZ PR SL IC-STRWB CRM (SD)</v>
          </cell>
          <cell r="E273">
            <v>0</v>
          </cell>
          <cell r="F273">
            <v>29268</v>
          </cell>
          <cell r="G273">
            <v>0</v>
          </cell>
          <cell r="H273">
            <v>30180</v>
          </cell>
          <cell r="I273">
            <v>21012</v>
          </cell>
          <cell r="J273">
            <v>36732</v>
          </cell>
          <cell r="K273">
            <v>11340</v>
          </cell>
          <cell r="L273">
            <v>26154</v>
          </cell>
          <cell r="M273">
            <v>33528</v>
          </cell>
          <cell r="N273">
            <v>16842</v>
          </cell>
          <cell r="O273">
            <v>0</v>
          </cell>
          <cell r="P273">
            <v>22752</v>
          </cell>
          <cell r="Q273">
            <v>11172</v>
          </cell>
        </row>
        <row r="274">
          <cell r="C274" t="str">
            <v>D52821</v>
          </cell>
          <cell r="D274" t="str">
            <v>6/56OZ PR SL IC-GRM CHC CK(SD)</v>
          </cell>
          <cell r="E274">
            <v>37800</v>
          </cell>
          <cell r="F274">
            <v>24072</v>
          </cell>
          <cell r="G274">
            <v>20844</v>
          </cell>
          <cell r="H274">
            <v>23604</v>
          </cell>
          <cell r="I274">
            <v>11634</v>
          </cell>
          <cell r="J274">
            <v>38226</v>
          </cell>
          <cell r="K274">
            <v>20628</v>
          </cell>
          <cell r="L274">
            <v>0</v>
          </cell>
          <cell r="M274">
            <v>25866</v>
          </cell>
          <cell r="N274">
            <v>16470</v>
          </cell>
          <cell r="O274">
            <v>14280</v>
          </cell>
          <cell r="P274">
            <v>29700</v>
          </cell>
          <cell r="Q274">
            <v>20820</v>
          </cell>
        </row>
        <row r="275">
          <cell r="C275" t="str">
            <v>D52835</v>
          </cell>
          <cell r="D275" t="str">
            <v xml:space="preserve">6/56OZ PR SL IC-BL RSPBY CHOC </v>
          </cell>
          <cell r="E275">
            <v>36822</v>
          </cell>
          <cell r="F275">
            <v>0</v>
          </cell>
          <cell r="G275">
            <v>0</v>
          </cell>
          <cell r="H275">
            <v>25326</v>
          </cell>
          <cell r="I275">
            <v>36888</v>
          </cell>
          <cell r="J275">
            <v>27042</v>
          </cell>
          <cell r="K275">
            <v>0</v>
          </cell>
          <cell r="L275">
            <v>21498</v>
          </cell>
          <cell r="M275">
            <v>17712</v>
          </cell>
          <cell r="N275">
            <v>18156</v>
          </cell>
          <cell r="O275">
            <v>22428</v>
          </cell>
          <cell r="P275">
            <v>22170</v>
          </cell>
          <cell r="Q275">
            <v>11496</v>
          </cell>
        </row>
        <row r="276">
          <cell r="C276" t="str">
            <v>D52836</v>
          </cell>
          <cell r="D276" t="str">
            <v>6/56OZ PR SL IC-FEATURE FLAVOR</v>
          </cell>
          <cell r="E276">
            <v>0</v>
          </cell>
          <cell r="F276">
            <v>0</v>
          </cell>
          <cell r="G276">
            <v>16884</v>
          </cell>
          <cell r="H276">
            <v>17106</v>
          </cell>
          <cell r="I276">
            <v>27624</v>
          </cell>
          <cell r="J276">
            <v>15462</v>
          </cell>
          <cell r="K276">
            <v>37590</v>
          </cell>
          <cell r="L276">
            <v>19566</v>
          </cell>
          <cell r="M276">
            <v>27174</v>
          </cell>
          <cell r="N276">
            <v>12180</v>
          </cell>
          <cell r="O276">
            <v>11022</v>
          </cell>
          <cell r="P276">
            <v>10920</v>
          </cell>
          <cell r="Q276">
            <v>35742</v>
          </cell>
        </row>
        <row r="277">
          <cell r="C277" t="str">
            <v>D52849</v>
          </cell>
          <cell r="D277" t="str">
            <v>6/56OZ PR SL LITE IC-FTR FLAVR</v>
          </cell>
          <cell r="E277">
            <v>13440</v>
          </cell>
          <cell r="F277">
            <v>0</v>
          </cell>
          <cell r="G277">
            <v>9276</v>
          </cell>
          <cell r="H277">
            <v>29400</v>
          </cell>
          <cell r="I277">
            <v>0</v>
          </cell>
          <cell r="J277">
            <v>10974</v>
          </cell>
          <cell r="K277">
            <v>0</v>
          </cell>
          <cell r="L277">
            <v>18066</v>
          </cell>
          <cell r="M277">
            <v>20046</v>
          </cell>
          <cell r="N277">
            <v>16098</v>
          </cell>
          <cell r="O277">
            <v>0</v>
          </cell>
          <cell r="P277">
            <v>11022</v>
          </cell>
          <cell r="Q277">
            <v>0</v>
          </cell>
        </row>
        <row r="278">
          <cell r="C278" t="str">
            <v>D53350</v>
          </cell>
          <cell r="D278" t="str">
            <v>4/HG DISNEY MS IC-BRTHDAY CAKE</v>
          </cell>
          <cell r="E278">
            <v>0</v>
          </cell>
          <cell r="F278">
            <v>0</v>
          </cell>
          <cell r="G278">
            <v>0</v>
          </cell>
          <cell r="H278">
            <v>0</v>
          </cell>
          <cell r="I278">
            <v>0</v>
          </cell>
          <cell r="J278">
            <v>0</v>
          </cell>
          <cell r="K278">
            <v>0</v>
          </cell>
          <cell r="L278">
            <v>37460</v>
          </cell>
          <cell r="M278">
            <v>17264</v>
          </cell>
          <cell r="N278">
            <v>16320</v>
          </cell>
          <cell r="O278">
            <v>0</v>
          </cell>
          <cell r="P278">
            <v>0</v>
          </cell>
          <cell r="Q278">
            <v>17432</v>
          </cell>
        </row>
        <row r="279">
          <cell r="C279" t="str">
            <v>D53351</v>
          </cell>
          <cell r="D279" t="str">
            <v>4/HG DISNEY MS IC-MOUSKET-EARS</v>
          </cell>
          <cell r="E279">
            <v>0</v>
          </cell>
          <cell r="F279">
            <v>0</v>
          </cell>
          <cell r="G279">
            <v>0</v>
          </cell>
          <cell r="H279">
            <v>0</v>
          </cell>
          <cell r="I279">
            <v>0</v>
          </cell>
          <cell r="J279">
            <v>0</v>
          </cell>
          <cell r="K279">
            <v>0</v>
          </cell>
          <cell r="L279">
            <v>36536</v>
          </cell>
          <cell r="M279">
            <v>18528</v>
          </cell>
          <cell r="N279">
            <v>14128</v>
          </cell>
          <cell r="O279">
            <v>0</v>
          </cell>
          <cell r="P279">
            <v>0</v>
          </cell>
          <cell r="Q279">
            <v>12044</v>
          </cell>
        </row>
        <row r="280">
          <cell r="C280" t="str">
            <v>D53352</v>
          </cell>
          <cell r="D280" t="str">
            <v xml:space="preserve">4/HG DISNEY MS IC-MONSTERS </v>
          </cell>
          <cell r="E280">
            <v>0</v>
          </cell>
          <cell r="F280">
            <v>0</v>
          </cell>
          <cell r="G280">
            <v>0</v>
          </cell>
          <cell r="H280">
            <v>0</v>
          </cell>
          <cell r="I280">
            <v>0</v>
          </cell>
          <cell r="J280">
            <v>0</v>
          </cell>
          <cell r="K280">
            <v>0</v>
          </cell>
          <cell r="L280">
            <v>27964</v>
          </cell>
          <cell r="M280">
            <v>19200</v>
          </cell>
          <cell r="N280">
            <v>19200</v>
          </cell>
          <cell r="O280">
            <v>0</v>
          </cell>
          <cell r="P280">
            <v>0</v>
          </cell>
          <cell r="Q280">
            <v>17364</v>
          </cell>
        </row>
        <row r="281">
          <cell r="C281" t="str">
            <v>D54011</v>
          </cell>
          <cell r="D281" t="str">
            <v>6/56OZ PS CHN LITE IC-BTR PCAN</v>
          </cell>
          <cell r="E281">
            <v>0</v>
          </cell>
          <cell r="F281">
            <v>0</v>
          </cell>
          <cell r="G281">
            <v>0</v>
          </cell>
          <cell r="H281">
            <v>0</v>
          </cell>
          <cell r="I281">
            <v>0</v>
          </cell>
          <cell r="J281">
            <v>0</v>
          </cell>
          <cell r="K281">
            <v>0</v>
          </cell>
          <cell r="L281">
            <v>0</v>
          </cell>
          <cell r="M281">
            <v>0</v>
          </cell>
          <cell r="N281">
            <v>0</v>
          </cell>
          <cell r="O281">
            <v>0</v>
          </cell>
          <cell r="P281">
            <v>0</v>
          </cell>
          <cell r="Q281">
            <v>18390</v>
          </cell>
        </row>
        <row r="282">
          <cell r="C282" t="str">
            <v>D54013</v>
          </cell>
          <cell r="D282" t="str">
            <v xml:space="preserve">6/56OZ PS CHN LITE IC-CKY CRM </v>
          </cell>
          <cell r="E282">
            <v>0</v>
          </cell>
          <cell r="F282">
            <v>0</v>
          </cell>
          <cell r="G282">
            <v>0</v>
          </cell>
          <cell r="H282">
            <v>0</v>
          </cell>
          <cell r="I282">
            <v>0</v>
          </cell>
          <cell r="J282">
            <v>0</v>
          </cell>
          <cell r="K282">
            <v>0</v>
          </cell>
          <cell r="L282">
            <v>0</v>
          </cell>
          <cell r="M282">
            <v>20440</v>
          </cell>
          <cell r="N282">
            <v>5022</v>
          </cell>
          <cell r="O282">
            <v>15480</v>
          </cell>
          <cell r="P282">
            <v>15120</v>
          </cell>
          <cell r="Q282">
            <v>12240</v>
          </cell>
        </row>
        <row r="283">
          <cell r="C283" t="str">
            <v>D54015</v>
          </cell>
          <cell r="D283" t="str">
            <v>6/56OZ PS CHN LITE IC-MT C CHP</v>
          </cell>
          <cell r="E283">
            <v>0</v>
          </cell>
          <cell r="F283">
            <v>0</v>
          </cell>
          <cell r="G283">
            <v>0</v>
          </cell>
          <cell r="H283">
            <v>0</v>
          </cell>
          <cell r="I283">
            <v>0</v>
          </cell>
          <cell r="J283">
            <v>0</v>
          </cell>
          <cell r="K283">
            <v>0</v>
          </cell>
          <cell r="L283">
            <v>0</v>
          </cell>
          <cell r="M283">
            <v>0</v>
          </cell>
          <cell r="N283">
            <v>0</v>
          </cell>
          <cell r="O283">
            <v>0</v>
          </cell>
          <cell r="P283">
            <v>0</v>
          </cell>
          <cell r="Q283">
            <v>11676</v>
          </cell>
        </row>
        <row r="284">
          <cell r="C284" t="str">
            <v>D54017</v>
          </cell>
          <cell r="D284" t="str">
            <v>6/56OZ PS CHN LITE IC-DBL VNLA</v>
          </cell>
          <cell r="E284">
            <v>0</v>
          </cell>
          <cell r="F284">
            <v>0</v>
          </cell>
          <cell r="G284">
            <v>0</v>
          </cell>
          <cell r="H284">
            <v>0</v>
          </cell>
          <cell r="I284">
            <v>0</v>
          </cell>
          <cell r="J284">
            <v>0</v>
          </cell>
          <cell r="K284">
            <v>0</v>
          </cell>
          <cell r="L284">
            <v>0</v>
          </cell>
          <cell r="M284">
            <v>18098</v>
          </cell>
          <cell r="N284">
            <v>19404</v>
          </cell>
          <cell r="O284">
            <v>0</v>
          </cell>
          <cell r="P284">
            <v>17094</v>
          </cell>
          <cell r="Q284">
            <v>19836</v>
          </cell>
        </row>
        <row r="285">
          <cell r="C285" t="str">
            <v>D54050</v>
          </cell>
          <cell r="D285" t="str">
            <v xml:space="preserve">4/HG KR DLX CHRN LITE-VANILLA </v>
          </cell>
          <cell r="E285">
            <v>0</v>
          </cell>
          <cell r="F285">
            <v>0</v>
          </cell>
          <cell r="G285">
            <v>0</v>
          </cell>
          <cell r="H285">
            <v>0</v>
          </cell>
          <cell r="I285">
            <v>0</v>
          </cell>
          <cell r="J285">
            <v>0</v>
          </cell>
          <cell r="K285">
            <v>0</v>
          </cell>
          <cell r="L285">
            <v>0</v>
          </cell>
          <cell r="M285">
            <v>30440</v>
          </cell>
          <cell r="N285">
            <v>13476</v>
          </cell>
          <cell r="O285">
            <v>9956</v>
          </cell>
          <cell r="P285">
            <v>21012</v>
          </cell>
          <cell r="Q285">
            <v>0</v>
          </cell>
        </row>
        <row r="286">
          <cell r="C286" t="str">
            <v>D54051</v>
          </cell>
          <cell r="D286" t="str">
            <v>4/HG KR DLX CHRN LITE-CKY N CR</v>
          </cell>
          <cell r="E286">
            <v>0</v>
          </cell>
          <cell r="F286">
            <v>0</v>
          </cell>
          <cell r="G286">
            <v>0</v>
          </cell>
          <cell r="H286">
            <v>0</v>
          </cell>
          <cell r="I286">
            <v>0</v>
          </cell>
          <cell r="J286">
            <v>0</v>
          </cell>
          <cell r="K286">
            <v>0</v>
          </cell>
          <cell r="L286">
            <v>0</v>
          </cell>
          <cell r="M286">
            <v>19036</v>
          </cell>
          <cell r="N286">
            <v>22264</v>
          </cell>
          <cell r="O286">
            <v>16268</v>
          </cell>
          <cell r="P286">
            <v>11268</v>
          </cell>
          <cell r="Q286">
            <v>18980</v>
          </cell>
        </row>
        <row r="287">
          <cell r="C287" t="str">
            <v>D54052</v>
          </cell>
          <cell r="D287" t="str">
            <v>4/HG KR DLX CHRN LITE-MINT C C</v>
          </cell>
          <cell r="E287">
            <v>0</v>
          </cell>
          <cell r="F287">
            <v>0</v>
          </cell>
          <cell r="G287">
            <v>0</v>
          </cell>
          <cell r="H287">
            <v>0</v>
          </cell>
          <cell r="I287">
            <v>0</v>
          </cell>
          <cell r="J287">
            <v>0</v>
          </cell>
          <cell r="K287">
            <v>0</v>
          </cell>
          <cell r="L287">
            <v>0</v>
          </cell>
          <cell r="M287">
            <v>14232</v>
          </cell>
          <cell r="N287">
            <v>25000</v>
          </cell>
          <cell r="O287">
            <v>0</v>
          </cell>
          <cell r="P287">
            <v>4824</v>
          </cell>
          <cell r="Q287">
            <v>10468</v>
          </cell>
        </row>
        <row r="288">
          <cell r="C288" t="str">
            <v>D54053</v>
          </cell>
          <cell r="D288" t="str">
            <v>4/HG KR DLX CHRN LITE-VAN BEAN</v>
          </cell>
          <cell r="E288">
            <v>0</v>
          </cell>
          <cell r="F288">
            <v>0</v>
          </cell>
          <cell r="G288">
            <v>0</v>
          </cell>
          <cell r="H288">
            <v>0</v>
          </cell>
          <cell r="I288">
            <v>0</v>
          </cell>
          <cell r="J288">
            <v>0</v>
          </cell>
          <cell r="K288">
            <v>0</v>
          </cell>
          <cell r="L288">
            <v>0</v>
          </cell>
          <cell r="M288">
            <v>26056</v>
          </cell>
          <cell r="N288">
            <v>17672</v>
          </cell>
          <cell r="O288">
            <v>6952</v>
          </cell>
          <cell r="P288">
            <v>12856</v>
          </cell>
          <cell r="Q288">
            <v>12712</v>
          </cell>
        </row>
        <row r="289">
          <cell r="C289" t="str">
            <v>D54054</v>
          </cell>
          <cell r="D289" t="str">
            <v>4/HG KR DLX CHRN LITE-ROCKY RD</v>
          </cell>
          <cell r="E289">
            <v>0</v>
          </cell>
          <cell r="F289">
            <v>0</v>
          </cell>
          <cell r="G289">
            <v>0</v>
          </cell>
          <cell r="H289">
            <v>0</v>
          </cell>
          <cell r="I289">
            <v>0</v>
          </cell>
          <cell r="J289">
            <v>0</v>
          </cell>
          <cell r="K289">
            <v>0</v>
          </cell>
          <cell r="L289">
            <v>0</v>
          </cell>
          <cell r="M289">
            <v>36644</v>
          </cell>
          <cell r="N289">
            <v>13064</v>
          </cell>
          <cell r="O289">
            <v>0</v>
          </cell>
          <cell r="P289">
            <v>25568</v>
          </cell>
          <cell r="Q289">
            <v>13124</v>
          </cell>
        </row>
        <row r="290">
          <cell r="C290" t="str">
            <v>D55604</v>
          </cell>
          <cell r="D290" t="str">
            <v>4/HG CNTRY CLUB FRZ YOG-STRWBY</v>
          </cell>
          <cell r="E290">
            <v>16000</v>
          </cell>
          <cell r="F290">
            <v>10780</v>
          </cell>
          <cell r="G290">
            <v>41760</v>
          </cell>
          <cell r="H290">
            <v>33120</v>
          </cell>
          <cell r="I290">
            <v>28648</v>
          </cell>
          <cell r="J290">
            <v>19936</v>
          </cell>
          <cell r="K290">
            <v>62524</v>
          </cell>
          <cell r="L290">
            <v>22428</v>
          </cell>
          <cell r="M290">
            <v>54852</v>
          </cell>
          <cell r="N290">
            <v>22952</v>
          </cell>
          <cell r="O290">
            <v>22492</v>
          </cell>
          <cell r="P290">
            <v>11340</v>
          </cell>
          <cell r="Q290">
            <v>33832</v>
          </cell>
        </row>
        <row r="291">
          <cell r="C291" t="str">
            <v>D55605</v>
          </cell>
          <cell r="D291" t="str">
            <v xml:space="preserve">4/HG CNTRY CLUB FRZ YOG-PEACH </v>
          </cell>
          <cell r="E291">
            <v>22080</v>
          </cell>
          <cell r="F291">
            <v>8928</v>
          </cell>
          <cell r="G291">
            <v>31064</v>
          </cell>
          <cell r="H291">
            <v>21452</v>
          </cell>
          <cell r="I291">
            <v>10716</v>
          </cell>
          <cell r="J291">
            <v>46692</v>
          </cell>
          <cell r="K291">
            <v>51480</v>
          </cell>
          <cell r="L291">
            <v>21120</v>
          </cell>
          <cell r="M291">
            <v>64258</v>
          </cell>
          <cell r="N291">
            <v>21572</v>
          </cell>
          <cell r="O291">
            <v>31424</v>
          </cell>
          <cell r="P291">
            <v>10808</v>
          </cell>
          <cell r="Q291">
            <v>20812</v>
          </cell>
        </row>
        <row r="292">
          <cell r="C292" t="str">
            <v>D55606</v>
          </cell>
          <cell r="D292" t="str">
            <v>4/HG CNTRY CLUB FRZ YOG-VANLLA</v>
          </cell>
          <cell r="E292">
            <v>94448</v>
          </cell>
          <cell r="F292">
            <v>21600</v>
          </cell>
          <cell r="G292">
            <v>62204</v>
          </cell>
          <cell r="H292">
            <v>31628</v>
          </cell>
          <cell r="I292">
            <v>36316</v>
          </cell>
          <cell r="J292">
            <v>57640</v>
          </cell>
          <cell r="K292">
            <v>88852</v>
          </cell>
          <cell r="L292">
            <v>88058</v>
          </cell>
          <cell r="M292">
            <v>31444</v>
          </cell>
          <cell r="N292">
            <v>33912</v>
          </cell>
          <cell r="O292">
            <v>64452</v>
          </cell>
          <cell r="P292">
            <v>10016</v>
          </cell>
          <cell r="Q292">
            <v>19696</v>
          </cell>
        </row>
        <row r="293">
          <cell r="C293" t="str">
            <v>D55607</v>
          </cell>
          <cell r="D293" t="str">
            <v>4/HG CNTRY CLUB FRZ YOG-CHOCLT</v>
          </cell>
          <cell r="E293">
            <v>44004</v>
          </cell>
          <cell r="F293">
            <v>10068</v>
          </cell>
          <cell r="G293">
            <v>41504</v>
          </cell>
          <cell r="H293">
            <v>52400</v>
          </cell>
          <cell r="I293">
            <v>10184</v>
          </cell>
          <cell r="J293">
            <v>10460</v>
          </cell>
          <cell r="K293">
            <v>73500</v>
          </cell>
          <cell r="L293">
            <v>9468</v>
          </cell>
          <cell r="M293">
            <v>64608</v>
          </cell>
          <cell r="N293">
            <v>21860</v>
          </cell>
          <cell r="O293">
            <v>35492</v>
          </cell>
          <cell r="P293">
            <v>24348</v>
          </cell>
          <cell r="Q293">
            <v>11284</v>
          </cell>
        </row>
        <row r="294">
          <cell r="C294" t="str">
            <v>D55626</v>
          </cell>
          <cell r="D294" t="str">
            <v>2/4-QT O F FRZ LF YOG-STRWBRRY</v>
          </cell>
          <cell r="E294">
            <v>5400</v>
          </cell>
          <cell r="F294">
            <v>0</v>
          </cell>
          <cell r="G294">
            <v>5292</v>
          </cell>
          <cell r="H294">
            <v>0</v>
          </cell>
          <cell r="I294">
            <v>4826</v>
          </cell>
          <cell r="J294">
            <v>12716</v>
          </cell>
          <cell r="K294">
            <v>0</v>
          </cell>
          <cell r="L294">
            <v>7660</v>
          </cell>
          <cell r="M294">
            <v>0</v>
          </cell>
          <cell r="N294">
            <v>10884</v>
          </cell>
          <cell r="O294">
            <v>5446</v>
          </cell>
          <cell r="P294">
            <v>0</v>
          </cell>
          <cell r="Q294">
            <v>6416</v>
          </cell>
        </row>
        <row r="295">
          <cell r="C295" t="str">
            <v>D55627</v>
          </cell>
          <cell r="D295" t="str">
            <v xml:space="preserve">2/4-QT O F FRZ LF YOG-PEACH </v>
          </cell>
          <cell r="E295">
            <v>5220</v>
          </cell>
          <cell r="F295">
            <v>5040</v>
          </cell>
          <cell r="G295">
            <v>5274</v>
          </cell>
          <cell r="H295">
            <v>0</v>
          </cell>
          <cell r="I295">
            <v>5176</v>
          </cell>
          <cell r="J295">
            <v>9954</v>
          </cell>
          <cell r="K295">
            <v>4970</v>
          </cell>
          <cell r="L295">
            <v>10836</v>
          </cell>
          <cell r="M295">
            <v>0</v>
          </cell>
          <cell r="N295">
            <v>5400</v>
          </cell>
          <cell r="O295">
            <v>3458</v>
          </cell>
          <cell r="P295">
            <v>5200</v>
          </cell>
          <cell r="Q295">
            <v>4740</v>
          </cell>
        </row>
        <row r="296">
          <cell r="C296" t="str">
            <v>D55628</v>
          </cell>
          <cell r="D296" t="str">
            <v xml:space="preserve">2/4-QT O F FRZ LF YOG-VANILLA </v>
          </cell>
          <cell r="E296">
            <v>0</v>
          </cell>
          <cell r="F296">
            <v>35980</v>
          </cell>
          <cell r="G296">
            <v>35311</v>
          </cell>
          <cell r="H296">
            <v>25852</v>
          </cell>
          <cell r="I296">
            <v>51876</v>
          </cell>
          <cell r="J296">
            <v>33640</v>
          </cell>
          <cell r="K296">
            <v>58398</v>
          </cell>
          <cell r="L296">
            <v>31650</v>
          </cell>
          <cell r="M296">
            <v>26788</v>
          </cell>
          <cell r="N296">
            <v>24236</v>
          </cell>
          <cell r="O296">
            <v>33442</v>
          </cell>
          <cell r="P296">
            <v>26994</v>
          </cell>
          <cell r="Q296">
            <v>12356</v>
          </cell>
        </row>
        <row r="297">
          <cell r="C297" t="str">
            <v>D55629</v>
          </cell>
          <cell r="D297" t="str">
            <v>2/4-QT O F FRZ LF YOG-CHOCLATE</v>
          </cell>
          <cell r="E297">
            <v>15338</v>
          </cell>
          <cell r="F297">
            <v>15460</v>
          </cell>
          <cell r="G297">
            <v>5220</v>
          </cell>
          <cell r="H297">
            <v>22576</v>
          </cell>
          <cell r="I297">
            <v>0</v>
          </cell>
          <cell r="J297">
            <v>21492</v>
          </cell>
          <cell r="K297">
            <v>21664</v>
          </cell>
          <cell r="L297">
            <v>10372</v>
          </cell>
          <cell r="M297">
            <v>10608</v>
          </cell>
          <cell r="N297">
            <v>9360</v>
          </cell>
          <cell r="O297">
            <v>12424</v>
          </cell>
          <cell r="P297">
            <v>15392</v>
          </cell>
          <cell r="Q297">
            <v>10784</v>
          </cell>
        </row>
        <row r="298">
          <cell r="C298" t="str">
            <v>D55888</v>
          </cell>
          <cell r="D298" t="str">
            <v>2/4QT OLD FASH IC-CKYS N CREAM</v>
          </cell>
          <cell r="E298">
            <v>11668</v>
          </cell>
          <cell r="F298">
            <v>40436</v>
          </cell>
          <cell r="G298">
            <v>36084</v>
          </cell>
          <cell r="H298">
            <v>22944</v>
          </cell>
          <cell r="I298">
            <v>62214</v>
          </cell>
          <cell r="J298">
            <v>42278</v>
          </cell>
          <cell r="K298">
            <v>40286</v>
          </cell>
          <cell r="L298">
            <v>44452</v>
          </cell>
          <cell r="M298">
            <v>21278</v>
          </cell>
          <cell r="N298">
            <v>27536</v>
          </cell>
          <cell r="O298">
            <v>45516</v>
          </cell>
          <cell r="P298">
            <v>29502</v>
          </cell>
          <cell r="Q298">
            <v>17058</v>
          </cell>
        </row>
        <row r="299">
          <cell r="C299" t="str">
            <v>D55908</v>
          </cell>
          <cell r="D299" t="str">
            <v>2/4QT OLD FASH IC-CHC MARSHMLW</v>
          </cell>
          <cell r="E299">
            <v>14810</v>
          </cell>
          <cell r="F299">
            <v>13432</v>
          </cell>
          <cell r="G299">
            <v>0</v>
          </cell>
          <cell r="H299">
            <v>0</v>
          </cell>
          <cell r="I299">
            <v>19756</v>
          </cell>
          <cell r="J299">
            <v>0</v>
          </cell>
          <cell r="K299">
            <v>13576</v>
          </cell>
          <cell r="L299">
            <v>11654</v>
          </cell>
          <cell r="M299">
            <v>5706</v>
          </cell>
          <cell r="N299">
            <v>7062</v>
          </cell>
          <cell r="O299">
            <v>0</v>
          </cell>
          <cell r="P299">
            <v>5566</v>
          </cell>
          <cell r="Q299">
            <v>12218</v>
          </cell>
        </row>
        <row r="300">
          <cell r="C300" t="str">
            <v>D55913</v>
          </cell>
          <cell r="D300" t="str">
            <v xml:space="preserve">2/4QT OLD FASH IC-CHOCLT CHIP </v>
          </cell>
          <cell r="E300">
            <v>11812</v>
          </cell>
          <cell r="F300">
            <v>31290</v>
          </cell>
          <cell r="G300">
            <v>38996</v>
          </cell>
          <cell r="H300">
            <v>26786</v>
          </cell>
          <cell r="I300">
            <v>45974</v>
          </cell>
          <cell r="J300">
            <v>0</v>
          </cell>
          <cell r="K300">
            <v>20520</v>
          </cell>
          <cell r="L300">
            <v>15136</v>
          </cell>
          <cell r="M300">
            <v>32242</v>
          </cell>
          <cell r="N300">
            <v>13378</v>
          </cell>
          <cell r="O300">
            <v>26498</v>
          </cell>
          <cell r="P300">
            <v>18842</v>
          </cell>
          <cell r="Q300">
            <v>17106</v>
          </cell>
        </row>
        <row r="301">
          <cell r="C301" t="str">
            <v>D55920</v>
          </cell>
          <cell r="D301" t="str">
            <v xml:space="preserve">2/4QT OLD FASH IC-VANILLA </v>
          </cell>
          <cell r="E301">
            <v>20084</v>
          </cell>
          <cell r="F301">
            <v>49084</v>
          </cell>
          <cell r="G301">
            <v>33178</v>
          </cell>
          <cell r="H301">
            <v>31842</v>
          </cell>
          <cell r="I301">
            <v>57584</v>
          </cell>
          <cell r="J301">
            <v>91236</v>
          </cell>
          <cell r="K301">
            <v>44246</v>
          </cell>
          <cell r="L301">
            <v>75762</v>
          </cell>
          <cell r="M301">
            <v>27886</v>
          </cell>
          <cell r="N301">
            <v>24206</v>
          </cell>
          <cell r="O301">
            <v>35706</v>
          </cell>
          <cell r="P301">
            <v>25044</v>
          </cell>
          <cell r="Q301">
            <v>47530</v>
          </cell>
        </row>
        <row r="302">
          <cell r="C302" t="str">
            <v>D55921</v>
          </cell>
          <cell r="D302" t="str">
            <v xml:space="preserve">2/4QT OLD FASH IC-CHOCOLATE </v>
          </cell>
          <cell r="E302">
            <v>0</v>
          </cell>
          <cell r="F302">
            <v>14016</v>
          </cell>
          <cell r="G302">
            <v>8732</v>
          </cell>
          <cell r="H302">
            <v>9260</v>
          </cell>
          <cell r="I302">
            <v>4938</v>
          </cell>
          <cell r="J302">
            <v>18482</v>
          </cell>
          <cell r="K302">
            <v>17468</v>
          </cell>
          <cell r="L302">
            <v>13910</v>
          </cell>
          <cell r="M302">
            <v>8186</v>
          </cell>
          <cell r="N302">
            <v>15330</v>
          </cell>
          <cell r="O302">
            <v>8820</v>
          </cell>
          <cell r="P302">
            <v>4860</v>
          </cell>
          <cell r="Q302">
            <v>6034</v>
          </cell>
        </row>
        <row r="310">
          <cell r="C310" t="str">
            <v>B08516</v>
          </cell>
          <cell r="D310" t="str">
            <v xml:space="preserve">2/12PK BIG K DROP RED </v>
          </cell>
          <cell r="E310">
            <v>7732</v>
          </cell>
          <cell r="F310">
            <v>5276</v>
          </cell>
          <cell r="G310">
            <v>6621</v>
          </cell>
          <cell r="H310">
            <v>6452</v>
          </cell>
          <cell r="I310">
            <v>7729</v>
          </cell>
          <cell r="J310">
            <v>8076</v>
          </cell>
          <cell r="K310">
            <v>7382</v>
          </cell>
          <cell r="L310">
            <v>0</v>
          </cell>
          <cell r="M310">
            <v>0</v>
          </cell>
          <cell r="N310">
            <v>0</v>
          </cell>
          <cell r="O310">
            <v>0</v>
          </cell>
          <cell r="P310">
            <v>0</v>
          </cell>
          <cell r="Q310">
            <v>0</v>
          </cell>
        </row>
        <row r="311">
          <cell r="C311" t="str">
            <v>B08530</v>
          </cell>
          <cell r="D311" t="str">
            <v>12/1LTR CC/CF SPKG WTR LEM LIM</v>
          </cell>
          <cell r="E311">
            <v>3408</v>
          </cell>
          <cell r="F311">
            <v>1597</v>
          </cell>
          <cell r="G311">
            <v>1617</v>
          </cell>
          <cell r="H311">
            <v>3408</v>
          </cell>
          <cell r="I311">
            <v>0</v>
          </cell>
          <cell r="J311">
            <v>2873</v>
          </cell>
          <cell r="K311">
            <v>3380</v>
          </cell>
          <cell r="L311">
            <v>1796</v>
          </cell>
          <cell r="M311">
            <v>3592</v>
          </cell>
          <cell r="N311">
            <v>0</v>
          </cell>
          <cell r="O311">
            <v>5124</v>
          </cell>
          <cell r="P311">
            <v>0</v>
          </cell>
          <cell r="Q311">
            <v>1796</v>
          </cell>
        </row>
        <row r="312">
          <cell r="C312" t="str">
            <v>B08531</v>
          </cell>
          <cell r="D312" t="str">
            <v>12/1LTR CC/CF SPKG WTR STRBERY</v>
          </cell>
          <cell r="E312">
            <v>2151</v>
          </cell>
          <cell r="F312">
            <v>2686</v>
          </cell>
          <cell r="G312">
            <v>1798</v>
          </cell>
          <cell r="H312">
            <v>1259</v>
          </cell>
          <cell r="I312">
            <v>0</v>
          </cell>
          <cell r="J312">
            <v>2696</v>
          </cell>
          <cell r="K312">
            <v>2696</v>
          </cell>
          <cell r="L312">
            <v>2691</v>
          </cell>
          <cell r="M312">
            <v>2155</v>
          </cell>
          <cell r="N312">
            <v>0</v>
          </cell>
          <cell r="O312">
            <v>0</v>
          </cell>
          <cell r="P312">
            <v>1798</v>
          </cell>
          <cell r="Q312">
            <v>2688</v>
          </cell>
        </row>
        <row r="313">
          <cell r="C313" t="str">
            <v>B08532</v>
          </cell>
          <cell r="D313" t="str">
            <v>12/1LT CC/CF SPRG WTR KEY LIME</v>
          </cell>
          <cell r="E313">
            <v>1794</v>
          </cell>
          <cell r="F313">
            <v>1963</v>
          </cell>
          <cell r="G313">
            <v>1981</v>
          </cell>
          <cell r="H313">
            <v>1843</v>
          </cell>
          <cell r="I313">
            <v>0</v>
          </cell>
          <cell r="J313">
            <v>2045</v>
          </cell>
          <cell r="K313">
            <v>1950</v>
          </cell>
          <cell r="L313">
            <v>3815</v>
          </cell>
          <cell r="M313">
            <v>1978</v>
          </cell>
          <cell r="N313">
            <v>0</v>
          </cell>
          <cell r="O313">
            <v>3769</v>
          </cell>
          <cell r="P313">
            <v>0</v>
          </cell>
          <cell r="Q313">
            <v>1795</v>
          </cell>
        </row>
        <row r="314">
          <cell r="C314" t="str">
            <v>B08533</v>
          </cell>
          <cell r="D314" t="str">
            <v>12/1LTR CC/CF SPKG WTR WLD CHR</v>
          </cell>
          <cell r="E314">
            <v>1258</v>
          </cell>
          <cell r="F314">
            <v>2674</v>
          </cell>
          <cell r="G314">
            <v>1253</v>
          </cell>
          <cell r="H314">
            <v>2695</v>
          </cell>
          <cell r="I314">
            <v>0</v>
          </cell>
          <cell r="J314">
            <v>2773</v>
          </cell>
          <cell r="K314">
            <v>2692</v>
          </cell>
          <cell r="L314">
            <v>2794</v>
          </cell>
          <cell r="M314">
            <v>0</v>
          </cell>
          <cell r="N314">
            <v>0</v>
          </cell>
          <cell r="O314">
            <v>2685</v>
          </cell>
          <cell r="P314">
            <v>0</v>
          </cell>
          <cell r="Q314">
            <v>2626</v>
          </cell>
        </row>
        <row r="315">
          <cell r="C315" t="str">
            <v>B08534</v>
          </cell>
          <cell r="D315" t="str">
            <v>12/1LTR CC/CF SPKG WTR MXD BRY</v>
          </cell>
          <cell r="E315">
            <v>2156</v>
          </cell>
          <cell r="F315">
            <v>2866</v>
          </cell>
          <cell r="G315">
            <v>2925</v>
          </cell>
          <cell r="H315">
            <v>2336</v>
          </cell>
          <cell r="I315">
            <v>0</v>
          </cell>
          <cell r="J315">
            <v>1255</v>
          </cell>
          <cell r="K315">
            <v>2152</v>
          </cell>
          <cell r="L315">
            <v>4107</v>
          </cell>
          <cell r="M315">
            <v>2864</v>
          </cell>
          <cell r="N315">
            <v>0</v>
          </cell>
          <cell r="O315">
            <v>3002</v>
          </cell>
          <cell r="P315">
            <v>0</v>
          </cell>
          <cell r="Q315">
            <v>2869</v>
          </cell>
        </row>
        <row r="316">
          <cell r="C316" t="str">
            <v>B08535</v>
          </cell>
          <cell r="D316" t="str">
            <v>12/1LTR CC/CF SPKG WTR KIWI ST</v>
          </cell>
          <cell r="E316">
            <v>1976</v>
          </cell>
          <cell r="F316">
            <v>1435</v>
          </cell>
          <cell r="G316">
            <v>1260</v>
          </cell>
          <cell r="H316">
            <v>1256</v>
          </cell>
          <cell r="I316">
            <v>0</v>
          </cell>
          <cell r="J316">
            <v>2145</v>
          </cell>
          <cell r="K316">
            <v>2144</v>
          </cell>
          <cell r="L316">
            <v>1974</v>
          </cell>
          <cell r="M316">
            <v>2516</v>
          </cell>
          <cell r="N316">
            <v>0</v>
          </cell>
          <cell r="O316">
            <v>0</v>
          </cell>
          <cell r="P316">
            <v>0</v>
          </cell>
          <cell r="Q316">
            <v>2513</v>
          </cell>
        </row>
        <row r="317">
          <cell r="C317" t="str">
            <v>B08536</v>
          </cell>
          <cell r="D317" t="str">
            <v>12/1LT CF SPKG WTR WHITE GRAPE</v>
          </cell>
          <cell r="E317">
            <v>1794</v>
          </cell>
          <cell r="F317">
            <v>1616</v>
          </cell>
          <cell r="G317">
            <v>2155</v>
          </cell>
          <cell r="H317">
            <v>1077</v>
          </cell>
          <cell r="I317">
            <v>3413</v>
          </cell>
          <cell r="J317">
            <v>0</v>
          </cell>
          <cell r="K317">
            <v>2685</v>
          </cell>
          <cell r="L317">
            <v>2722</v>
          </cell>
          <cell r="M317">
            <v>2466</v>
          </cell>
          <cell r="N317">
            <v>0</v>
          </cell>
          <cell r="O317">
            <v>1430</v>
          </cell>
          <cell r="P317">
            <v>0</v>
          </cell>
          <cell r="Q317">
            <v>1786</v>
          </cell>
        </row>
        <row r="318">
          <cell r="C318" t="str">
            <v>B08537</v>
          </cell>
          <cell r="D318" t="str">
            <v xml:space="preserve">12/1LT CC/CF SPKG WTR PEACH </v>
          </cell>
          <cell r="E318">
            <v>2156</v>
          </cell>
          <cell r="F318">
            <v>897</v>
          </cell>
          <cell r="G318">
            <v>3952</v>
          </cell>
          <cell r="H318">
            <v>0</v>
          </cell>
          <cell r="I318">
            <v>0</v>
          </cell>
          <cell r="J318">
            <v>3651</v>
          </cell>
          <cell r="K318">
            <v>897</v>
          </cell>
          <cell r="L318">
            <v>4437</v>
          </cell>
          <cell r="M318">
            <v>2683</v>
          </cell>
          <cell r="N318">
            <v>0</v>
          </cell>
          <cell r="O318">
            <v>1795</v>
          </cell>
          <cell r="P318">
            <v>0</v>
          </cell>
          <cell r="Q318">
            <v>2876</v>
          </cell>
        </row>
        <row r="319">
          <cell r="C319" t="str">
            <v>B08538</v>
          </cell>
          <cell r="D319" t="str">
            <v>12/1LT CC/CF SPKG WTR ORIGINAL</v>
          </cell>
          <cell r="E319">
            <v>1977</v>
          </cell>
          <cell r="F319">
            <v>1566</v>
          </cell>
          <cell r="G319">
            <v>1885</v>
          </cell>
          <cell r="H319">
            <v>1979</v>
          </cell>
          <cell r="I319">
            <v>2874</v>
          </cell>
          <cell r="J319">
            <v>0</v>
          </cell>
          <cell r="K319">
            <v>1972</v>
          </cell>
          <cell r="L319">
            <v>0</v>
          </cell>
          <cell r="M319">
            <v>0</v>
          </cell>
          <cell r="N319">
            <v>0</v>
          </cell>
          <cell r="O319">
            <v>0</v>
          </cell>
          <cell r="P319">
            <v>0</v>
          </cell>
          <cell r="Q319">
            <v>0</v>
          </cell>
        </row>
        <row r="320">
          <cell r="C320" t="str">
            <v>B08539</v>
          </cell>
          <cell r="D320" t="str">
            <v>12/1LT CC/CF SPKG WTR BLK CHRY</v>
          </cell>
          <cell r="E320">
            <v>2432</v>
          </cell>
          <cell r="F320">
            <v>2953</v>
          </cell>
          <cell r="G320">
            <v>3324</v>
          </cell>
          <cell r="H320">
            <v>2337</v>
          </cell>
          <cell r="I320">
            <v>3226</v>
          </cell>
          <cell r="J320">
            <v>0</v>
          </cell>
          <cell r="K320">
            <v>3583</v>
          </cell>
          <cell r="L320">
            <v>4485</v>
          </cell>
          <cell r="M320">
            <v>3231</v>
          </cell>
          <cell r="N320">
            <v>0</v>
          </cell>
          <cell r="O320">
            <v>3764</v>
          </cell>
          <cell r="P320">
            <v>0</v>
          </cell>
          <cell r="Q320">
            <v>1965</v>
          </cell>
        </row>
        <row r="321">
          <cell r="C321" t="str">
            <v>B08540</v>
          </cell>
          <cell r="D321" t="str">
            <v xml:space="preserve">2/12 PK BIG K DIET ROOT BEER </v>
          </cell>
          <cell r="E321">
            <v>8801</v>
          </cell>
          <cell r="F321">
            <v>5686</v>
          </cell>
          <cell r="G321">
            <v>12802</v>
          </cell>
          <cell r="H321">
            <v>15266</v>
          </cell>
          <cell r="I321">
            <v>5395</v>
          </cell>
          <cell r="J321">
            <v>15039</v>
          </cell>
          <cell r="K321">
            <v>8302</v>
          </cell>
          <cell r="L321">
            <v>0</v>
          </cell>
          <cell r="M321">
            <v>0</v>
          </cell>
          <cell r="N321">
            <v>0</v>
          </cell>
          <cell r="O321">
            <v>0</v>
          </cell>
          <cell r="P321">
            <v>0</v>
          </cell>
          <cell r="Q321">
            <v>0</v>
          </cell>
        </row>
        <row r="322">
          <cell r="C322" t="str">
            <v>B08562</v>
          </cell>
          <cell r="D322" t="str">
            <v>2/12PK CLOVER VALLEY DIET COLA</v>
          </cell>
          <cell r="E322">
            <v>11280</v>
          </cell>
          <cell r="F322">
            <v>0</v>
          </cell>
          <cell r="G322">
            <v>45177</v>
          </cell>
          <cell r="H322">
            <v>13553</v>
          </cell>
          <cell r="I322">
            <v>0</v>
          </cell>
          <cell r="J322">
            <v>0</v>
          </cell>
          <cell r="K322">
            <v>0</v>
          </cell>
          <cell r="L322">
            <v>0</v>
          </cell>
          <cell r="M322">
            <v>0</v>
          </cell>
          <cell r="N322">
            <v>0</v>
          </cell>
          <cell r="O322">
            <v>0</v>
          </cell>
          <cell r="P322">
            <v>0</v>
          </cell>
          <cell r="Q322">
            <v>0</v>
          </cell>
        </row>
        <row r="323">
          <cell r="C323" t="str">
            <v>B08581</v>
          </cell>
          <cell r="D323" t="str">
            <v xml:space="preserve">12/12OZ CLOVER VALLEY GRAPE </v>
          </cell>
          <cell r="E323">
            <v>5430</v>
          </cell>
          <cell r="F323">
            <v>8771</v>
          </cell>
          <cell r="G323">
            <v>9578</v>
          </cell>
          <cell r="H323">
            <v>10868</v>
          </cell>
          <cell r="I323">
            <v>0</v>
          </cell>
          <cell r="J323">
            <v>0</v>
          </cell>
          <cell r="K323">
            <v>0</v>
          </cell>
          <cell r="L323">
            <v>0</v>
          </cell>
          <cell r="M323">
            <v>0</v>
          </cell>
          <cell r="N323">
            <v>0</v>
          </cell>
          <cell r="O323">
            <v>0</v>
          </cell>
          <cell r="P323">
            <v>0</v>
          </cell>
          <cell r="Q323">
            <v>0</v>
          </cell>
        </row>
        <row r="324">
          <cell r="C324" t="str">
            <v>B08596</v>
          </cell>
          <cell r="D324" t="str">
            <v xml:space="preserve">8/2LTL CLOVER VALLEY STRAWBRY </v>
          </cell>
          <cell r="E324">
            <v>18370</v>
          </cell>
          <cell r="F324">
            <v>10489</v>
          </cell>
          <cell r="G324">
            <v>11917</v>
          </cell>
          <cell r="H324">
            <v>19392</v>
          </cell>
          <cell r="I324">
            <v>0</v>
          </cell>
          <cell r="J324">
            <v>0</v>
          </cell>
          <cell r="K324">
            <v>0</v>
          </cell>
          <cell r="L324">
            <v>0</v>
          </cell>
          <cell r="M324">
            <v>0</v>
          </cell>
          <cell r="N324">
            <v>0</v>
          </cell>
          <cell r="O324">
            <v>0</v>
          </cell>
          <cell r="P324">
            <v>0</v>
          </cell>
          <cell r="Q324">
            <v>0</v>
          </cell>
        </row>
        <row r="325">
          <cell r="C325" t="str">
            <v>B08598</v>
          </cell>
          <cell r="D325" t="str">
            <v>12/1LT CLO VAL SPRK WTR BL CHY</v>
          </cell>
          <cell r="E325">
            <v>16278</v>
          </cell>
          <cell r="F325">
            <v>8618</v>
          </cell>
          <cell r="G325">
            <v>35042</v>
          </cell>
          <cell r="H325">
            <v>0</v>
          </cell>
          <cell r="I325">
            <v>0</v>
          </cell>
          <cell r="J325">
            <v>0</v>
          </cell>
          <cell r="K325">
            <v>0</v>
          </cell>
          <cell r="L325">
            <v>0</v>
          </cell>
          <cell r="M325">
            <v>0</v>
          </cell>
          <cell r="N325">
            <v>0</v>
          </cell>
          <cell r="O325">
            <v>0</v>
          </cell>
          <cell r="P325">
            <v>0</v>
          </cell>
          <cell r="Q325">
            <v>0</v>
          </cell>
        </row>
        <row r="326">
          <cell r="C326" t="str">
            <v>B08599</v>
          </cell>
          <cell r="D326" t="str">
            <v>12/1LT CLO VAL SPRK WTR WH GRP</v>
          </cell>
          <cell r="E326">
            <v>11860</v>
          </cell>
          <cell r="F326">
            <v>8612</v>
          </cell>
          <cell r="G326">
            <v>18516</v>
          </cell>
          <cell r="H326">
            <v>0</v>
          </cell>
          <cell r="I326">
            <v>0</v>
          </cell>
          <cell r="J326">
            <v>0</v>
          </cell>
          <cell r="K326">
            <v>0</v>
          </cell>
          <cell r="L326">
            <v>0</v>
          </cell>
          <cell r="M326">
            <v>0</v>
          </cell>
          <cell r="N326">
            <v>0</v>
          </cell>
          <cell r="O326">
            <v>0</v>
          </cell>
          <cell r="P326">
            <v>0</v>
          </cell>
          <cell r="Q326">
            <v>0</v>
          </cell>
        </row>
        <row r="327">
          <cell r="C327" t="str">
            <v>B08616</v>
          </cell>
          <cell r="D327" t="str">
            <v xml:space="preserve">2/12PK BIG K VANILLA COLA </v>
          </cell>
          <cell r="E327">
            <v>5756</v>
          </cell>
          <cell r="F327">
            <v>6434</v>
          </cell>
          <cell r="G327">
            <v>6684</v>
          </cell>
          <cell r="H327">
            <v>9265</v>
          </cell>
          <cell r="I327">
            <v>5087</v>
          </cell>
          <cell r="J327">
            <v>7943</v>
          </cell>
          <cell r="K327">
            <v>5048</v>
          </cell>
          <cell r="L327">
            <v>0</v>
          </cell>
          <cell r="M327">
            <v>0</v>
          </cell>
          <cell r="N327">
            <v>0</v>
          </cell>
          <cell r="O327">
            <v>0</v>
          </cell>
          <cell r="P327">
            <v>0</v>
          </cell>
          <cell r="Q327">
            <v>0</v>
          </cell>
        </row>
        <row r="328">
          <cell r="C328" t="str">
            <v>B08678</v>
          </cell>
          <cell r="D328" t="str">
            <v xml:space="preserve">12/LT CLO VAL SPRK WTR PEACH </v>
          </cell>
          <cell r="E328">
            <v>11505</v>
          </cell>
          <cell r="F328">
            <v>8982</v>
          </cell>
          <cell r="G328">
            <v>24372</v>
          </cell>
          <cell r="H328">
            <v>0</v>
          </cell>
          <cell r="I328">
            <v>0</v>
          </cell>
          <cell r="J328">
            <v>0</v>
          </cell>
          <cell r="K328">
            <v>0</v>
          </cell>
          <cell r="L328">
            <v>0</v>
          </cell>
          <cell r="M328">
            <v>0</v>
          </cell>
          <cell r="N328">
            <v>0</v>
          </cell>
          <cell r="O328">
            <v>0</v>
          </cell>
          <cell r="P328">
            <v>0</v>
          </cell>
          <cell r="Q328">
            <v>0</v>
          </cell>
        </row>
        <row r="329">
          <cell r="C329" t="str">
            <v>B08687</v>
          </cell>
          <cell r="D329" t="str">
            <v xml:space="preserve">2/12PK BIG K LEMON LM SPK WTR </v>
          </cell>
          <cell r="E329">
            <v>4396</v>
          </cell>
          <cell r="F329">
            <v>5651</v>
          </cell>
          <cell r="G329">
            <v>0</v>
          </cell>
          <cell r="H329">
            <v>3054</v>
          </cell>
          <cell r="I329">
            <v>4383</v>
          </cell>
          <cell r="J329">
            <v>7710</v>
          </cell>
          <cell r="K329">
            <v>0</v>
          </cell>
          <cell r="L329">
            <v>0</v>
          </cell>
          <cell r="M329">
            <v>0</v>
          </cell>
          <cell r="N329">
            <v>0</v>
          </cell>
          <cell r="O329">
            <v>0</v>
          </cell>
          <cell r="P329">
            <v>0</v>
          </cell>
          <cell r="Q329">
            <v>0</v>
          </cell>
        </row>
        <row r="330">
          <cell r="C330" t="str">
            <v>B08688</v>
          </cell>
          <cell r="D330" t="str">
            <v xml:space="preserve">12/1 LTR KRO RASP CRY CL WTR </v>
          </cell>
          <cell r="E330">
            <v>1430</v>
          </cell>
          <cell r="F330">
            <v>1435</v>
          </cell>
          <cell r="G330">
            <v>1438</v>
          </cell>
          <cell r="H330">
            <v>2332</v>
          </cell>
          <cell r="I330">
            <v>0</v>
          </cell>
          <cell r="J330">
            <v>1438</v>
          </cell>
          <cell r="K330">
            <v>2860</v>
          </cell>
          <cell r="L330">
            <v>0</v>
          </cell>
          <cell r="M330">
            <v>3052</v>
          </cell>
          <cell r="N330">
            <v>0</v>
          </cell>
          <cell r="O330">
            <v>0</v>
          </cell>
          <cell r="P330">
            <v>0</v>
          </cell>
          <cell r="Q330">
            <v>2875</v>
          </cell>
        </row>
        <row r="331">
          <cell r="C331" t="str">
            <v>B08689</v>
          </cell>
          <cell r="D331" t="str">
            <v xml:space="preserve">12/1 LT TROP CRYSTAL CLE WTR </v>
          </cell>
          <cell r="E331">
            <v>1802</v>
          </cell>
          <cell r="F331">
            <v>898</v>
          </cell>
          <cell r="G331">
            <v>709</v>
          </cell>
          <cell r="H331">
            <v>1795</v>
          </cell>
          <cell r="I331">
            <v>0</v>
          </cell>
          <cell r="J331">
            <v>1829</v>
          </cell>
          <cell r="K331">
            <v>1861</v>
          </cell>
          <cell r="L331">
            <v>1732</v>
          </cell>
          <cell r="M331">
            <v>1799</v>
          </cell>
          <cell r="N331">
            <v>0</v>
          </cell>
          <cell r="O331">
            <v>0</v>
          </cell>
          <cell r="P331">
            <v>0</v>
          </cell>
          <cell r="Q331">
            <v>1796</v>
          </cell>
        </row>
        <row r="332">
          <cell r="C332" t="str">
            <v>B08782</v>
          </cell>
          <cell r="D332" t="str">
            <v xml:space="preserve">8/2LTR BIG K 50/50 COLA </v>
          </cell>
          <cell r="E332">
            <v>1150</v>
          </cell>
          <cell r="F332">
            <v>1150</v>
          </cell>
          <cell r="G332">
            <v>0</v>
          </cell>
          <cell r="H332">
            <v>0</v>
          </cell>
          <cell r="I332">
            <v>0</v>
          </cell>
          <cell r="J332">
            <v>0</v>
          </cell>
          <cell r="K332">
            <v>0</v>
          </cell>
          <cell r="L332">
            <v>0</v>
          </cell>
          <cell r="M332">
            <v>0</v>
          </cell>
          <cell r="N332">
            <v>0</v>
          </cell>
          <cell r="O332">
            <v>0</v>
          </cell>
          <cell r="P332">
            <v>0</v>
          </cell>
          <cell r="Q332">
            <v>0</v>
          </cell>
        </row>
        <row r="333">
          <cell r="C333" t="str">
            <v>B08783</v>
          </cell>
          <cell r="D333" t="str">
            <v xml:space="preserve">2/12PK BIG K 50/50 COLA </v>
          </cell>
          <cell r="E333">
            <v>3561</v>
          </cell>
          <cell r="F333">
            <v>0</v>
          </cell>
          <cell r="G333">
            <v>0</v>
          </cell>
          <cell r="H333">
            <v>0</v>
          </cell>
          <cell r="I333">
            <v>0</v>
          </cell>
          <cell r="J333">
            <v>0</v>
          </cell>
          <cell r="K333">
            <v>0</v>
          </cell>
          <cell r="L333">
            <v>0</v>
          </cell>
          <cell r="M333">
            <v>0</v>
          </cell>
          <cell r="N333">
            <v>0</v>
          </cell>
          <cell r="O333">
            <v>0</v>
          </cell>
          <cell r="P333">
            <v>0</v>
          </cell>
          <cell r="Q333">
            <v>0</v>
          </cell>
        </row>
        <row r="334">
          <cell r="C334" t="str">
            <v>B08900</v>
          </cell>
          <cell r="D334" t="str">
            <v xml:space="preserve">1/12PK BIG K DT LEMON TEA </v>
          </cell>
          <cell r="E334">
            <v>0</v>
          </cell>
          <cell r="F334">
            <v>0</v>
          </cell>
          <cell r="G334">
            <v>0</v>
          </cell>
          <cell r="H334">
            <v>0</v>
          </cell>
          <cell r="I334">
            <v>0</v>
          </cell>
          <cell r="J334">
            <v>0</v>
          </cell>
          <cell r="K334">
            <v>11900</v>
          </cell>
          <cell r="L334">
            <v>15770</v>
          </cell>
          <cell r="M334">
            <v>14453</v>
          </cell>
          <cell r="N334">
            <v>16142</v>
          </cell>
          <cell r="O334">
            <v>14366</v>
          </cell>
          <cell r="P334">
            <v>9905</v>
          </cell>
          <cell r="Q334">
            <v>12353</v>
          </cell>
        </row>
        <row r="335">
          <cell r="C335" t="str">
            <v>B08901</v>
          </cell>
          <cell r="D335" t="str">
            <v xml:space="preserve">1/12PK BIG K DROP RED </v>
          </cell>
          <cell r="E335">
            <v>0</v>
          </cell>
          <cell r="F335">
            <v>0</v>
          </cell>
          <cell r="G335">
            <v>0</v>
          </cell>
          <cell r="H335">
            <v>0</v>
          </cell>
          <cell r="I335">
            <v>0</v>
          </cell>
          <cell r="J335">
            <v>0</v>
          </cell>
          <cell r="K335">
            <v>10116</v>
          </cell>
          <cell r="L335">
            <v>33935</v>
          </cell>
          <cell r="M335">
            <v>12879</v>
          </cell>
          <cell r="N335">
            <v>7400</v>
          </cell>
          <cell r="O335">
            <v>20246</v>
          </cell>
          <cell r="P335">
            <v>4060</v>
          </cell>
          <cell r="Q335">
            <v>35000</v>
          </cell>
        </row>
        <row r="336">
          <cell r="C336" t="str">
            <v>B08902</v>
          </cell>
          <cell r="D336" t="str">
            <v xml:space="preserve">1/12PK BIG K DT ROOT BEER </v>
          </cell>
          <cell r="E336">
            <v>0</v>
          </cell>
          <cell r="F336">
            <v>0</v>
          </cell>
          <cell r="G336">
            <v>0</v>
          </cell>
          <cell r="H336">
            <v>0</v>
          </cell>
          <cell r="I336">
            <v>0</v>
          </cell>
          <cell r="J336">
            <v>0</v>
          </cell>
          <cell r="K336">
            <v>18502</v>
          </cell>
          <cell r="L336">
            <v>16314</v>
          </cell>
          <cell r="M336">
            <v>31920</v>
          </cell>
          <cell r="N336">
            <v>30544</v>
          </cell>
          <cell r="O336">
            <v>10592</v>
          </cell>
          <cell r="P336">
            <v>13577</v>
          </cell>
          <cell r="Q336">
            <v>42344</v>
          </cell>
        </row>
        <row r="337">
          <cell r="C337" t="str">
            <v>B08903</v>
          </cell>
          <cell r="D337" t="str">
            <v xml:space="preserve">1/12PK BIG K VANILLA COLA </v>
          </cell>
          <cell r="E337">
            <v>0</v>
          </cell>
          <cell r="F337">
            <v>0</v>
          </cell>
          <cell r="G337">
            <v>0</v>
          </cell>
          <cell r="H337">
            <v>0</v>
          </cell>
          <cell r="I337">
            <v>0</v>
          </cell>
          <cell r="J337">
            <v>0</v>
          </cell>
          <cell r="K337">
            <v>13184</v>
          </cell>
          <cell r="L337">
            <v>16600</v>
          </cell>
          <cell r="M337">
            <v>14946</v>
          </cell>
          <cell r="N337">
            <v>21061</v>
          </cell>
          <cell r="O337">
            <v>11546</v>
          </cell>
          <cell r="P337">
            <v>43864</v>
          </cell>
          <cell r="Q337">
            <v>-14814</v>
          </cell>
        </row>
        <row r="338">
          <cell r="C338" t="str">
            <v>B08904</v>
          </cell>
          <cell r="D338" t="str">
            <v xml:space="preserve">1/12PK BIGK L/L SPKLG WATER </v>
          </cell>
          <cell r="E338">
            <v>0</v>
          </cell>
          <cell r="F338">
            <v>0</v>
          </cell>
          <cell r="G338">
            <v>0</v>
          </cell>
          <cell r="H338">
            <v>0</v>
          </cell>
          <cell r="I338">
            <v>0</v>
          </cell>
          <cell r="J338">
            <v>0</v>
          </cell>
          <cell r="K338">
            <v>8543</v>
          </cell>
          <cell r="L338">
            <v>8710</v>
          </cell>
          <cell r="M338">
            <v>10524</v>
          </cell>
          <cell r="N338">
            <v>8472</v>
          </cell>
          <cell r="O338">
            <v>8125</v>
          </cell>
          <cell r="P338">
            <v>8794</v>
          </cell>
          <cell r="Q338">
            <v>10459</v>
          </cell>
        </row>
        <row r="339">
          <cell r="C339" t="str">
            <v>B08905</v>
          </cell>
          <cell r="D339" t="str">
            <v xml:space="preserve">1/12PK BIG K SPKLG WATER </v>
          </cell>
          <cell r="E339">
            <v>0</v>
          </cell>
          <cell r="F339">
            <v>0</v>
          </cell>
          <cell r="G339">
            <v>0</v>
          </cell>
          <cell r="H339">
            <v>0</v>
          </cell>
          <cell r="I339">
            <v>0</v>
          </cell>
          <cell r="J339">
            <v>0</v>
          </cell>
          <cell r="K339">
            <v>9968</v>
          </cell>
          <cell r="L339">
            <v>13563</v>
          </cell>
          <cell r="M339">
            <v>0</v>
          </cell>
          <cell r="N339">
            <v>7527</v>
          </cell>
          <cell r="O339">
            <v>8145</v>
          </cell>
          <cell r="P339">
            <v>8148</v>
          </cell>
          <cell r="Q339">
            <v>21713</v>
          </cell>
        </row>
        <row r="340">
          <cell r="C340" t="str">
            <v>B08906</v>
          </cell>
          <cell r="D340" t="str">
            <v xml:space="preserve">1/12PK BIG K DT ORANGE </v>
          </cell>
          <cell r="E340">
            <v>0</v>
          </cell>
          <cell r="F340">
            <v>0</v>
          </cell>
          <cell r="G340">
            <v>0</v>
          </cell>
          <cell r="H340">
            <v>0</v>
          </cell>
          <cell r="I340">
            <v>0</v>
          </cell>
          <cell r="J340">
            <v>0</v>
          </cell>
          <cell r="K340">
            <v>13654</v>
          </cell>
          <cell r="L340">
            <v>20720</v>
          </cell>
          <cell r="M340">
            <v>0</v>
          </cell>
          <cell r="N340">
            <v>19030</v>
          </cell>
          <cell r="O340">
            <v>17960</v>
          </cell>
          <cell r="P340">
            <v>5443</v>
          </cell>
          <cell r="Q340">
            <v>38535</v>
          </cell>
        </row>
        <row r="341">
          <cell r="C341" t="str">
            <v>B08907</v>
          </cell>
          <cell r="D341" t="str">
            <v xml:space="preserve">1/12PK BIG K DT COLA W/LIME </v>
          </cell>
          <cell r="E341">
            <v>0</v>
          </cell>
          <cell r="F341">
            <v>0</v>
          </cell>
          <cell r="G341">
            <v>0</v>
          </cell>
          <cell r="H341">
            <v>0</v>
          </cell>
          <cell r="I341">
            <v>0</v>
          </cell>
          <cell r="J341">
            <v>0</v>
          </cell>
          <cell r="K341">
            <v>9077</v>
          </cell>
          <cell r="L341">
            <v>12784</v>
          </cell>
          <cell r="M341">
            <v>4230</v>
          </cell>
          <cell r="N341">
            <v>15387</v>
          </cell>
          <cell r="O341">
            <v>10668</v>
          </cell>
          <cell r="P341">
            <v>13802</v>
          </cell>
          <cell r="Q341">
            <v>10798</v>
          </cell>
        </row>
        <row r="342">
          <cell r="C342" t="str">
            <v>B08908</v>
          </cell>
          <cell r="D342" t="str">
            <v xml:space="preserve">1/12PK BIG K SWEET TEA </v>
          </cell>
          <cell r="E342">
            <v>0</v>
          </cell>
          <cell r="F342">
            <v>0</v>
          </cell>
          <cell r="G342">
            <v>0</v>
          </cell>
          <cell r="H342">
            <v>0</v>
          </cell>
          <cell r="I342">
            <v>0</v>
          </cell>
          <cell r="J342">
            <v>0</v>
          </cell>
          <cell r="K342">
            <v>21662</v>
          </cell>
          <cell r="L342">
            <v>17786</v>
          </cell>
          <cell r="M342">
            <v>17386</v>
          </cell>
          <cell r="N342">
            <v>30057</v>
          </cell>
          <cell r="O342">
            <v>10706</v>
          </cell>
          <cell r="P342">
            <v>10263</v>
          </cell>
          <cell r="Q342">
            <v>12860</v>
          </cell>
        </row>
        <row r="343">
          <cell r="C343" t="str">
            <v>B08909</v>
          </cell>
          <cell r="D343" t="str">
            <v xml:space="preserve">1/12PK BIG K SPKLG PUNCH </v>
          </cell>
          <cell r="E343">
            <v>0</v>
          </cell>
          <cell r="F343">
            <v>0</v>
          </cell>
          <cell r="G343">
            <v>0</v>
          </cell>
          <cell r="H343">
            <v>0</v>
          </cell>
          <cell r="I343">
            <v>0</v>
          </cell>
          <cell r="J343">
            <v>0</v>
          </cell>
          <cell r="K343">
            <v>10482</v>
          </cell>
          <cell r="L343">
            <v>22797</v>
          </cell>
          <cell r="M343">
            <v>24192</v>
          </cell>
          <cell r="N343">
            <v>9477</v>
          </cell>
          <cell r="O343">
            <v>20137</v>
          </cell>
          <cell r="P343">
            <v>14762</v>
          </cell>
          <cell r="Q343">
            <v>12174</v>
          </cell>
        </row>
        <row r="344">
          <cell r="C344" t="str">
            <v>B08910</v>
          </cell>
          <cell r="D344" t="str">
            <v xml:space="preserve">1/12PK BIG K BLK CHRY </v>
          </cell>
          <cell r="E344">
            <v>0</v>
          </cell>
          <cell r="F344">
            <v>0</v>
          </cell>
          <cell r="G344">
            <v>0</v>
          </cell>
          <cell r="H344">
            <v>0</v>
          </cell>
          <cell r="I344">
            <v>0</v>
          </cell>
          <cell r="J344">
            <v>0</v>
          </cell>
          <cell r="K344">
            <v>4750</v>
          </cell>
          <cell r="L344">
            <v>30663</v>
          </cell>
          <cell r="M344">
            <v>16577</v>
          </cell>
          <cell r="N344">
            <v>23729</v>
          </cell>
          <cell r="O344">
            <v>34851</v>
          </cell>
          <cell r="P344">
            <v>0</v>
          </cell>
          <cell r="Q344">
            <v>28719</v>
          </cell>
        </row>
        <row r="345">
          <cell r="C345" t="str">
            <v>B08911</v>
          </cell>
          <cell r="D345" t="str">
            <v xml:space="preserve">1/12PK BIG K C/F DIET COLA </v>
          </cell>
          <cell r="E345">
            <v>0</v>
          </cell>
          <cell r="F345">
            <v>0</v>
          </cell>
          <cell r="G345">
            <v>0</v>
          </cell>
          <cell r="H345">
            <v>0</v>
          </cell>
          <cell r="I345">
            <v>0</v>
          </cell>
          <cell r="J345">
            <v>0</v>
          </cell>
          <cell r="K345">
            <v>21000</v>
          </cell>
          <cell r="L345">
            <v>32296</v>
          </cell>
          <cell r="M345">
            <v>13785</v>
          </cell>
          <cell r="N345">
            <v>39096</v>
          </cell>
          <cell r="O345">
            <v>12737</v>
          </cell>
          <cell r="P345">
            <v>30438</v>
          </cell>
          <cell r="Q345">
            <v>35045</v>
          </cell>
        </row>
        <row r="346">
          <cell r="C346" t="str">
            <v>B08912</v>
          </cell>
          <cell r="D346" t="str">
            <v xml:space="preserve">1/12PK BIG K L/LIME </v>
          </cell>
          <cell r="E346">
            <v>0</v>
          </cell>
          <cell r="F346">
            <v>0</v>
          </cell>
          <cell r="G346">
            <v>0</v>
          </cell>
          <cell r="H346">
            <v>0</v>
          </cell>
          <cell r="I346">
            <v>0</v>
          </cell>
          <cell r="J346">
            <v>0</v>
          </cell>
          <cell r="K346">
            <v>24398</v>
          </cell>
          <cell r="L346">
            <v>56721</v>
          </cell>
          <cell r="M346">
            <v>42763</v>
          </cell>
          <cell r="N346">
            <v>62492</v>
          </cell>
          <cell r="O346">
            <v>12200</v>
          </cell>
          <cell r="P346">
            <v>45646</v>
          </cell>
          <cell r="Q346">
            <v>51111</v>
          </cell>
        </row>
        <row r="347">
          <cell r="C347" t="str">
            <v>B08920</v>
          </cell>
          <cell r="D347" t="str">
            <v xml:space="preserve">2/12PK BIG K SPARKLING WATER </v>
          </cell>
          <cell r="E347">
            <v>0</v>
          </cell>
          <cell r="F347">
            <v>6110</v>
          </cell>
          <cell r="G347">
            <v>0</v>
          </cell>
          <cell r="H347">
            <v>4000</v>
          </cell>
          <cell r="I347">
            <v>5090</v>
          </cell>
          <cell r="J347">
            <v>6095</v>
          </cell>
          <cell r="K347">
            <v>5005</v>
          </cell>
          <cell r="L347">
            <v>0</v>
          </cell>
          <cell r="M347">
            <v>0</v>
          </cell>
          <cell r="N347">
            <v>0</v>
          </cell>
          <cell r="O347">
            <v>0</v>
          </cell>
          <cell r="P347">
            <v>0</v>
          </cell>
          <cell r="Q347">
            <v>0</v>
          </cell>
        </row>
        <row r="348">
          <cell r="C348" t="str">
            <v>B08921</v>
          </cell>
          <cell r="D348" t="str">
            <v xml:space="preserve">2/12 PK BIG K DIET ORANGE </v>
          </cell>
          <cell r="E348">
            <v>4777</v>
          </cell>
          <cell r="F348">
            <v>6100</v>
          </cell>
          <cell r="G348">
            <v>10925</v>
          </cell>
          <cell r="H348">
            <v>6098</v>
          </cell>
          <cell r="I348">
            <v>14439</v>
          </cell>
          <cell r="J348">
            <v>7170</v>
          </cell>
          <cell r="K348">
            <v>5819</v>
          </cell>
          <cell r="L348">
            <v>0</v>
          </cell>
          <cell r="M348">
            <v>17462</v>
          </cell>
          <cell r="N348">
            <v>0</v>
          </cell>
          <cell r="O348">
            <v>0</v>
          </cell>
          <cell r="P348">
            <v>0</v>
          </cell>
          <cell r="Q348">
            <v>0</v>
          </cell>
        </row>
        <row r="349">
          <cell r="C349" t="str">
            <v>B08922</v>
          </cell>
          <cell r="D349" t="str">
            <v xml:space="preserve">2/12 PK BIG K DIET GINGER ALE </v>
          </cell>
          <cell r="E349">
            <v>0</v>
          </cell>
          <cell r="F349">
            <v>2364</v>
          </cell>
          <cell r="G349">
            <v>2600</v>
          </cell>
          <cell r="H349">
            <v>7553</v>
          </cell>
          <cell r="I349">
            <v>0</v>
          </cell>
          <cell r="J349">
            <v>7758</v>
          </cell>
          <cell r="K349">
            <v>0</v>
          </cell>
          <cell r="L349">
            <v>0</v>
          </cell>
          <cell r="M349">
            <v>0</v>
          </cell>
          <cell r="N349">
            <v>0</v>
          </cell>
          <cell r="O349">
            <v>0</v>
          </cell>
          <cell r="P349">
            <v>0</v>
          </cell>
          <cell r="Q349">
            <v>0</v>
          </cell>
        </row>
        <row r="350">
          <cell r="C350" t="str">
            <v>B08923</v>
          </cell>
          <cell r="D350" t="str">
            <v xml:space="preserve">2/12PK BIG K COLA W/LIME </v>
          </cell>
          <cell r="E350">
            <v>0</v>
          </cell>
          <cell r="F350">
            <v>2471</v>
          </cell>
          <cell r="G350">
            <v>0</v>
          </cell>
          <cell r="H350">
            <v>3532</v>
          </cell>
          <cell r="I350">
            <v>6069</v>
          </cell>
          <cell r="J350">
            <v>2528</v>
          </cell>
          <cell r="K350">
            <v>0</v>
          </cell>
          <cell r="L350">
            <v>0</v>
          </cell>
          <cell r="M350">
            <v>0</v>
          </cell>
          <cell r="N350">
            <v>0</v>
          </cell>
          <cell r="O350">
            <v>0</v>
          </cell>
          <cell r="P350">
            <v>0</v>
          </cell>
          <cell r="Q350">
            <v>0</v>
          </cell>
        </row>
        <row r="351">
          <cell r="C351" t="str">
            <v>B08924</v>
          </cell>
          <cell r="D351" t="str">
            <v xml:space="preserve">2/12PK DIET COLA W/LIME </v>
          </cell>
          <cell r="E351">
            <v>0</v>
          </cell>
          <cell r="F351">
            <v>5256</v>
          </cell>
          <cell r="G351">
            <v>2146</v>
          </cell>
          <cell r="H351">
            <v>6588</v>
          </cell>
          <cell r="I351">
            <v>4124</v>
          </cell>
          <cell r="J351">
            <v>3159</v>
          </cell>
          <cell r="K351">
            <v>3370</v>
          </cell>
          <cell r="L351">
            <v>0</v>
          </cell>
          <cell r="M351">
            <v>0</v>
          </cell>
          <cell r="N351">
            <v>0</v>
          </cell>
          <cell r="O351">
            <v>0</v>
          </cell>
          <cell r="P351">
            <v>0</v>
          </cell>
          <cell r="Q351">
            <v>0</v>
          </cell>
        </row>
        <row r="352">
          <cell r="C352" t="str">
            <v>B08925</v>
          </cell>
          <cell r="D352" t="str">
            <v xml:space="preserve">1/12PK BIG K GRAPE </v>
          </cell>
          <cell r="E352">
            <v>0</v>
          </cell>
          <cell r="F352">
            <v>0</v>
          </cell>
          <cell r="G352">
            <v>0</v>
          </cell>
          <cell r="H352">
            <v>0</v>
          </cell>
          <cell r="I352">
            <v>0</v>
          </cell>
          <cell r="J352">
            <v>0</v>
          </cell>
          <cell r="K352">
            <v>23760</v>
          </cell>
          <cell r="L352">
            <v>71808</v>
          </cell>
          <cell r="M352">
            <v>44345</v>
          </cell>
          <cell r="N352">
            <v>52312</v>
          </cell>
          <cell r="O352">
            <v>51074</v>
          </cell>
          <cell r="P352">
            <v>19388</v>
          </cell>
          <cell r="Q352">
            <v>64306</v>
          </cell>
        </row>
        <row r="353">
          <cell r="C353" t="str">
            <v>B08926</v>
          </cell>
          <cell r="D353" t="str">
            <v xml:space="preserve">1/12PK BIG K CHRY COLA </v>
          </cell>
          <cell r="E353">
            <v>0</v>
          </cell>
          <cell r="F353">
            <v>0</v>
          </cell>
          <cell r="G353">
            <v>0</v>
          </cell>
          <cell r="H353">
            <v>0</v>
          </cell>
          <cell r="I353">
            <v>0</v>
          </cell>
          <cell r="J353">
            <v>0</v>
          </cell>
          <cell r="K353">
            <v>15048</v>
          </cell>
          <cell r="L353">
            <v>18180</v>
          </cell>
          <cell r="M353">
            <v>19626</v>
          </cell>
          <cell r="N353">
            <v>25829</v>
          </cell>
          <cell r="O353">
            <v>18770</v>
          </cell>
          <cell r="P353">
            <v>28202</v>
          </cell>
          <cell r="Q353">
            <v>11445</v>
          </cell>
        </row>
        <row r="354">
          <cell r="C354" t="str">
            <v>B08930</v>
          </cell>
          <cell r="D354" t="str">
            <v xml:space="preserve">1/12 PK BIG K ROOT BEER </v>
          </cell>
          <cell r="E354">
            <v>0</v>
          </cell>
          <cell r="F354">
            <v>0</v>
          </cell>
          <cell r="G354">
            <v>0</v>
          </cell>
          <cell r="H354">
            <v>0</v>
          </cell>
          <cell r="I354">
            <v>0</v>
          </cell>
          <cell r="J354">
            <v>0</v>
          </cell>
          <cell r="K354">
            <v>49131</v>
          </cell>
          <cell r="L354">
            <v>74391</v>
          </cell>
          <cell r="M354">
            <v>47803</v>
          </cell>
          <cell r="N354">
            <v>67787</v>
          </cell>
          <cell r="O354">
            <v>30540</v>
          </cell>
          <cell r="P354">
            <v>60638</v>
          </cell>
          <cell r="Q354">
            <v>54708</v>
          </cell>
        </row>
        <row r="355">
          <cell r="C355" t="str">
            <v>B08931</v>
          </cell>
          <cell r="D355" t="str">
            <v xml:space="preserve">1/12PK DIET DR K </v>
          </cell>
          <cell r="E355">
            <v>0</v>
          </cell>
          <cell r="F355">
            <v>0</v>
          </cell>
          <cell r="G355">
            <v>0</v>
          </cell>
          <cell r="H355">
            <v>0</v>
          </cell>
          <cell r="I355">
            <v>0</v>
          </cell>
          <cell r="J355">
            <v>0</v>
          </cell>
          <cell r="K355">
            <v>20100</v>
          </cell>
          <cell r="L355">
            <v>16400</v>
          </cell>
          <cell r="M355">
            <v>33235</v>
          </cell>
          <cell r="N355">
            <v>14709</v>
          </cell>
          <cell r="O355">
            <v>40721</v>
          </cell>
          <cell r="P355">
            <v>12670</v>
          </cell>
          <cell r="Q355">
            <v>49490</v>
          </cell>
        </row>
        <row r="356">
          <cell r="C356" t="str">
            <v>B08940</v>
          </cell>
          <cell r="D356" t="str">
            <v xml:space="preserve">1/12 PK BIG K COLA </v>
          </cell>
          <cell r="E356">
            <v>0</v>
          </cell>
          <cell r="F356">
            <v>0</v>
          </cell>
          <cell r="G356">
            <v>0</v>
          </cell>
          <cell r="H356">
            <v>0</v>
          </cell>
          <cell r="I356">
            <v>0</v>
          </cell>
          <cell r="J356">
            <v>0</v>
          </cell>
          <cell r="K356">
            <v>84629</v>
          </cell>
          <cell r="L356">
            <v>186856</v>
          </cell>
          <cell r="M356">
            <v>64752</v>
          </cell>
          <cell r="N356">
            <v>120007</v>
          </cell>
          <cell r="O356">
            <v>158254</v>
          </cell>
          <cell r="P356">
            <v>12200</v>
          </cell>
          <cell r="Q356">
            <v>161530</v>
          </cell>
        </row>
        <row r="357">
          <cell r="C357" t="str">
            <v>B08941</v>
          </cell>
          <cell r="D357" t="str">
            <v xml:space="preserve">1/12 PK BIG K DIET COLA </v>
          </cell>
          <cell r="E357">
            <v>0</v>
          </cell>
          <cell r="F357">
            <v>0</v>
          </cell>
          <cell r="G357">
            <v>0</v>
          </cell>
          <cell r="H357">
            <v>0</v>
          </cell>
          <cell r="I357">
            <v>0</v>
          </cell>
          <cell r="J357">
            <v>0</v>
          </cell>
          <cell r="K357">
            <v>22907</v>
          </cell>
          <cell r="L357">
            <v>103846</v>
          </cell>
          <cell r="M357">
            <v>56125</v>
          </cell>
          <cell r="N357">
            <v>53184</v>
          </cell>
          <cell r="O357">
            <v>67311</v>
          </cell>
          <cell r="P357">
            <v>54160</v>
          </cell>
          <cell r="Q357">
            <v>108405</v>
          </cell>
        </row>
        <row r="358">
          <cell r="C358" t="str">
            <v>B08942</v>
          </cell>
          <cell r="D358" t="str">
            <v xml:space="preserve">1/12 PK BIG K CITRUS DROP </v>
          </cell>
          <cell r="E358">
            <v>0</v>
          </cell>
          <cell r="F358">
            <v>0</v>
          </cell>
          <cell r="G358">
            <v>0</v>
          </cell>
          <cell r="H358">
            <v>0</v>
          </cell>
          <cell r="I358">
            <v>0</v>
          </cell>
          <cell r="J358">
            <v>0</v>
          </cell>
          <cell r="K358">
            <v>37146</v>
          </cell>
          <cell r="L358">
            <v>138322</v>
          </cell>
          <cell r="M358">
            <v>53091</v>
          </cell>
          <cell r="N358">
            <v>65477</v>
          </cell>
          <cell r="O358">
            <v>79000</v>
          </cell>
          <cell r="P358">
            <v>28365</v>
          </cell>
          <cell r="Q358">
            <v>124926</v>
          </cell>
        </row>
        <row r="359">
          <cell r="C359" t="str">
            <v>B08943</v>
          </cell>
          <cell r="D359" t="str">
            <v xml:space="preserve">1/12PK BIG K ORANGE </v>
          </cell>
          <cell r="E359">
            <v>0</v>
          </cell>
          <cell r="F359">
            <v>0</v>
          </cell>
          <cell r="G359">
            <v>0</v>
          </cell>
          <cell r="H359">
            <v>0</v>
          </cell>
          <cell r="I359">
            <v>0</v>
          </cell>
          <cell r="J359">
            <v>0</v>
          </cell>
          <cell r="K359">
            <v>49462</v>
          </cell>
          <cell r="L359">
            <v>105113</v>
          </cell>
          <cell r="M359">
            <v>57465</v>
          </cell>
          <cell r="N359">
            <v>52618</v>
          </cell>
          <cell r="O359">
            <v>87048</v>
          </cell>
          <cell r="P359">
            <v>59016</v>
          </cell>
          <cell r="Q359">
            <v>87854</v>
          </cell>
        </row>
        <row r="360">
          <cell r="C360" t="str">
            <v>B08944</v>
          </cell>
          <cell r="D360" t="str">
            <v xml:space="preserve">1/12 PK BIG K DT CITRUS </v>
          </cell>
          <cell r="E360">
            <v>0</v>
          </cell>
          <cell r="F360">
            <v>0</v>
          </cell>
          <cell r="G360">
            <v>0</v>
          </cell>
          <cell r="H360">
            <v>0</v>
          </cell>
          <cell r="I360">
            <v>0</v>
          </cell>
          <cell r="J360">
            <v>0</v>
          </cell>
          <cell r="K360">
            <v>21711</v>
          </cell>
          <cell r="L360">
            <v>66144</v>
          </cell>
          <cell r="M360">
            <v>20679</v>
          </cell>
          <cell r="N360">
            <v>21000</v>
          </cell>
          <cell r="O360">
            <v>34936</v>
          </cell>
          <cell r="P360">
            <v>41940</v>
          </cell>
          <cell r="Q360">
            <v>52434</v>
          </cell>
        </row>
        <row r="361">
          <cell r="C361" t="str">
            <v>B08945</v>
          </cell>
          <cell r="D361" t="str">
            <v xml:space="preserve">1/12PK BIG K GINGERALE </v>
          </cell>
          <cell r="E361">
            <v>0</v>
          </cell>
          <cell r="F361">
            <v>0</v>
          </cell>
          <cell r="G361">
            <v>0</v>
          </cell>
          <cell r="H361">
            <v>0</v>
          </cell>
          <cell r="I361">
            <v>0</v>
          </cell>
          <cell r="J361">
            <v>0</v>
          </cell>
          <cell r="K361">
            <v>16873</v>
          </cell>
          <cell r="L361">
            <v>27145</v>
          </cell>
          <cell r="M361">
            <v>0</v>
          </cell>
          <cell r="N361">
            <v>11370</v>
          </cell>
          <cell r="O361">
            <v>10868</v>
          </cell>
          <cell r="P361">
            <v>17340</v>
          </cell>
          <cell r="Q361">
            <v>22164</v>
          </cell>
        </row>
        <row r="362">
          <cell r="C362" t="str">
            <v>B08946</v>
          </cell>
          <cell r="D362" t="str">
            <v xml:space="preserve">1/12PK BIG K RED CREAM </v>
          </cell>
          <cell r="E362">
            <v>0</v>
          </cell>
          <cell r="F362">
            <v>0</v>
          </cell>
          <cell r="G362">
            <v>0</v>
          </cell>
          <cell r="H362">
            <v>0</v>
          </cell>
          <cell r="I362">
            <v>0</v>
          </cell>
          <cell r="J362">
            <v>0</v>
          </cell>
          <cell r="K362">
            <v>23782</v>
          </cell>
          <cell r="L362">
            <v>40057</v>
          </cell>
          <cell r="M362">
            <v>33135</v>
          </cell>
          <cell r="N362">
            <v>27778</v>
          </cell>
          <cell r="O362">
            <v>29658</v>
          </cell>
          <cell r="P362">
            <v>40538</v>
          </cell>
          <cell r="Q362">
            <v>27761</v>
          </cell>
        </row>
        <row r="363">
          <cell r="C363" t="str">
            <v>B08947</v>
          </cell>
          <cell r="D363" t="str">
            <v xml:space="preserve">1/12 PK BIG K DR K </v>
          </cell>
          <cell r="E363">
            <v>0</v>
          </cell>
          <cell r="F363">
            <v>0</v>
          </cell>
          <cell r="G363">
            <v>0</v>
          </cell>
          <cell r="H363">
            <v>0</v>
          </cell>
          <cell r="I363">
            <v>0</v>
          </cell>
          <cell r="J363">
            <v>0</v>
          </cell>
          <cell r="K363">
            <v>20178</v>
          </cell>
          <cell r="L363">
            <v>46712</v>
          </cell>
          <cell r="M363">
            <v>41208</v>
          </cell>
          <cell r="N363">
            <v>20000</v>
          </cell>
          <cell r="O363">
            <v>42364</v>
          </cell>
          <cell r="P363">
            <v>15850</v>
          </cell>
          <cell r="Q363">
            <v>54268</v>
          </cell>
        </row>
        <row r="364">
          <cell r="C364" t="str">
            <v>B08948</v>
          </cell>
          <cell r="D364" t="str">
            <v xml:space="preserve">1/12PK BIG K DT L/LIME </v>
          </cell>
          <cell r="E364">
            <v>0</v>
          </cell>
          <cell r="F364">
            <v>0</v>
          </cell>
          <cell r="G364">
            <v>0</v>
          </cell>
          <cell r="H364">
            <v>0</v>
          </cell>
          <cell r="I364">
            <v>0</v>
          </cell>
          <cell r="J364">
            <v>0</v>
          </cell>
          <cell r="K364">
            <v>22110</v>
          </cell>
          <cell r="L364">
            <v>28940</v>
          </cell>
          <cell r="M364">
            <v>31386</v>
          </cell>
          <cell r="N364">
            <v>20268</v>
          </cell>
          <cell r="O364">
            <v>22327</v>
          </cell>
          <cell r="P364">
            <v>14400</v>
          </cell>
          <cell r="Q364">
            <v>48340</v>
          </cell>
        </row>
        <row r="365">
          <cell r="C365" t="str">
            <v>B08949</v>
          </cell>
          <cell r="D365" t="str">
            <v xml:space="preserve">1/12PK BIG K DT GINGERALE </v>
          </cell>
          <cell r="E365">
            <v>0</v>
          </cell>
          <cell r="F365">
            <v>0</v>
          </cell>
          <cell r="G365">
            <v>0</v>
          </cell>
          <cell r="H365">
            <v>0</v>
          </cell>
          <cell r="I365">
            <v>0</v>
          </cell>
          <cell r="J365">
            <v>0</v>
          </cell>
          <cell r="K365">
            <v>11340</v>
          </cell>
          <cell r="L365">
            <v>5042</v>
          </cell>
          <cell r="M365">
            <v>20705</v>
          </cell>
          <cell r="N365">
            <v>0</v>
          </cell>
          <cell r="O365">
            <v>10147</v>
          </cell>
          <cell r="P365">
            <v>1000</v>
          </cell>
          <cell r="Q365">
            <v>20049</v>
          </cell>
        </row>
        <row r="366">
          <cell r="C366" t="str">
            <v>B08950</v>
          </cell>
          <cell r="D366" t="str">
            <v xml:space="preserve">1/12PK BIG K DT SWEET TEA </v>
          </cell>
          <cell r="E366">
            <v>0</v>
          </cell>
          <cell r="F366">
            <v>0</v>
          </cell>
          <cell r="G366">
            <v>0</v>
          </cell>
          <cell r="H366">
            <v>0</v>
          </cell>
          <cell r="I366">
            <v>0</v>
          </cell>
          <cell r="J366">
            <v>0</v>
          </cell>
          <cell r="K366">
            <v>7256</v>
          </cell>
          <cell r="L366">
            <v>9392</v>
          </cell>
          <cell r="M366">
            <v>12489</v>
          </cell>
          <cell r="N366">
            <v>8079</v>
          </cell>
          <cell r="O366">
            <v>11858</v>
          </cell>
          <cell r="P366">
            <v>6425</v>
          </cell>
          <cell r="Q366">
            <v>7330</v>
          </cell>
        </row>
        <row r="367">
          <cell r="C367" t="str">
            <v>B08951</v>
          </cell>
          <cell r="D367" t="str">
            <v xml:space="preserve">1/12 PK BIG K FRUIT PUNCH </v>
          </cell>
          <cell r="E367">
            <v>0</v>
          </cell>
          <cell r="F367">
            <v>0</v>
          </cell>
          <cell r="G367">
            <v>0</v>
          </cell>
          <cell r="H367">
            <v>0</v>
          </cell>
          <cell r="I367">
            <v>0</v>
          </cell>
          <cell r="J367">
            <v>0</v>
          </cell>
          <cell r="K367">
            <v>0</v>
          </cell>
          <cell r="L367">
            <v>21000</v>
          </cell>
          <cell r="M367">
            <v>20033</v>
          </cell>
          <cell r="N367">
            <v>25549</v>
          </cell>
          <cell r="O367">
            <v>19710</v>
          </cell>
          <cell r="P367">
            <v>11707</v>
          </cell>
          <cell r="Q367">
            <v>16590</v>
          </cell>
        </row>
        <row r="368">
          <cell r="C368" t="str">
            <v>B08955</v>
          </cell>
          <cell r="D368" t="str">
            <v xml:space="preserve">1/12PK BIG K COLA W/LIME </v>
          </cell>
          <cell r="E368">
            <v>0</v>
          </cell>
          <cell r="F368">
            <v>0</v>
          </cell>
          <cell r="G368">
            <v>0</v>
          </cell>
          <cell r="H368">
            <v>0</v>
          </cell>
          <cell r="I368">
            <v>0</v>
          </cell>
          <cell r="J368">
            <v>0</v>
          </cell>
          <cell r="K368">
            <v>18287</v>
          </cell>
          <cell r="L368">
            <v>0</v>
          </cell>
          <cell r="M368">
            <v>12180</v>
          </cell>
          <cell r="N368">
            <v>0</v>
          </cell>
          <cell r="O368">
            <v>0</v>
          </cell>
          <cell r="P368">
            <v>11456</v>
          </cell>
          <cell r="Q368">
            <v>0</v>
          </cell>
        </row>
        <row r="369">
          <cell r="C369" t="str">
            <v>B08956</v>
          </cell>
          <cell r="D369" t="str">
            <v xml:space="preserve">1/12PK BIG K LEMONADE </v>
          </cell>
          <cell r="E369">
            <v>0</v>
          </cell>
          <cell r="F369">
            <v>0</v>
          </cell>
          <cell r="G369">
            <v>0</v>
          </cell>
          <cell r="H369">
            <v>0</v>
          </cell>
          <cell r="I369">
            <v>0</v>
          </cell>
          <cell r="J369">
            <v>0</v>
          </cell>
          <cell r="K369">
            <v>0</v>
          </cell>
          <cell r="L369">
            <v>24972</v>
          </cell>
          <cell r="M369">
            <v>26591</v>
          </cell>
          <cell r="N369">
            <v>13395</v>
          </cell>
          <cell r="O369">
            <v>0</v>
          </cell>
          <cell r="P369">
            <v>11334</v>
          </cell>
          <cell r="Q369">
            <v>17645</v>
          </cell>
        </row>
        <row r="370">
          <cell r="C370" t="str">
            <v>B08957</v>
          </cell>
          <cell r="D370" t="str">
            <v xml:space="preserve">1/12PK BIG K DT LEMONADE </v>
          </cell>
          <cell r="E370">
            <v>0</v>
          </cell>
          <cell r="F370">
            <v>0</v>
          </cell>
          <cell r="G370">
            <v>0</v>
          </cell>
          <cell r="H370">
            <v>0</v>
          </cell>
          <cell r="I370">
            <v>0</v>
          </cell>
          <cell r="J370">
            <v>0</v>
          </cell>
          <cell r="K370">
            <v>0</v>
          </cell>
          <cell r="L370">
            <v>21623</v>
          </cell>
          <cell r="M370">
            <v>12800</v>
          </cell>
          <cell r="N370">
            <v>21747</v>
          </cell>
          <cell r="O370">
            <v>8162</v>
          </cell>
          <cell r="P370">
            <v>8143</v>
          </cell>
          <cell r="Q370">
            <v>8120</v>
          </cell>
        </row>
        <row r="371">
          <cell r="C371" t="str">
            <v>B08958</v>
          </cell>
          <cell r="D371" t="str">
            <v xml:space="preserve">1/12PK BIG K KIWI STRWBRY </v>
          </cell>
          <cell r="E371">
            <v>0</v>
          </cell>
          <cell r="F371">
            <v>0</v>
          </cell>
          <cell r="G371">
            <v>0</v>
          </cell>
          <cell r="H371">
            <v>0</v>
          </cell>
          <cell r="I371">
            <v>0</v>
          </cell>
          <cell r="J371">
            <v>0</v>
          </cell>
          <cell r="K371">
            <v>0</v>
          </cell>
          <cell r="L371">
            <v>21268</v>
          </cell>
          <cell r="M371">
            <v>13580</v>
          </cell>
          <cell r="N371">
            <v>18184</v>
          </cell>
          <cell r="O371">
            <v>8835</v>
          </cell>
          <cell r="P371">
            <v>13694</v>
          </cell>
          <cell r="Q371">
            <v>8800</v>
          </cell>
        </row>
        <row r="372">
          <cell r="C372" t="str">
            <v>B08963</v>
          </cell>
          <cell r="D372" t="str">
            <v xml:space="preserve">1/12 PK BIG K SUNGOLD CITRUS </v>
          </cell>
          <cell r="E372">
            <v>0</v>
          </cell>
          <cell r="F372">
            <v>0</v>
          </cell>
          <cell r="G372">
            <v>0</v>
          </cell>
          <cell r="H372">
            <v>0</v>
          </cell>
          <cell r="I372">
            <v>0</v>
          </cell>
          <cell r="J372">
            <v>0</v>
          </cell>
          <cell r="K372">
            <v>9092</v>
          </cell>
          <cell r="L372">
            <v>13144</v>
          </cell>
          <cell r="M372">
            <v>8740</v>
          </cell>
          <cell r="N372">
            <v>19642</v>
          </cell>
          <cell r="O372">
            <v>0</v>
          </cell>
          <cell r="P372">
            <v>12378</v>
          </cell>
          <cell r="Q372">
            <v>12800</v>
          </cell>
        </row>
        <row r="373">
          <cell r="C373" t="str">
            <v>B09006</v>
          </cell>
          <cell r="D373" t="str">
            <v xml:space="preserve">24 PK BIG K DIET CITRUS DROP </v>
          </cell>
          <cell r="E373">
            <v>12393</v>
          </cell>
          <cell r="F373">
            <v>8888</v>
          </cell>
          <cell r="G373">
            <v>10759</v>
          </cell>
          <cell r="H373">
            <v>9824</v>
          </cell>
          <cell r="I373">
            <v>12552</v>
          </cell>
          <cell r="J373">
            <v>16607</v>
          </cell>
          <cell r="K373">
            <v>8493</v>
          </cell>
          <cell r="L373">
            <v>14786</v>
          </cell>
          <cell r="M373">
            <v>15107</v>
          </cell>
          <cell r="N373">
            <v>15295</v>
          </cell>
          <cell r="O373">
            <v>8482</v>
          </cell>
          <cell r="P373">
            <v>9662</v>
          </cell>
          <cell r="Q373">
            <v>30013</v>
          </cell>
        </row>
        <row r="374">
          <cell r="C374" t="str">
            <v>B09018</v>
          </cell>
          <cell r="D374" t="str">
            <v xml:space="preserve">8/2LTR BIG K PEACH SODA </v>
          </cell>
          <cell r="E374">
            <v>4156</v>
          </cell>
          <cell r="F374">
            <v>3584</v>
          </cell>
          <cell r="G374">
            <v>3505</v>
          </cell>
          <cell r="H374">
            <v>2532</v>
          </cell>
          <cell r="I374">
            <v>4514</v>
          </cell>
          <cell r="J374">
            <v>1581</v>
          </cell>
          <cell r="K374">
            <v>5262</v>
          </cell>
          <cell r="L374">
            <v>4443</v>
          </cell>
          <cell r="M374">
            <v>1698</v>
          </cell>
          <cell r="N374">
            <v>2566</v>
          </cell>
          <cell r="O374">
            <v>4286</v>
          </cell>
          <cell r="P374">
            <v>3593</v>
          </cell>
          <cell r="Q374">
            <v>3578</v>
          </cell>
        </row>
        <row r="375">
          <cell r="C375" t="str">
            <v>B09045</v>
          </cell>
          <cell r="D375" t="str">
            <v xml:space="preserve">24 PK BIG K DIET ORANGE </v>
          </cell>
          <cell r="E375">
            <v>5400</v>
          </cell>
          <cell r="F375">
            <v>4417</v>
          </cell>
          <cell r="G375">
            <v>6014</v>
          </cell>
          <cell r="H375">
            <v>0</v>
          </cell>
          <cell r="I375">
            <v>5851</v>
          </cell>
          <cell r="J375">
            <v>9534</v>
          </cell>
          <cell r="K375">
            <v>4287</v>
          </cell>
          <cell r="L375">
            <v>11515</v>
          </cell>
          <cell r="M375">
            <v>0</v>
          </cell>
          <cell r="N375">
            <v>5714</v>
          </cell>
          <cell r="O375">
            <v>4275</v>
          </cell>
          <cell r="P375">
            <v>2379</v>
          </cell>
          <cell r="Q375">
            <v>4448</v>
          </cell>
        </row>
        <row r="376">
          <cell r="C376" t="str">
            <v>B09106</v>
          </cell>
          <cell r="D376" t="str">
            <v xml:space="preserve">2/12PK BIG K LEMON BREWED TEA </v>
          </cell>
          <cell r="E376">
            <v>6060</v>
          </cell>
          <cell r="F376">
            <v>5300</v>
          </cell>
          <cell r="G376">
            <v>7571</v>
          </cell>
          <cell r="H376">
            <v>0</v>
          </cell>
          <cell r="I376">
            <v>0</v>
          </cell>
          <cell r="J376">
            <v>0</v>
          </cell>
          <cell r="K376">
            <v>0</v>
          </cell>
          <cell r="L376">
            <v>0</v>
          </cell>
          <cell r="M376">
            <v>0</v>
          </cell>
          <cell r="N376">
            <v>0</v>
          </cell>
          <cell r="O376">
            <v>0</v>
          </cell>
          <cell r="P376">
            <v>0</v>
          </cell>
          <cell r="Q376">
            <v>0</v>
          </cell>
        </row>
        <row r="377">
          <cell r="C377" t="str">
            <v>B09107</v>
          </cell>
          <cell r="D377" t="str">
            <v>2/12PK BIG K CF LEMON BRWD TEA</v>
          </cell>
          <cell r="E377">
            <v>6025</v>
          </cell>
          <cell r="F377">
            <v>5066</v>
          </cell>
          <cell r="G377">
            <v>6893</v>
          </cell>
          <cell r="H377">
            <v>16937</v>
          </cell>
          <cell r="I377">
            <v>10100</v>
          </cell>
          <cell r="J377">
            <v>8446</v>
          </cell>
          <cell r="K377">
            <v>0</v>
          </cell>
          <cell r="L377">
            <v>0</v>
          </cell>
          <cell r="M377">
            <v>0</v>
          </cell>
          <cell r="N377">
            <v>0</v>
          </cell>
          <cell r="O377">
            <v>0</v>
          </cell>
          <cell r="P377">
            <v>0</v>
          </cell>
          <cell r="Q377">
            <v>0</v>
          </cell>
        </row>
        <row r="378">
          <cell r="C378" t="str">
            <v>B09108</v>
          </cell>
          <cell r="D378" t="str">
            <v>2/12PK BIG K SPLASH GRAPEFRUIT</v>
          </cell>
          <cell r="E378">
            <v>3380</v>
          </cell>
          <cell r="F378">
            <v>2585</v>
          </cell>
          <cell r="G378">
            <v>0</v>
          </cell>
          <cell r="H378">
            <v>0</v>
          </cell>
          <cell r="I378">
            <v>0</v>
          </cell>
          <cell r="J378">
            <v>0</v>
          </cell>
          <cell r="K378">
            <v>0</v>
          </cell>
          <cell r="L378">
            <v>0</v>
          </cell>
          <cell r="M378">
            <v>0</v>
          </cell>
          <cell r="N378">
            <v>0</v>
          </cell>
          <cell r="O378">
            <v>0</v>
          </cell>
          <cell r="P378">
            <v>0</v>
          </cell>
          <cell r="Q378">
            <v>0</v>
          </cell>
        </row>
        <row r="379">
          <cell r="C379" t="str">
            <v>B09117</v>
          </cell>
          <cell r="D379" t="str">
            <v xml:space="preserve">2/12PK BIG K LEMONADE </v>
          </cell>
          <cell r="E379">
            <v>0</v>
          </cell>
          <cell r="F379">
            <v>4798</v>
          </cell>
          <cell r="G379">
            <v>9745</v>
          </cell>
          <cell r="H379">
            <v>16045</v>
          </cell>
          <cell r="I379">
            <v>11256</v>
          </cell>
          <cell r="J379">
            <v>9114</v>
          </cell>
          <cell r="K379">
            <v>8767</v>
          </cell>
          <cell r="L379">
            <v>0</v>
          </cell>
          <cell r="M379">
            <v>0</v>
          </cell>
          <cell r="N379">
            <v>0</v>
          </cell>
          <cell r="O379">
            <v>0</v>
          </cell>
          <cell r="P379">
            <v>0</v>
          </cell>
          <cell r="Q379">
            <v>0</v>
          </cell>
        </row>
        <row r="380">
          <cell r="C380" t="str">
            <v>B09119</v>
          </cell>
          <cell r="D380" t="str">
            <v xml:space="preserve">2/12PK BIG K DIET LEMONADE </v>
          </cell>
          <cell r="E380">
            <v>0</v>
          </cell>
          <cell r="F380">
            <v>6107</v>
          </cell>
          <cell r="G380">
            <v>6444</v>
          </cell>
          <cell r="H380">
            <v>15028</v>
          </cell>
          <cell r="I380">
            <v>8832</v>
          </cell>
          <cell r="J380">
            <v>6437</v>
          </cell>
          <cell r="K380">
            <v>4400</v>
          </cell>
          <cell r="L380">
            <v>0</v>
          </cell>
          <cell r="M380">
            <v>0</v>
          </cell>
          <cell r="N380">
            <v>0</v>
          </cell>
          <cell r="O380">
            <v>0</v>
          </cell>
          <cell r="P380">
            <v>0</v>
          </cell>
          <cell r="Q380">
            <v>0</v>
          </cell>
        </row>
        <row r="381">
          <cell r="C381" t="str">
            <v>B09179</v>
          </cell>
          <cell r="D381" t="str">
            <v xml:space="preserve">8/2 LTR BIG K DR K SODA </v>
          </cell>
          <cell r="E381">
            <v>10191</v>
          </cell>
          <cell r="F381">
            <v>0</v>
          </cell>
          <cell r="G381">
            <v>7713</v>
          </cell>
          <cell r="H381">
            <v>3875</v>
          </cell>
          <cell r="I381">
            <v>6595</v>
          </cell>
          <cell r="J381">
            <v>7186</v>
          </cell>
          <cell r="K381">
            <v>5465</v>
          </cell>
          <cell r="L381">
            <v>4593</v>
          </cell>
          <cell r="M381">
            <v>5565</v>
          </cell>
          <cell r="N381">
            <v>5823</v>
          </cell>
          <cell r="O381">
            <v>6799</v>
          </cell>
          <cell r="P381">
            <v>6828</v>
          </cell>
          <cell r="Q381">
            <v>8967</v>
          </cell>
        </row>
        <row r="382">
          <cell r="C382" t="str">
            <v>B09180</v>
          </cell>
          <cell r="D382" t="str">
            <v>8-2LTR BIG K COLA -REG</v>
          </cell>
          <cell r="E382">
            <v>18757</v>
          </cell>
          <cell r="F382">
            <v>17232</v>
          </cell>
          <cell r="G382">
            <v>24499</v>
          </cell>
          <cell r="H382">
            <v>14919</v>
          </cell>
          <cell r="I382">
            <v>14973</v>
          </cell>
          <cell r="J382">
            <v>21965</v>
          </cell>
          <cell r="K382">
            <v>28748</v>
          </cell>
          <cell r="L382">
            <v>17069</v>
          </cell>
          <cell r="M382">
            <v>16695</v>
          </cell>
          <cell r="N382">
            <v>23789</v>
          </cell>
          <cell r="O382">
            <v>15768</v>
          </cell>
          <cell r="P382">
            <v>24006</v>
          </cell>
          <cell r="Q382">
            <v>29403</v>
          </cell>
        </row>
        <row r="383">
          <cell r="C383" t="str">
            <v>B09185</v>
          </cell>
          <cell r="D383" t="str">
            <v>8-2LTR BIG K ROOT BEER -REG</v>
          </cell>
          <cell r="E383">
            <v>7322</v>
          </cell>
          <cell r="F383">
            <v>8288</v>
          </cell>
          <cell r="G383">
            <v>11089</v>
          </cell>
          <cell r="H383">
            <v>5391</v>
          </cell>
          <cell r="I383">
            <v>12788</v>
          </cell>
          <cell r="J383">
            <v>9156</v>
          </cell>
          <cell r="K383">
            <v>13686</v>
          </cell>
          <cell r="L383">
            <v>8252</v>
          </cell>
          <cell r="M383">
            <v>11132</v>
          </cell>
          <cell r="N383">
            <v>6572</v>
          </cell>
          <cell r="O383">
            <v>3582</v>
          </cell>
          <cell r="P383">
            <v>14564</v>
          </cell>
          <cell r="Q383">
            <v>11185</v>
          </cell>
        </row>
        <row r="384">
          <cell r="C384" t="str">
            <v>B09190</v>
          </cell>
          <cell r="D384" t="str">
            <v>8-2LTR BIG K RED CRM SODA -REG</v>
          </cell>
          <cell r="E384">
            <v>3355</v>
          </cell>
          <cell r="F384">
            <v>7863</v>
          </cell>
          <cell r="G384">
            <v>0</v>
          </cell>
          <cell r="H384">
            <v>2868</v>
          </cell>
          <cell r="I384">
            <v>10061</v>
          </cell>
          <cell r="J384">
            <v>0</v>
          </cell>
          <cell r="K384">
            <v>7524</v>
          </cell>
          <cell r="L384">
            <v>7873</v>
          </cell>
          <cell r="M384">
            <v>0</v>
          </cell>
          <cell r="N384">
            <v>5314</v>
          </cell>
          <cell r="O384">
            <v>2869</v>
          </cell>
          <cell r="P384">
            <v>7031</v>
          </cell>
          <cell r="Q384">
            <v>5876</v>
          </cell>
        </row>
        <row r="385">
          <cell r="C385" t="str">
            <v>B09191</v>
          </cell>
          <cell r="D385" t="str">
            <v xml:space="preserve">8/2 LTR BIG K DIET GINGER ALE </v>
          </cell>
          <cell r="E385">
            <v>2623</v>
          </cell>
          <cell r="F385">
            <v>5926</v>
          </cell>
          <cell r="G385">
            <v>2904</v>
          </cell>
          <cell r="H385">
            <v>2872</v>
          </cell>
          <cell r="I385">
            <v>4150</v>
          </cell>
          <cell r="J385">
            <v>2859</v>
          </cell>
          <cell r="K385">
            <v>2804</v>
          </cell>
          <cell r="L385">
            <v>4305</v>
          </cell>
          <cell r="M385">
            <v>4379</v>
          </cell>
          <cell r="N385">
            <v>2868</v>
          </cell>
          <cell r="O385">
            <v>2874</v>
          </cell>
          <cell r="P385">
            <v>4427</v>
          </cell>
          <cell r="Q385">
            <v>4195</v>
          </cell>
        </row>
        <row r="386">
          <cell r="C386" t="str">
            <v>B09195</v>
          </cell>
          <cell r="D386" t="str">
            <v>8-2LTR BIG K GRAPE -REG</v>
          </cell>
          <cell r="E386">
            <v>7755</v>
          </cell>
          <cell r="F386">
            <v>6060</v>
          </cell>
          <cell r="G386">
            <v>9137</v>
          </cell>
          <cell r="H386">
            <v>4324</v>
          </cell>
          <cell r="I386">
            <v>4944</v>
          </cell>
          <cell r="J386">
            <v>11475</v>
          </cell>
          <cell r="K386">
            <v>0</v>
          </cell>
          <cell r="L386">
            <v>9937</v>
          </cell>
          <cell r="M386">
            <v>5706</v>
          </cell>
          <cell r="N386">
            <v>9486</v>
          </cell>
          <cell r="O386">
            <v>5742</v>
          </cell>
          <cell r="P386">
            <v>8073</v>
          </cell>
          <cell r="Q386">
            <v>10602</v>
          </cell>
        </row>
        <row r="387">
          <cell r="C387" t="str">
            <v>B09197</v>
          </cell>
          <cell r="D387" t="str">
            <v>8-2LTR BIG K LEMON LIME -REG</v>
          </cell>
          <cell r="E387">
            <v>8363</v>
          </cell>
          <cell r="F387">
            <v>14783</v>
          </cell>
          <cell r="G387">
            <v>6175</v>
          </cell>
          <cell r="H387">
            <v>9761</v>
          </cell>
          <cell r="I387">
            <v>9736</v>
          </cell>
          <cell r="J387">
            <v>17183</v>
          </cell>
          <cell r="K387">
            <v>14132</v>
          </cell>
          <cell r="L387">
            <v>7743</v>
          </cell>
          <cell r="M387">
            <v>8111</v>
          </cell>
          <cell r="N387">
            <v>14548</v>
          </cell>
          <cell r="O387">
            <v>8272</v>
          </cell>
          <cell r="P387">
            <v>11376</v>
          </cell>
          <cell r="Q387">
            <v>9342</v>
          </cell>
        </row>
        <row r="388">
          <cell r="C388" t="str">
            <v>B09198</v>
          </cell>
          <cell r="D388" t="str">
            <v>8-2LTR BIG K DIET COLA -REG</v>
          </cell>
          <cell r="E388">
            <v>14509</v>
          </cell>
          <cell r="F388">
            <v>15285</v>
          </cell>
          <cell r="G388">
            <v>12809</v>
          </cell>
          <cell r="H388">
            <v>12807</v>
          </cell>
          <cell r="I388">
            <v>12958</v>
          </cell>
          <cell r="J388">
            <v>20080</v>
          </cell>
          <cell r="K388">
            <v>15400</v>
          </cell>
          <cell r="L388">
            <v>11916</v>
          </cell>
          <cell r="M388">
            <v>15383</v>
          </cell>
          <cell r="N388">
            <v>18335</v>
          </cell>
          <cell r="O388">
            <v>11743</v>
          </cell>
          <cell r="P388">
            <v>19497</v>
          </cell>
          <cell r="Q388">
            <v>14627</v>
          </cell>
        </row>
        <row r="389">
          <cell r="C389" t="str">
            <v>B09199</v>
          </cell>
          <cell r="D389" t="str">
            <v>8-2LTR BIG K DIET LEM LIM -REG</v>
          </cell>
          <cell r="E389">
            <v>5035</v>
          </cell>
          <cell r="F389">
            <v>10783</v>
          </cell>
          <cell r="G389">
            <v>4024</v>
          </cell>
          <cell r="H389">
            <v>5747</v>
          </cell>
          <cell r="I389">
            <v>5966</v>
          </cell>
          <cell r="J389">
            <v>5900</v>
          </cell>
          <cell r="K389">
            <v>8773</v>
          </cell>
          <cell r="L389">
            <v>4873</v>
          </cell>
          <cell r="M389">
            <v>6793</v>
          </cell>
          <cell r="N389">
            <v>7917</v>
          </cell>
          <cell r="O389">
            <v>2934</v>
          </cell>
          <cell r="P389">
            <v>5812</v>
          </cell>
          <cell r="Q389">
            <v>13086</v>
          </cell>
        </row>
        <row r="390">
          <cell r="C390" t="str">
            <v>B09215</v>
          </cell>
          <cell r="D390" t="str">
            <v xml:space="preserve">8/2LTR BIG K DIET CITRUS DROP </v>
          </cell>
          <cell r="E390">
            <v>10259</v>
          </cell>
          <cell r="F390">
            <v>7994</v>
          </cell>
          <cell r="G390">
            <v>17520</v>
          </cell>
          <cell r="H390">
            <v>0</v>
          </cell>
          <cell r="I390">
            <v>10195</v>
          </cell>
          <cell r="J390">
            <v>7304</v>
          </cell>
          <cell r="K390">
            <v>9461</v>
          </cell>
          <cell r="L390">
            <v>9826</v>
          </cell>
          <cell r="M390">
            <v>6473</v>
          </cell>
          <cell r="N390">
            <v>5292</v>
          </cell>
          <cell r="O390">
            <v>6688</v>
          </cell>
          <cell r="P390">
            <v>9338</v>
          </cell>
          <cell r="Q390">
            <v>12124</v>
          </cell>
        </row>
        <row r="391">
          <cell r="C391" t="str">
            <v>B09216</v>
          </cell>
          <cell r="D391" t="str">
            <v xml:space="preserve">8/2LTR BIG K DIET DR K </v>
          </cell>
          <cell r="E391">
            <v>4348</v>
          </cell>
          <cell r="F391">
            <v>6389</v>
          </cell>
          <cell r="G391">
            <v>2234</v>
          </cell>
          <cell r="H391">
            <v>2773</v>
          </cell>
          <cell r="I391">
            <v>3007</v>
          </cell>
          <cell r="J391">
            <v>5896</v>
          </cell>
          <cell r="K391">
            <v>3283</v>
          </cell>
          <cell r="L391">
            <v>3210</v>
          </cell>
          <cell r="M391">
            <v>2730</v>
          </cell>
          <cell r="N391">
            <v>4550</v>
          </cell>
          <cell r="O391">
            <v>0</v>
          </cell>
          <cell r="P391">
            <v>6280</v>
          </cell>
          <cell r="Q391">
            <v>3104</v>
          </cell>
        </row>
        <row r="392">
          <cell r="C392" t="str">
            <v>B09219</v>
          </cell>
          <cell r="D392" t="str">
            <v>8/2LTR BIG K SPRKLG WTR-LEM LM</v>
          </cell>
          <cell r="E392">
            <v>2589</v>
          </cell>
          <cell r="F392">
            <v>0</v>
          </cell>
          <cell r="G392">
            <v>3515</v>
          </cell>
          <cell r="H392">
            <v>0</v>
          </cell>
          <cell r="I392">
            <v>1822</v>
          </cell>
          <cell r="J392">
            <v>1200</v>
          </cell>
          <cell r="K392">
            <v>2959</v>
          </cell>
          <cell r="L392">
            <v>2037</v>
          </cell>
          <cell r="M392">
            <v>3557</v>
          </cell>
          <cell r="N392">
            <v>0</v>
          </cell>
          <cell r="O392">
            <v>0</v>
          </cell>
          <cell r="P392">
            <v>2006</v>
          </cell>
          <cell r="Q392">
            <v>5882</v>
          </cell>
        </row>
        <row r="393">
          <cell r="C393" t="str">
            <v>B09220</v>
          </cell>
          <cell r="D393" t="str">
            <v>8/2LTR BIG K BLACK CHERRY SODA</v>
          </cell>
          <cell r="E393">
            <v>2724</v>
          </cell>
          <cell r="F393">
            <v>3584</v>
          </cell>
          <cell r="G393">
            <v>5059</v>
          </cell>
          <cell r="H393">
            <v>3456</v>
          </cell>
          <cell r="I393">
            <v>2300</v>
          </cell>
          <cell r="J393">
            <v>6319</v>
          </cell>
          <cell r="K393">
            <v>0</v>
          </cell>
          <cell r="L393">
            <v>3066</v>
          </cell>
          <cell r="M393">
            <v>4596</v>
          </cell>
          <cell r="N393">
            <v>2158</v>
          </cell>
          <cell r="O393">
            <v>2733</v>
          </cell>
          <cell r="P393">
            <v>5896</v>
          </cell>
          <cell r="Q393">
            <v>3590</v>
          </cell>
        </row>
        <row r="394">
          <cell r="C394" t="str">
            <v>B09234</v>
          </cell>
          <cell r="D394" t="str">
            <v xml:space="preserve">8-2LTR BIG K SPARKLING PUNCH </v>
          </cell>
          <cell r="E394">
            <v>5491</v>
          </cell>
          <cell r="F394">
            <v>4219</v>
          </cell>
          <cell r="G394">
            <v>6871</v>
          </cell>
          <cell r="H394">
            <v>0</v>
          </cell>
          <cell r="I394">
            <v>6903</v>
          </cell>
          <cell r="J394">
            <v>7057</v>
          </cell>
          <cell r="K394">
            <v>3966</v>
          </cell>
          <cell r="L394">
            <v>8288</v>
          </cell>
          <cell r="M394">
            <v>6888</v>
          </cell>
          <cell r="N394">
            <v>0</v>
          </cell>
          <cell r="O394">
            <v>6835</v>
          </cell>
          <cell r="P394">
            <v>7317</v>
          </cell>
          <cell r="Q394">
            <v>5980</v>
          </cell>
        </row>
        <row r="395">
          <cell r="C395" t="str">
            <v>B09238</v>
          </cell>
          <cell r="D395" t="str">
            <v>8-2LTR BIG K CHY/LEM-LIME SODA</v>
          </cell>
          <cell r="E395">
            <v>2008</v>
          </cell>
          <cell r="F395">
            <v>0</v>
          </cell>
          <cell r="G395">
            <v>2012</v>
          </cell>
          <cell r="H395">
            <v>0</v>
          </cell>
          <cell r="I395">
            <v>0</v>
          </cell>
          <cell r="J395">
            <v>0</v>
          </cell>
          <cell r="K395">
            <v>0</v>
          </cell>
          <cell r="L395">
            <v>0</v>
          </cell>
          <cell r="M395">
            <v>0</v>
          </cell>
          <cell r="N395">
            <v>0</v>
          </cell>
          <cell r="O395">
            <v>0</v>
          </cell>
          <cell r="P395">
            <v>0</v>
          </cell>
          <cell r="Q395">
            <v>0</v>
          </cell>
        </row>
        <row r="396">
          <cell r="C396" t="str">
            <v>B09240</v>
          </cell>
          <cell r="D396" t="str">
            <v>1/24PK BIG K CAF/FRE DIET COLA</v>
          </cell>
          <cell r="E396">
            <v>17504</v>
          </cell>
          <cell r="F396">
            <v>13161</v>
          </cell>
          <cell r="G396">
            <v>8478</v>
          </cell>
          <cell r="H396">
            <v>11579</v>
          </cell>
          <cell r="I396">
            <v>19703</v>
          </cell>
          <cell r="J396">
            <v>5609</v>
          </cell>
          <cell r="K396">
            <v>6741</v>
          </cell>
          <cell r="L396">
            <v>7399</v>
          </cell>
          <cell r="M396">
            <v>17982</v>
          </cell>
          <cell r="N396">
            <v>9100</v>
          </cell>
          <cell r="O396">
            <v>7123</v>
          </cell>
          <cell r="P396">
            <v>14504</v>
          </cell>
          <cell r="Q396">
            <v>18475</v>
          </cell>
        </row>
        <row r="397">
          <cell r="C397" t="str">
            <v>B09245</v>
          </cell>
          <cell r="D397" t="str">
            <v>8-2LTR BIG K ORANGE -REG</v>
          </cell>
          <cell r="E397">
            <v>9440</v>
          </cell>
          <cell r="F397">
            <v>14267</v>
          </cell>
          <cell r="G397">
            <v>13916</v>
          </cell>
          <cell r="H397">
            <v>12202</v>
          </cell>
          <cell r="I397">
            <v>13490</v>
          </cell>
          <cell r="J397">
            <v>13221</v>
          </cell>
          <cell r="K397">
            <v>14184</v>
          </cell>
          <cell r="L397">
            <v>21287</v>
          </cell>
          <cell r="M397">
            <v>7573</v>
          </cell>
          <cell r="N397">
            <v>10922</v>
          </cell>
          <cell r="O397">
            <v>11299</v>
          </cell>
          <cell r="P397">
            <v>17123</v>
          </cell>
          <cell r="Q397">
            <v>18924</v>
          </cell>
        </row>
        <row r="398">
          <cell r="C398" t="str">
            <v>B09250</v>
          </cell>
          <cell r="D398" t="str">
            <v xml:space="preserve">8/2LTR BIG K PINEAPPLE SODA </v>
          </cell>
          <cell r="E398">
            <v>0</v>
          </cell>
          <cell r="F398">
            <v>2011</v>
          </cell>
          <cell r="G398">
            <v>2014</v>
          </cell>
          <cell r="H398">
            <v>3428</v>
          </cell>
          <cell r="I398">
            <v>2050</v>
          </cell>
          <cell r="J398">
            <v>2794</v>
          </cell>
          <cell r="K398">
            <v>4568</v>
          </cell>
          <cell r="L398">
            <v>3447</v>
          </cell>
          <cell r="M398">
            <v>3013</v>
          </cell>
          <cell r="N398">
            <v>2437</v>
          </cell>
          <cell r="O398">
            <v>2444</v>
          </cell>
          <cell r="P398">
            <v>2550</v>
          </cell>
          <cell r="Q398">
            <v>5043</v>
          </cell>
        </row>
        <row r="399">
          <cell r="C399" t="str">
            <v>B09276</v>
          </cell>
          <cell r="D399" t="str">
            <v xml:space="preserve">8/2-LTR BIG K SPARKLING WATER </v>
          </cell>
          <cell r="E399">
            <v>0</v>
          </cell>
          <cell r="F399">
            <v>4009</v>
          </cell>
          <cell r="G399">
            <v>2004</v>
          </cell>
          <cell r="H399">
            <v>3136</v>
          </cell>
          <cell r="I399">
            <v>0</v>
          </cell>
          <cell r="J399">
            <v>1991</v>
          </cell>
          <cell r="K399">
            <v>2870</v>
          </cell>
          <cell r="L399">
            <v>3124</v>
          </cell>
          <cell r="M399">
            <v>2878</v>
          </cell>
          <cell r="N399">
            <v>0</v>
          </cell>
          <cell r="O399">
            <v>2435</v>
          </cell>
          <cell r="P399">
            <v>3009</v>
          </cell>
          <cell r="Q399">
            <v>2732</v>
          </cell>
        </row>
        <row r="400">
          <cell r="C400" t="str">
            <v>B09277</v>
          </cell>
          <cell r="D400" t="str">
            <v xml:space="preserve">8-2LTR BIG K CLUB SODA </v>
          </cell>
          <cell r="E400">
            <v>2058</v>
          </cell>
          <cell r="F400">
            <v>0</v>
          </cell>
          <cell r="G400">
            <v>2056</v>
          </cell>
          <cell r="H400">
            <v>2096</v>
          </cell>
          <cell r="I400">
            <v>2142</v>
          </cell>
          <cell r="J400">
            <v>2092</v>
          </cell>
          <cell r="K400">
            <v>1983</v>
          </cell>
          <cell r="L400">
            <v>4304</v>
          </cell>
          <cell r="M400">
            <v>0</v>
          </cell>
          <cell r="N400">
            <v>0</v>
          </cell>
          <cell r="O400">
            <v>2156</v>
          </cell>
          <cell r="P400">
            <v>2123</v>
          </cell>
          <cell r="Q400">
            <v>2296</v>
          </cell>
        </row>
        <row r="401">
          <cell r="C401" t="str">
            <v>B09278</v>
          </cell>
          <cell r="D401" t="str">
            <v xml:space="preserve">8-2LTR BIG K TONIC WATER </v>
          </cell>
          <cell r="E401">
            <v>0</v>
          </cell>
          <cell r="F401">
            <v>1320</v>
          </cell>
          <cell r="G401">
            <v>2010</v>
          </cell>
          <cell r="H401">
            <v>0</v>
          </cell>
          <cell r="I401">
            <v>1276</v>
          </cell>
          <cell r="J401">
            <v>1986</v>
          </cell>
          <cell r="K401">
            <v>2849</v>
          </cell>
          <cell r="L401">
            <v>0</v>
          </cell>
          <cell r="M401">
            <v>2023</v>
          </cell>
          <cell r="N401">
            <v>0</v>
          </cell>
          <cell r="O401">
            <v>2731</v>
          </cell>
          <cell r="P401">
            <v>0</v>
          </cell>
          <cell r="Q401">
            <v>2007</v>
          </cell>
        </row>
        <row r="402">
          <cell r="C402" t="str">
            <v>B09308</v>
          </cell>
          <cell r="D402" t="str">
            <v xml:space="preserve">CLOVER VALLEY DT COLA 12PK </v>
          </cell>
          <cell r="E402">
            <v>0</v>
          </cell>
          <cell r="F402">
            <v>0</v>
          </cell>
          <cell r="G402">
            <v>0</v>
          </cell>
          <cell r="H402">
            <v>6431</v>
          </cell>
          <cell r="I402">
            <v>47792</v>
          </cell>
          <cell r="J402">
            <v>9455</v>
          </cell>
          <cell r="K402">
            <v>22112</v>
          </cell>
          <cell r="L402">
            <v>18250</v>
          </cell>
          <cell r="M402">
            <v>14549</v>
          </cell>
          <cell r="N402">
            <v>26285</v>
          </cell>
          <cell r="O402">
            <v>21296</v>
          </cell>
          <cell r="P402">
            <v>8462</v>
          </cell>
          <cell r="Q402">
            <v>23270</v>
          </cell>
        </row>
        <row r="403">
          <cell r="C403" t="str">
            <v>B09309</v>
          </cell>
          <cell r="D403" t="str">
            <v xml:space="preserve">CLOVER VALLEY GRAPE 12PK </v>
          </cell>
          <cell r="E403">
            <v>0</v>
          </cell>
          <cell r="F403">
            <v>0</v>
          </cell>
          <cell r="G403">
            <v>0</v>
          </cell>
          <cell r="H403">
            <v>10464</v>
          </cell>
          <cell r="I403">
            <v>13478</v>
          </cell>
          <cell r="J403">
            <v>0</v>
          </cell>
          <cell r="K403">
            <v>662</v>
          </cell>
          <cell r="L403">
            <v>5770</v>
          </cell>
          <cell r="M403">
            <v>0</v>
          </cell>
          <cell r="N403">
            <v>16618</v>
          </cell>
          <cell r="O403">
            <v>29257</v>
          </cell>
          <cell r="P403">
            <v>0</v>
          </cell>
          <cell r="Q403">
            <v>18438</v>
          </cell>
        </row>
        <row r="404">
          <cell r="C404" t="str">
            <v>B09310</v>
          </cell>
          <cell r="D404" t="str">
            <v xml:space="preserve">CLOVER VALLEY COLA 12PK </v>
          </cell>
          <cell r="E404">
            <v>0</v>
          </cell>
          <cell r="F404">
            <v>0</v>
          </cell>
          <cell r="G404">
            <v>0</v>
          </cell>
          <cell r="H404">
            <v>42876</v>
          </cell>
          <cell r="I404">
            <v>51232</v>
          </cell>
          <cell r="J404">
            <v>29763</v>
          </cell>
          <cell r="K404">
            <v>45494</v>
          </cell>
          <cell r="L404">
            <v>23298</v>
          </cell>
          <cell r="M404">
            <v>35170</v>
          </cell>
          <cell r="N404">
            <v>22533</v>
          </cell>
          <cell r="O404">
            <v>34621</v>
          </cell>
          <cell r="P404">
            <v>41326</v>
          </cell>
          <cell r="Q404">
            <v>73494</v>
          </cell>
        </row>
        <row r="405">
          <cell r="C405" t="str">
            <v>B09311</v>
          </cell>
          <cell r="D405" t="str">
            <v>CLOVER VALLEY CITRUS DROP 12PK</v>
          </cell>
          <cell r="E405">
            <v>0</v>
          </cell>
          <cell r="F405">
            <v>0</v>
          </cell>
          <cell r="G405">
            <v>0</v>
          </cell>
          <cell r="H405">
            <v>24796</v>
          </cell>
          <cell r="I405">
            <v>28934</v>
          </cell>
          <cell r="J405">
            <v>16616</v>
          </cell>
          <cell r="K405">
            <v>43824</v>
          </cell>
          <cell r="L405">
            <v>19193</v>
          </cell>
          <cell r="M405">
            <v>21805</v>
          </cell>
          <cell r="N405">
            <v>9366</v>
          </cell>
          <cell r="O405">
            <v>19643</v>
          </cell>
          <cell r="P405">
            <v>19369</v>
          </cell>
          <cell r="Q405">
            <v>33091</v>
          </cell>
        </row>
        <row r="406">
          <cell r="C406" t="str">
            <v>B09312</v>
          </cell>
          <cell r="D406" t="str">
            <v xml:space="preserve">CLOVER VALLEY ROOTBEER 12PK </v>
          </cell>
          <cell r="E406">
            <v>0</v>
          </cell>
          <cell r="F406">
            <v>0</v>
          </cell>
          <cell r="G406">
            <v>0</v>
          </cell>
          <cell r="H406">
            <v>20676</v>
          </cell>
          <cell r="I406">
            <v>39916</v>
          </cell>
          <cell r="J406">
            <v>33022</v>
          </cell>
          <cell r="K406">
            <v>55388</v>
          </cell>
          <cell r="L406">
            <v>9278</v>
          </cell>
          <cell r="M406">
            <v>20832</v>
          </cell>
          <cell r="N406">
            <v>13247</v>
          </cell>
          <cell r="O406">
            <v>29930</v>
          </cell>
          <cell r="P406">
            <v>16999</v>
          </cell>
          <cell r="Q406">
            <v>35499</v>
          </cell>
        </row>
        <row r="407">
          <cell r="C407" t="str">
            <v>B09313</v>
          </cell>
          <cell r="D407" t="str">
            <v xml:space="preserve">CLOVER VALLEY ORANGE 12PK </v>
          </cell>
          <cell r="E407">
            <v>0</v>
          </cell>
          <cell r="F407">
            <v>0</v>
          </cell>
          <cell r="G407">
            <v>0</v>
          </cell>
          <cell r="H407">
            <v>0</v>
          </cell>
          <cell r="I407">
            <v>31180</v>
          </cell>
          <cell r="J407">
            <v>11555</v>
          </cell>
          <cell r="K407">
            <v>43753</v>
          </cell>
          <cell r="L407">
            <v>7724</v>
          </cell>
          <cell r="M407">
            <v>22027</v>
          </cell>
          <cell r="N407">
            <v>0</v>
          </cell>
          <cell r="O407">
            <v>17466</v>
          </cell>
          <cell r="P407">
            <v>16218</v>
          </cell>
          <cell r="Q407">
            <v>25768</v>
          </cell>
        </row>
        <row r="408">
          <cell r="C408" t="str">
            <v>B09314</v>
          </cell>
          <cell r="D408" t="str">
            <v xml:space="preserve">CLOVER VALLEY DR TOPPER 12PK </v>
          </cell>
          <cell r="E408">
            <v>0</v>
          </cell>
          <cell r="F408">
            <v>0</v>
          </cell>
          <cell r="G408">
            <v>0</v>
          </cell>
          <cell r="H408">
            <v>24753</v>
          </cell>
          <cell r="I408">
            <v>10400</v>
          </cell>
          <cell r="J408">
            <v>11183</v>
          </cell>
          <cell r="K408">
            <v>41011</v>
          </cell>
          <cell r="L408">
            <v>7296</v>
          </cell>
          <cell r="M408">
            <v>18322</v>
          </cell>
          <cell r="N408">
            <v>14185</v>
          </cell>
          <cell r="O408">
            <v>16377</v>
          </cell>
          <cell r="P408">
            <v>19868</v>
          </cell>
          <cell r="Q408">
            <v>33300</v>
          </cell>
        </row>
        <row r="409">
          <cell r="C409" t="str">
            <v>B09340</v>
          </cell>
          <cell r="D409" t="str">
            <v>12/1L KRO GOLD CROWN TONIC WTR</v>
          </cell>
          <cell r="E409">
            <v>0</v>
          </cell>
          <cell r="F409">
            <v>1576</v>
          </cell>
          <cell r="G409">
            <v>4469</v>
          </cell>
          <cell r="H409">
            <v>1789</v>
          </cell>
          <cell r="I409">
            <v>3850</v>
          </cell>
          <cell r="J409">
            <v>1885</v>
          </cell>
          <cell r="K409">
            <v>7115</v>
          </cell>
          <cell r="L409">
            <v>3586</v>
          </cell>
          <cell r="M409">
            <v>6295</v>
          </cell>
          <cell r="N409">
            <v>0</v>
          </cell>
          <cell r="O409">
            <v>3587</v>
          </cell>
          <cell r="P409">
            <v>1617</v>
          </cell>
          <cell r="Q409">
            <v>3490</v>
          </cell>
        </row>
        <row r="410">
          <cell r="C410" t="str">
            <v>B09345</v>
          </cell>
          <cell r="D410" t="str">
            <v>12/1L KRO GOLD CROWN CLUB SODA</v>
          </cell>
          <cell r="E410">
            <v>0</v>
          </cell>
          <cell r="F410">
            <v>2637</v>
          </cell>
          <cell r="G410">
            <v>2688</v>
          </cell>
          <cell r="H410">
            <v>5317</v>
          </cell>
          <cell r="I410">
            <v>4484</v>
          </cell>
          <cell r="J410">
            <v>1608</v>
          </cell>
          <cell r="K410">
            <v>5558</v>
          </cell>
          <cell r="L410">
            <v>2688</v>
          </cell>
          <cell r="M410">
            <v>5752</v>
          </cell>
          <cell r="N410">
            <v>0</v>
          </cell>
          <cell r="O410">
            <v>5388</v>
          </cell>
          <cell r="P410">
            <v>2877</v>
          </cell>
          <cell r="Q410">
            <v>2823</v>
          </cell>
        </row>
        <row r="411">
          <cell r="C411" t="str">
            <v>B09349</v>
          </cell>
          <cell r="D411" t="str">
            <v>12/1L KRO GOLD CRWN DIET TONIC</v>
          </cell>
          <cell r="E411">
            <v>1430</v>
          </cell>
          <cell r="F411">
            <v>2984</v>
          </cell>
          <cell r="G411">
            <v>3572</v>
          </cell>
          <cell r="H411">
            <v>0</v>
          </cell>
          <cell r="I411">
            <v>5366</v>
          </cell>
          <cell r="J411">
            <v>0</v>
          </cell>
          <cell r="K411">
            <v>9005</v>
          </cell>
          <cell r="L411">
            <v>1944</v>
          </cell>
          <cell r="M411">
            <v>5606</v>
          </cell>
          <cell r="N411">
            <v>0</v>
          </cell>
          <cell r="O411">
            <v>5740</v>
          </cell>
          <cell r="P411">
            <v>2148</v>
          </cell>
          <cell r="Q411">
            <v>3220</v>
          </cell>
        </row>
        <row r="412">
          <cell r="C412" t="str">
            <v>B09354</v>
          </cell>
          <cell r="D412" t="str">
            <v>12/1L KRO GLD CRWN SLZR LEMLIM</v>
          </cell>
          <cell r="E412">
            <v>708</v>
          </cell>
          <cell r="F412">
            <v>1712</v>
          </cell>
          <cell r="G412">
            <v>0</v>
          </cell>
          <cell r="H412">
            <v>1688</v>
          </cell>
          <cell r="I412">
            <v>1617</v>
          </cell>
          <cell r="J412">
            <v>0</v>
          </cell>
          <cell r="K412">
            <v>1592</v>
          </cell>
          <cell r="L412">
            <v>1795</v>
          </cell>
          <cell r="M412">
            <v>3595</v>
          </cell>
          <cell r="N412">
            <v>0</v>
          </cell>
          <cell r="O412">
            <v>1617</v>
          </cell>
          <cell r="P412">
            <v>1243</v>
          </cell>
          <cell r="Q412">
            <v>1793</v>
          </cell>
        </row>
        <row r="413">
          <cell r="C413" t="str">
            <v>B09355</v>
          </cell>
          <cell r="D413" t="str">
            <v>12/1L KRO GOLD CRWN SLTZR ORNG</v>
          </cell>
          <cell r="E413">
            <v>1420</v>
          </cell>
          <cell r="F413">
            <v>0</v>
          </cell>
          <cell r="G413">
            <v>0</v>
          </cell>
          <cell r="H413">
            <v>0</v>
          </cell>
          <cell r="I413">
            <v>1570</v>
          </cell>
          <cell r="J413">
            <v>0</v>
          </cell>
          <cell r="K413">
            <v>1252</v>
          </cell>
          <cell r="L413">
            <v>0</v>
          </cell>
          <cell r="M413">
            <v>1436</v>
          </cell>
          <cell r="N413">
            <v>0</v>
          </cell>
          <cell r="O413">
            <v>0</v>
          </cell>
          <cell r="P413">
            <v>0</v>
          </cell>
          <cell r="Q413">
            <v>0</v>
          </cell>
        </row>
        <row r="414">
          <cell r="C414" t="str">
            <v>B09356</v>
          </cell>
          <cell r="D414" t="str">
            <v>12/1L KRO GLD CRWN SLTZR RSPBR</v>
          </cell>
          <cell r="E414">
            <v>0</v>
          </cell>
          <cell r="F414">
            <v>0</v>
          </cell>
          <cell r="G414">
            <v>0</v>
          </cell>
          <cell r="H414">
            <v>2514</v>
          </cell>
          <cell r="I414">
            <v>0</v>
          </cell>
          <cell r="J414">
            <v>0</v>
          </cell>
          <cell r="K414">
            <v>0</v>
          </cell>
          <cell r="L414">
            <v>2688</v>
          </cell>
          <cell r="M414">
            <v>0</v>
          </cell>
          <cell r="N414">
            <v>0</v>
          </cell>
          <cell r="O414">
            <v>0</v>
          </cell>
          <cell r="P414">
            <v>0</v>
          </cell>
          <cell r="Q414">
            <v>0</v>
          </cell>
        </row>
        <row r="415">
          <cell r="C415" t="str">
            <v>B09398</v>
          </cell>
          <cell r="D415" t="str">
            <v>12/1L KRO GLD CRWN SLTZR ORGNL</v>
          </cell>
          <cell r="E415">
            <v>1970</v>
          </cell>
          <cell r="F415">
            <v>0</v>
          </cell>
          <cell r="G415">
            <v>1435</v>
          </cell>
          <cell r="H415">
            <v>1254</v>
          </cell>
          <cell r="I415">
            <v>1912</v>
          </cell>
          <cell r="J415">
            <v>0</v>
          </cell>
          <cell r="K415">
            <v>2673</v>
          </cell>
          <cell r="L415">
            <v>1613</v>
          </cell>
          <cell r="M415">
            <v>2696</v>
          </cell>
          <cell r="N415">
            <v>0</v>
          </cell>
          <cell r="O415">
            <v>3392</v>
          </cell>
          <cell r="P415">
            <v>0</v>
          </cell>
          <cell r="Q415">
            <v>1971</v>
          </cell>
        </row>
        <row r="416">
          <cell r="C416" t="str">
            <v>B09425</v>
          </cell>
          <cell r="D416" t="str">
            <v>8-2LTR BIG K CHERRY COLA REG</v>
          </cell>
          <cell r="E416">
            <v>3296</v>
          </cell>
          <cell r="F416">
            <v>5758</v>
          </cell>
          <cell r="G416">
            <v>3143</v>
          </cell>
          <cell r="H416">
            <v>2689</v>
          </cell>
          <cell r="I416">
            <v>4000</v>
          </cell>
          <cell r="J416">
            <v>6313</v>
          </cell>
          <cell r="K416">
            <v>2432</v>
          </cell>
          <cell r="L416">
            <v>8622</v>
          </cell>
          <cell r="M416">
            <v>2772</v>
          </cell>
          <cell r="N416">
            <v>2445</v>
          </cell>
          <cell r="O416">
            <v>3587</v>
          </cell>
          <cell r="P416">
            <v>12373</v>
          </cell>
          <cell r="Q416">
            <v>-1132</v>
          </cell>
        </row>
        <row r="417">
          <cell r="C417" t="str">
            <v>B09427</v>
          </cell>
          <cell r="D417" t="str">
            <v xml:space="preserve">8-2LTR BIG K DIET CHERRY COLA </v>
          </cell>
          <cell r="E417">
            <v>3092</v>
          </cell>
          <cell r="F417">
            <v>8107</v>
          </cell>
          <cell r="G417">
            <v>3162</v>
          </cell>
          <cell r="H417">
            <v>4026</v>
          </cell>
          <cell r="I417">
            <v>4890</v>
          </cell>
          <cell r="J417">
            <v>6174</v>
          </cell>
          <cell r="K417">
            <v>3148</v>
          </cell>
          <cell r="L417">
            <v>8309</v>
          </cell>
          <cell r="M417">
            <v>3309</v>
          </cell>
          <cell r="N417">
            <v>2443</v>
          </cell>
          <cell r="O417">
            <v>3956</v>
          </cell>
          <cell r="P417">
            <v>7544</v>
          </cell>
          <cell r="Q417">
            <v>5675</v>
          </cell>
        </row>
        <row r="418">
          <cell r="C418" t="str">
            <v>B09428</v>
          </cell>
          <cell r="D418" t="str">
            <v xml:space="preserve">8/2L BIG K DIET ORANGE SODA </v>
          </cell>
          <cell r="E418">
            <v>6465</v>
          </cell>
          <cell r="F418">
            <v>10923</v>
          </cell>
          <cell r="G418">
            <v>0</v>
          </cell>
          <cell r="H418">
            <v>6846</v>
          </cell>
          <cell r="I418">
            <v>5273</v>
          </cell>
          <cell r="J418">
            <v>4740</v>
          </cell>
          <cell r="K418">
            <v>8340</v>
          </cell>
          <cell r="L418">
            <v>5215</v>
          </cell>
          <cell r="M418">
            <v>5259</v>
          </cell>
          <cell r="N418">
            <v>3739</v>
          </cell>
          <cell r="O418">
            <v>2733</v>
          </cell>
          <cell r="P418">
            <v>7158</v>
          </cell>
          <cell r="Q418">
            <v>6484</v>
          </cell>
        </row>
        <row r="419">
          <cell r="C419" t="str">
            <v>B09429</v>
          </cell>
          <cell r="D419" t="str">
            <v xml:space="preserve">8/2L BIG K DIET ROOT BEER </v>
          </cell>
          <cell r="E419">
            <v>5610</v>
          </cell>
          <cell r="F419">
            <v>3013</v>
          </cell>
          <cell r="G419">
            <v>3957</v>
          </cell>
          <cell r="H419">
            <v>3624</v>
          </cell>
          <cell r="I419">
            <v>4028</v>
          </cell>
          <cell r="J419">
            <v>4443</v>
          </cell>
          <cell r="K419">
            <v>4707</v>
          </cell>
          <cell r="L419">
            <v>4589</v>
          </cell>
          <cell r="M419">
            <v>3740</v>
          </cell>
          <cell r="N419">
            <v>6749</v>
          </cell>
          <cell r="O419">
            <v>1865</v>
          </cell>
          <cell r="P419">
            <v>3732</v>
          </cell>
          <cell r="Q419">
            <v>6453</v>
          </cell>
        </row>
        <row r="420">
          <cell r="C420" t="str">
            <v>B09433</v>
          </cell>
          <cell r="D420" t="str">
            <v xml:space="preserve">2/12PK BIG K SWEETENED TEA </v>
          </cell>
          <cell r="E420">
            <v>3696</v>
          </cell>
          <cell r="F420">
            <v>3054</v>
          </cell>
          <cell r="G420">
            <v>8646</v>
          </cell>
          <cell r="H420">
            <v>18036</v>
          </cell>
          <cell r="I420">
            <v>10582</v>
          </cell>
          <cell r="J420">
            <v>8413</v>
          </cell>
          <cell r="K420">
            <v>0</v>
          </cell>
          <cell r="L420">
            <v>0</v>
          </cell>
          <cell r="M420">
            <v>0</v>
          </cell>
          <cell r="N420">
            <v>0</v>
          </cell>
          <cell r="O420">
            <v>0</v>
          </cell>
          <cell r="P420">
            <v>0</v>
          </cell>
          <cell r="Q420">
            <v>0</v>
          </cell>
        </row>
        <row r="421">
          <cell r="C421" t="str">
            <v>B09435</v>
          </cell>
          <cell r="D421" t="str">
            <v>8-2LT BIG K STRAWBERRY -REG</v>
          </cell>
          <cell r="E421">
            <v>2250</v>
          </cell>
          <cell r="F421">
            <v>2293</v>
          </cell>
          <cell r="G421">
            <v>1366</v>
          </cell>
          <cell r="H421">
            <v>4109</v>
          </cell>
          <cell r="I421">
            <v>0</v>
          </cell>
          <cell r="J421">
            <v>2731</v>
          </cell>
          <cell r="K421">
            <v>4429</v>
          </cell>
          <cell r="L421">
            <v>3156</v>
          </cell>
          <cell r="M421">
            <v>0</v>
          </cell>
          <cell r="N421">
            <v>2249</v>
          </cell>
          <cell r="O421">
            <v>3024</v>
          </cell>
          <cell r="P421">
            <v>3165</v>
          </cell>
          <cell r="Q421">
            <v>3161</v>
          </cell>
        </row>
        <row r="422">
          <cell r="C422" t="str">
            <v>B09443</v>
          </cell>
          <cell r="D422" t="str">
            <v xml:space="preserve">2/12PK BIG K CALORIE FREE TEA </v>
          </cell>
          <cell r="E422">
            <v>5289</v>
          </cell>
          <cell r="F422">
            <v>3053</v>
          </cell>
          <cell r="G422">
            <v>7682</v>
          </cell>
          <cell r="H422">
            <v>13014</v>
          </cell>
          <cell r="I422">
            <v>6252</v>
          </cell>
          <cell r="J422">
            <v>8818</v>
          </cell>
          <cell r="K422">
            <v>0</v>
          </cell>
          <cell r="L422">
            <v>0</v>
          </cell>
          <cell r="M422">
            <v>0</v>
          </cell>
          <cell r="N422">
            <v>0</v>
          </cell>
          <cell r="O422">
            <v>0</v>
          </cell>
          <cell r="P422">
            <v>0</v>
          </cell>
          <cell r="Q422">
            <v>0</v>
          </cell>
        </row>
        <row r="423">
          <cell r="C423" t="str">
            <v>B09445</v>
          </cell>
          <cell r="D423" t="str">
            <v>8-2LTR BIG K GINGER ALE -REG</v>
          </cell>
          <cell r="E423">
            <v>4456</v>
          </cell>
          <cell r="F423">
            <v>4590</v>
          </cell>
          <cell r="G423">
            <v>9037</v>
          </cell>
          <cell r="H423">
            <v>0</v>
          </cell>
          <cell r="I423">
            <v>6047</v>
          </cell>
          <cell r="J423">
            <v>4363</v>
          </cell>
          <cell r="K423">
            <v>5686</v>
          </cell>
          <cell r="L423">
            <v>4452</v>
          </cell>
          <cell r="M423">
            <v>4441</v>
          </cell>
          <cell r="N423">
            <v>5310</v>
          </cell>
          <cell r="O423">
            <v>3019</v>
          </cell>
          <cell r="P423">
            <v>7445</v>
          </cell>
          <cell r="Q423">
            <v>8929</v>
          </cell>
        </row>
        <row r="424">
          <cell r="C424" t="str">
            <v>B09463</v>
          </cell>
          <cell r="D424" t="str">
            <v xml:space="preserve">8/2-LTR BIG K CITRUS DROP </v>
          </cell>
          <cell r="E424">
            <v>10079</v>
          </cell>
          <cell r="F424">
            <v>20507</v>
          </cell>
          <cell r="G424">
            <v>8177</v>
          </cell>
          <cell r="H424">
            <v>10449</v>
          </cell>
          <cell r="I424">
            <v>15812</v>
          </cell>
          <cell r="J424">
            <v>21777</v>
          </cell>
          <cell r="K424">
            <v>15151</v>
          </cell>
          <cell r="L424">
            <v>11442</v>
          </cell>
          <cell r="M424">
            <v>16105</v>
          </cell>
          <cell r="N424">
            <v>8960</v>
          </cell>
          <cell r="O424">
            <v>16031</v>
          </cell>
          <cell r="P424">
            <v>15022</v>
          </cell>
          <cell r="Q424">
            <v>20363</v>
          </cell>
        </row>
        <row r="425">
          <cell r="C425" t="str">
            <v>B09465</v>
          </cell>
          <cell r="D425" t="str">
            <v xml:space="preserve">8/2-LTR BIG K CF FR DIET COLA </v>
          </cell>
          <cell r="E425">
            <v>6824</v>
          </cell>
          <cell r="F425">
            <v>11396</v>
          </cell>
          <cell r="G425">
            <v>5615</v>
          </cell>
          <cell r="H425">
            <v>3880</v>
          </cell>
          <cell r="I425">
            <v>9028</v>
          </cell>
          <cell r="J425">
            <v>8954</v>
          </cell>
          <cell r="K425">
            <v>5493</v>
          </cell>
          <cell r="L425">
            <v>7189</v>
          </cell>
          <cell r="M425">
            <v>6467</v>
          </cell>
          <cell r="N425">
            <v>4359</v>
          </cell>
          <cell r="O425">
            <v>2943</v>
          </cell>
          <cell r="P425">
            <v>10353</v>
          </cell>
          <cell r="Q425">
            <v>8428</v>
          </cell>
        </row>
        <row r="426">
          <cell r="C426" t="str">
            <v>B09501</v>
          </cell>
          <cell r="D426" t="str">
            <v>CLOV VALL SPKWTR BL CHERRY 1LT</v>
          </cell>
          <cell r="E426">
            <v>0</v>
          </cell>
          <cell r="F426">
            <v>0</v>
          </cell>
          <cell r="G426">
            <v>0</v>
          </cell>
          <cell r="H426">
            <v>23216</v>
          </cell>
          <cell r="I426">
            <v>15264</v>
          </cell>
          <cell r="J426">
            <v>15352</v>
          </cell>
          <cell r="K426">
            <v>16521</v>
          </cell>
          <cell r="L426">
            <v>0</v>
          </cell>
          <cell r="M426">
            <v>9526</v>
          </cell>
          <cell r="N426">
            <v>0</v>
          </cell>
          <cell r="O426">
            <v>12168</v>
          </cell>
          <cell r="P426">
            <v>7868</v>
          </cell>
          <cell r="Q426">
            <v>21549</v>
          </cell>
        </row>
        <row r="427">
          <cell r="C427" t="str">
            <v>B09502</v>
          </cell>
          <cell r="D427" t="str">
            <v xml:space="preserve">CV WHITE GRAPE SPKWTR 1LT </v>
          </cell>
          <cell r="E427">
            <v>0</v>
          </cell>
          <cell r="F427">
            <v>0</v>
          </cell>
          <cell r="G427">
            <v>0</v>
          </cell>
          <cell r="H427">
            <v>27240</v>
          </cell>
          <cell r="I427">
            <v>9490</v>
          </cell>
          <cell r="J427">
            <v>11558</v>
          </cell>
          <cell r="K427">
            <v>10565</v>
          </cell>
          <cell r="L427">
            <v>0</v>
          </cell>
          <cell r="M427">
            <v>3661</v>
          </cell>
          <cell r="N427">
            <v>0</v>
          </cell>
          <cell r="O427">
            <v>8738</v>
          </cell>
          <cell r="P427">
            <v>4316</v>
          </cell>
          <cell r="Q427">
            <v>17384</v>
          </cell>
        </row>
        <row r="428">
          <cell r="C428" t="str">
            <v>B09503</v>
          </cell>
          <cell r="D428" t="str">
            <v xml:space="preserve">CLOV VALL SPKWATER PEACH 1LTR </v>
          </cell>
          <cell r="E428">
            <v>0</v>
          </cell>
          <cell r="F428">
            <v>0</v>
          </cell>
          <cell r="G428">
            <v>0</v>
          </cell>
          <cell r="H428">
            <v>27783</v>
          </cell>
          <cell r="I428">
            <v>0</v>
          </cell>
          <cell r="J428">
            <v>20099</v>
          </cell>
          <cell r="K428">
            <v>5436</v>
          </cell>
          <cell r="L428">
            <v>0</v>
          </cell>
          <cell r="M428">
            <v>8571</v>
          </cell>
          <cell r="N428">
            <v>0</v>
          </cell>
          <cell r="O428">
            <v>7181</v>
          </cell>
          <cell r="P428">
            <v>4325</v>
          </cell>
          <cell r="Q428">
            <v>18844</v>
          </cell>
        </row>
        <row r="429">
          <cell r="C429" t="str">
            <v>B09510</v>
          </cell>
          <cell r="D429" t="str">
            <v xml:space="preserve">1/24 PK BIG K SPARKLING PUNCH </v>
          </cell>
          <cell r="E429">
            <v>0</v>
          </cell>
          <cell r="F429">
            <v>3359</v>
          </cell>
          <cell r="G429">
            <v>3680</v>
          </cell>
          <cell r="H429">
            <v>5093</v>
          </cell>
          <cell r="I429">
            <v>4493</v>
          </cell>
          <cell r="J429">
            <v>6316</v>
          </cell>
          <cell r="K429">
            <v>5331</v>
          </cell>
          <cell r="L429">
            <v>4100</v>
          </cell>
          <cell r="M429">
            <v>5768</v>
          </cell>
          <cell r="N429">
            <v>0</v>
          </cell>
          <cell r="O429">
            <v>8194</v>
          </cell>
          <cell r="P429">
            <v>0</v>
          </cell>
          <cell r="Q429">
            <v>3731</v>
          </cell>
        </row>
        <row r="430">
          <cell r="C430" t="str">
            <v>B09511</v>
          </cell>
          <cell r="D430" t="str">
            <v xml:space="preserve">2/12 PK BIG K SPARKLING PUNCH </v>
          </cell>
          <cell r="E430">
            <v>0</v>
          </cell>
          <cell r="F430">
            <v>4500</v>
          </cell>
          <cell r="G430">
            <v>7987</v>
          </cell>
          <cell r="H430">
            <v>7800</v>
          </cell>
          <cell r="I430">
            <v>6029</v>
          </cell>
          <cell r="J430">
            <v>8176</v>
          </cell>
          <cell r="K430">
            <v>7917</v>
          </cell>
          <cell r="L430">
            <v>0</v>
          </cell>
          <cell r="M430">
            <v>0</v>
          </cell>
          <cell r="N430">
            <v>0</v>
          </cell>
          <cell r="O430">
            <v>0</v>
          </cell>
          <cell r="P430">
            <v>0</v>
          </cell>
          <cell r="Q430">
            <v>0</v>
          </cell>
        </row>
        <row r="431">
          <cell r="C431" t="str">
            <v>B09512</v>
          </cell>
          <cell r="D431" t="str">
            <v xml:space="preserve">2/12 PK BIG K FRUIT PUNCH </v>
          </cell>
          <cell r="E431">
            <v>0</v>
          </cell>
          <cell r="F431">
            <v>4962</v>
          </cell>
          <cell r="G431">
            <v>8076</v>
          </cell>
          <cell r="H431">
            <v>15218</v>
          </cell>
          <cell r="I431">
            <v>9544</v>
          </cell>
          <cell r="J431">
            <v>4007</v>
          </cell>
          <cell r="K431">
            <v>8134</v>
          </cell>
          <cell r="L431">
            <v>0</v>
          </cell>
          <cell r="M431">
            <v>0</v>
          </cell>
          <cell r="N431">
            <v>0</v>
          </cell>
          <cell r="O431">
            <v>0</v>
          </cell>
          <cell r="P431">
            <v>0</v>
          </cell>
          <cell r="Q431">
            <v>0</v>
          </cell>
        </row>
        <row r="432">
          <cell r="C432" t="str">
            <v>B09513</v>
          </cell>
          <cell r="D432" t="str">
            <v>2/12PK BIG K KIWI STRAWBRY DRK</v>
          </cell>
          <cell r="E432">
            <v>4190</v>
          </cell>
          <cell r="F432">
            <v>2700</v>
          </cell>
          <cell r="G432">
            <v>5538</v>
          </cell>
          <cell r="H432">
            <v>11480</v>
          </cell>
          <cell r="I432">
            <v>6912</v>
          </cell>
          <cell r="J432">
            <v>4288</v>
          </cell>
          <cell r="K432">
            <v>6960</v>
          </cell>
          <cell r="L432">
            <v>0</v>
          </cell>
          <cell r="M432">
            <v>0</v>
          </cell>
          <cell r="N432">
            <v>0</v>
          </cell>
          <cell r="O432">
            <v>0</v>
          </cell>
          <cell r="P432">
            <v>0</v>
          </cell>
          <cell r="Q432">
            <v>0</v>
          </cell>
        </row>
        <row r="433">
          <cell r="C433" t="str">
            <v>B09514</v>
          </cell>
          <cell r="D433" t="str">
            <v>2/12PK BIG K TROPICAL SMASH_DK</v>
          </cell>
          <cell r="E433">
            <v>0</v>
          </cell>
          <cell r="F433">
            <v>2690</v>
          </cell>
          <cell r="G433">
            <v>2714</v>
          </cell>
          <cell r="H433">
            <v>0</v>
          </cell>
          <cell r="I433">
            <v>0</v>
          </cell>
          <cell r="J433">
            <v>0</v>
          </cell>
          <cell r="K433">
            <v>0</v>
          </cell>
          <cell r="L433">
            <v>0</v>
          </cell>
          <cell r="M433">
            <v>0</v>
          </cell>
          <cell r="N433">
            <v>0</v>
          </cell>
          <cell r="O433">
            <v>0</v>
          </cell>
          <cell r="P433">
            <v>0</v>
          </cell>
          <cell r="Q433">
            <v>0</v>
          </cell>
        </row>
        <row r="434">
          <cell r="C434" t="str">
            <v>B09515</v>
          </cell>
          <cell r="D434" t="str">
            <v xml:space="preserve">1/24 PK BIG K LEMON_LIME SODA </v>
          </cell>
          <cell r="E434">
            <v>11498</v>
          </cell>
          <cell r="F434">
            <v>15963</v>
          </cell>
          <cell r="G434">
            <v>8965</v>
          </cell>
          <cell r="H434">
            <v>8084</v>
          </cell>
          <cell r="I434">
            <v>18485</v>
          </cell>
          <cell r="J434">
            <v>20519</v>
          </cell>
          <cell r="K434">
            <v>23394</v>
          </cell>
          <cell r="L434">
            <v>29015</v>
          </cell>
          <cell r="M434">
            <v>11841</v>
          </cell>
          <cell r="N434">
            <v>17420</v>
          </cell>
          <cell r="O434">
            <v>11866</v>
          </cell>
          <cell r="P434">
            <v>6246</v>
          </cell>
          <cell r="Q434">
            <v>22294</v>
          </cell>
        </row>
        <row r="435">
          <cell r="C435" t="str">
            <v>B09600</v>
          </cell>
          <cell r="D435" t="str">
            <v xml:space="preserve">6-3LTR BIG K COLA </v>
          </cell>
          <cell r="E435">
            <v>8805</v>
          </cell>
          <cell r="F435">
            <v>1776</v>
          </cell>
          <cell r="G435">
            <v>3478</v>
          </cell>
          <cell r="H435">
            <v>0</v>
          </cell>
          <cell r="I435">
            <v>0</v>
          </cell>
          <cell r="J435">
            <v>0</v>
          </cell>
          <cell r="K435">
            <v>0</v>
          </cell>
          <cell r="L435">
            <v>0</v>
          </cell>
          <cell r="M435">
            <v>0</v>
          </cell>
          <cell r="N435">
            <v>0</v>
          </cell>
          <cell r="O435">
            <v>0</v>
          </cell>
          <cell r="P435">
            <v>0</v>
          </cell>
          <cell r="Q435">
            <v>0</v>
          </cell>
        </row>
        <row r="436">
          <cell r="C436" t="str">
            <v>B09602</v>
          </cell>
          <cell r="D436" t="str">
            <v xml:space="preserve">6-3LTR BIG K ROOT BEER </v>
          </cell>
          <cell r="E436">
            <v>3230</v>
          </cell>
          <cell r="F436">
            <v>2388</v>
          </cell>
          <cell r="G436">
            <v>0</v>
          </cell>
          <cell r="H436">
            <v>0</v>
          </cell>
          <cell r="I436">
            <v>0</v>
          </cell>
          <cell r="J436">
            <v>0</v>
          </cell>
          <cell r="K436">
            <v>0</v>
          </cell>
          <cell r="L436">
            <v>0</v>
          </cell>
          <cell r="M436">
            <v>0</v>
          </cell>
          <cell r="N436">
            <v>0</v>
          </cell>
          <cell r="O436">
            <v>0</v>
          </cell>
          <cell r="P436">
            <v>0</v>
          </cell>
          <cell r="Q436">
            <v>0</v>
          </cell>
        </row>
        <row r="437">
          <cell r="C437" t="str">
            <v>B09604</v>
          </cell>
          <cell r="D437" t="str">
            <v xml:space="preserve">6-3LTR BIG K LEMON-LIME SODA </v>
          </cell>
          <cell r="E437">
            <v>4643</v>
          </cell>
          <cell r="F437">
            <v>2810</v>
          </cell>
          <cell r="G437">
            <v>0</v>
          </cell>
          <cell r="H437">
            <v>0</v>
          </cell>
          <cell r="I437">
            <v>0</v>
          </cell>
          <cell r="J437">
            <v>0</v>
          </cell>
          <cell r="K437">
            <v>0</v>
          </cell>
          <cell r="L437">
            <v>0</v>
          </cell>
          <cell r="M437">
            <v>0</v>
          </cell>
          <cell r="N437">
            <v>0</v>
          </cell>
          <cell r="O437">
            <v>0</v>
          </cell>
          <cell r="P437">
            <v>0</v>
          </cell>
          <cell r="Q437">
            <v>0</v>
          </cell>
        </row>
        <row r="438">
          <cell r="C438" t="str">
            <v>B09608</v>
          </cell>
          <cell r="D438" t="str">
            <v xml:space="preserve">6/3LTR BIG K DIET COLA </v>
          </cell>
          <cell r="E438">
            <v>6768</v>
          </cell>
          <cell r="F438">
            <v>8322</v>
          </cell>
          <cell r="G438">
            <v>-3478</v>
          </cell>
          <cell r="H438">
            <v>0</v>
          </cell>
          <cell r="I438">
            <v>0</v>
          </cell>
          <cell r="J438">
            <v>0</v>
          </cell>
          <cell r="K438">
            <v>0</v>
          </cell>
          <cell r="L438">
            <v>0</v>
          </cell>
          <cell r="M438">
            <v>0</v>
          </cell>
          <cell r="N438">
            <v>0</v>
          </cell>
          <cell r="O438">
            <v>0</v>
          </cell>
          <cell r="P438">
            <v>0</v>
          </cell>
          <cell r="Q438">
            <v>0</v>
          </cell>
        </row>
        <row r="439">
          <cell r="C439" t="str">
            <v>B09610</v>
          </cell>
          <cell r="D439" t="str">
            <v xml:space="preserve">6-3LTR BIG K ORANGE SODA </v>
          </cell>
          <cell r="E439">
            <v>5240</v>
          </cell>
          <cell r="F439">
            <v>4879</v>
          </cell>
          <cell r="G439">
            <v>0</v>
          </cell>
          <cell r="H439">
            <v>0</v>
          </cell>
          <cell r="I439">
            <v>0</v>
          </cell>
          <cell r="J439">
            <v>0</v>
          </cell>
          <cell r="K439">
            <v>0</v>
          </cell>
          <cell r="L439">
            <v>0</v>
          </cell>
          <cell r="M439">
            <v>0</v>
          </cell>
          <cell r="N439">
            <v>0</v>
          </cell>
          <cell r="O439">
            <v>0</v>
          </cell>
          <cell r="P439">
            <v>0</v>
          </cell>
          <cell r="Q439">
            <v>0</v>
          </cell>
        </row>
        <row r="440">
          <cell r="C440" t="str">
            <v>B09612</v>
          </cell>
          <cell r="D440" t="str">
            <v xml:space="preserve">6-3LTR BIG K GRAPE SODA </v>
          </cell>
          <cell r="E440">
            <v>4038</v>
          </cell>
          <cell r="F440">
            <v>2812</v>
          </cell>
          <cell r="G440">
            <v>0</v>
          </cell>
          <cell r="H440">
            <v>0</v>
          </cell>
          <cell r="I440">
            <v>0</v>
          </cell>
          <cell r="J440">
            <v>0</v>
          </cell>
          <cell r="K440">
            <v>0</v>
          </cell>
          <cell r="L440">
            <v>0</v>
          </cell>
          <cell r="M440">
            <v>0</v>
          </cell>
          <cell r="N440">
            <v>0</v>
          </cell>
          <cell r="O440">
            <v>0</v>
          </cell>
          <cell r="P440">
            <v>0</v>
          </cell>
          <cell r="Q440">
            <v>0</v>
          </cell>
        </row>
        <row r="441">
          <cell r="C441" t="str">
            <v>B09614</v>
          </cell>
          <cell r="D441" t="str">
            <v xml:space="preserve">6-3LTR BIG K SPARKLING PUNCH </v>
          </cell>
          <cell r="E441">
            <v>3696</v>
          </cell>
          <cell r="F441">
            <v>3145</v>
          </cell>
          <cell r="G441">
            <v>0</v>
          </cell>
          <cell r="H441">
            <v>0</v>
          </cell>
          <cell r="I441">
            <v>0</v>
          </cell>
          <cell r="J441">
            <v>0</v>
          </cell>
          <cell r="K441">
            <v>0</v>
          </cell>
          <cell r="L441">
            <v>0</v>
          </cell>
          <cell r="M441">
            <v>0</v>
          </cell>
          <cell r="N441">
            <v>0</v>
          </cell>
          <cell r="O441">
            <v>0</v>
          </cell>
          <cell r="P441">
            <v>0</v>
          </cell>
          <cell r="Q441">
            <v>0</v>
          </cell>
        </row>
        <row r="442">
          <cell r="C442" t="str">
            <v>B09615</v>
          </cell>
          <cell r="D442" t="str">
            <v xml:space="preserve">6-3LTR BIG K RED CRM SODA </v>
          </cell>
          <cell r="E442">
            <v>1047</v>
          </cell>
          <cell r="F442">
            <v>0</v>
          </cell>
          <cell r="G442">
            <v>0</v>
          </cell>
          <cell r="H442">
            <v>0</v>
          </cell>
          <cell r="I442">
            <v>0</v>
          </cell>
          <cell r="J442">
            <v>0</v>
          </cell>
          <cell r="K442">
            <v>0</v>
          </cell>
          <cell r="L442">
            <v>0</v>
          </cell>
          <cell r="M442">
            <v>0</v>
          </cell>
          <cell r="N442">
            <v>0</v>
          </cell>
          <cell r="O442">
            <v>0</v>
          </cell>
          <cell r="P442">
            <v>0</v>
          </cell>
          <cell r="Q442">
            <v>0</v>
          </cell>
        </row>
        <row r="443">
          <cell r="C443" t="str">
            <v>B09616</v>
          </cell>
          <cell r="D443" t="str">
            <v xml:space="preserve">6-3LTR BIG K STRAWBERRY SODA </v>
          </cell>
          <cell r="E443">
            <v>0</v>
          </cell>
          <cell r="F443">
            <v>1222</v>
          </cell>
          <cell r="G443">
            <v>0</v>
          </cell>
          <cell r="H443">
            <v>0</v>
          </cell>
          <cell r="I443">
            <v>0</v>
          </cell>
          <cell r="J443">
            <v>0</v>
          </cell>
          <cell r="K443">
            <v>0</v>
          </cell>
          <cell r="L443">
            <v>0</v>
          </cell>
          <cell r="M443">
            <v>0</v>
          </cell>
          <cell r="N443">
            <v>0</v>
          </cell>
          <cell r="O443">
            <v>0</v>
          </cell>
          <cell r="P443">
            <v>0</v>
          </cell>
          <cell r="Q443">
            <v>0</v>
          </cell>
        </row>
        <row r="444">
          <cell r="C444" t="str">
            <v>B09617</v>
          </cell>
          <cell r="D444" t="str">
            <v xml:space="preserve">6/3 LTR BIG K CITRUS DROP </v>
          </cell>
          <cell r="E444">
            <v>6370</v>
          </cell>
          <cell r="F444">
            <v>5614</v>
          </cell>
          <cell r="G444">
            <v>0</v>
          </cell>
          <cell r="H444">
            <v>0</v>
          </cell>
          <cell r="I444">
            <v>0</v>
          </cell>
          <cell r="J444">
            <v>0</v>
          </cell>
          <cell r="K444">
            <v>0</v>
          </cell>
          <cell r="L444">
            <v>0</v>
          </cell>
          <cell r="M444">
            <v>0</v>
          </cell>
          <cell r="N444">
            <v>0</v>
          </cell>
          <cell r="O444">
            <v>0</v>
          </cell>
          <cell r="P444">
            <v>0</v>
          </cell>
          <cell r="Q444">
            <v>0</v>
          </cell>
        </row>
        <row r="445">
          <cell r="C445" t="str">
            <v>B09618</v>
          </cell>
          <cell r="D445" t="str">
            <v xml:space="preserve">6/3 LTR BIG K DR K </v>
          </cell>
          <cell r="E445">
            <v>1589</v>
          </cell>
          <cell r="F445">
            <v>1942</v>
          </cell>
          <cell r="G445">
            <v>0</v>
          </cell>
          <cell r="H445">
            <v>0</v>
          </cell>
          <cell r="I445">
            <v>0</v>
          </cell>
          <cell r="J445">
            <v>0</v>
          </cell>
          <cell r="K445">
            <v>0</v>
          </cell>
          <cell r="L445">
            <v>0</v>
          </cell>
          <cell r="M445">
            <v>0</v>
          </cell>
          <cell r="N445">
            <v>0</v>
          </cell>
          <cell r="O445">
            <v>0</v>
          </cell>
          <cell r="P445">
            <v>0</v>
          </cell>
          <cell r="Q445">
            <v>0</v>
          </cell>
        </row>
        <row r="446">
          <cell r="C446" t="str">
            <v>B09619</v>
          </cell>
          <cell r="D446" t="str">
            <v xml:space="preserve">8/2 LT BIG K DIET COLA W/LIME </v>
          </cell>
          <cell r="E446">
            <v>0</v>
          </cell>
          <cell r="F446">
            <v>1234</v>
          </cell>
          <cell r="G446">
            <v>2498</v>
          </cell>
          <cell r="H446">
            <v>2537</v>
          </cell>
          <cell r="I446">
            <v>2587</v>
          </cell>
          <cell r="J446">
            <v>2496</v>
          </cell>
          <cell r="K446">
            <v>2588</v>
          </cell>
          <cell r="L446">
            <v>2566</v>
          </cell>
          <cell r="M446">
            <v>2322</v>
          </cell>
          <cell r="N446">
            <v>0</v>
          </cell>
          <cell r="O446">
            <v>2487</v>
          </cell>
          <cell r="P446">
            <v>3100</v>
          </cell>
          <cell r="Q446">
            <v>3265</v>
          </cell>
        </row>
        <row r="447">
          <cell r="C447" t="str">
            <v>B09624</v>
          </cell>
          <cell r="D447" t="str">
            <v xml:space="preserve">6/3 LTR BIG K MANGO SODA </v>
          </cell>
          <cell r="E447">
            <v>0</v>
          </cell>
          <cell r="F447">
            <v>1586</v>
          </cell>
          <cell r="G447">
            <v>0</v>
          </cell>
          <cell r="H447">
            <v>0</v>
          </cell>
          <cell r="I447">
            <v>0</v>
          </cell>
          <cell r="J447">
            <v>0</v>
          </cell>
          <cell r="K447">
            <v>0</v>
          </cell>
          <cell r="L447">
            <v>0</v>
          </cell>
          <cell r="M447">
            <v>0</v>
          </cell>
          <cell r="N447">
            <v>0</v>
          </cell>
          <cell r="O447">
            <v>0</v>
          </cell>
          <cell r="P447">
            <v>0</v>
          </cell>
          <cell r="Q447">
            <v>0</v>
          </cell>
        </row>
        <row r="448">
          <cell r="C448" t="str">
            <v>B09630</v>
          </cell>
          <cell r="D448" t="str">
            <v xml:space="preserve">8/2 LTR BIG K COLA WITH LIME </v>
          </cell>
          <cell r="E448">
            <v>0</v>
          </cell>
          <cell r="F448">
            <v>1148</v>
          </cell>
          <cell r="G448">
            <v>3159</v>
          </cell>
          <cell r="H448">
            <v>0</v>
          </cell>
          <cell r="I448">
            <v>2478</v>
          </cell>
          <cell r="J448">
            <v>2567</v>
          </cell>
          <cell r="K448">
            <v>0</v>
          </cell>
          <cell r="L448">
            <v>4312</v>
          </cell>
          <cell r="M448">
            <v>0</v>
          </cell>
          <cell r="N448">
            <v>0</v>
          </cell>
          <cell r="O448">
            <v>2442</v>
          </cell>
          <cell r="P448">
            <v>3146</v>
          </cell>
          <cell r="Q448">
            <v>0</v>
          </cell>
        </row>
        <row r="449">
          <cell r="C449" t="str">
            <v>B09632</v>
          </cell>
          <cell r="D449" t="str">
            <v xml:space="preserve">8/2LTR BIGK MANGO BILINGUAL </v>
          </cell>
          <cell r="E449">
            <v>0</v>
          </cell>
          <cell r="F449">
            <v>0</v>
          </cell>
          <cell r="G449">
            <v>0</v>
          </cell>
          <cell r="H449">
            <v>3006</v>
          </cell>
          <cell r="I449">
            <v>0</v>
          </cell>
          <cell r="J449">
            <v>1725</v>
          </cell>
          <cell r="K449">
            <v>1222</v>
          </cell>
          <cell r="L449">
            <v>4307</v>
          </cell>
          <cell r="M449">
            <v>2270</v>
          </cell>
          <cell r="N449">
            <v>0</v>
          </cell>
          <cell r="O449">
            <v>2186</v>
          </cell>
          <cell r="P449">
            <v>2154</v>
          </cell>
          <cell r="Q449">
            <v>1713</v>
          </cell>
        </row>
        <row r="450">
          <cell r="C450" t="str">
            <v>B09650</v>
          </cell>
          <cell r="D450" t="str">
            <v>8/2LTR CLOVERVALLEY STRAWBERRY</v>
          </cell>
          <cell r="E450">
            <v>0</v>
          </cell>
          <cell r="F450">
            <v>0</v>
          </cell>
          <cell r="G450">
            <v>0</v>
          </cell>
          <cell r="H450">
            <v>12072</v>
          </cell>
          <cell r="I450">
            <v>5596</v>
          </cell>
          <cell r="J450">
            <v>25838</v>
          </cell>
          <cell r="K450">
            <v>4131</v>
          </cell>
          <cell r="L450">
            <v>20868</v>
          </cell>
          <cell r="M450">
            <v>5755</v>
          </cell>
          <cell r="N450">
            <v>18486</v>
          </cell>
          <cell r="O450">
            <v>11423</v>
          </cell>
          <cell r="P450">
            <v>19399</v>
          </cell>
          <cell r="Q450">
            <v>20646</v>
          </cell>
        </row>
        <row r="451">
          <cell r="C451" t="str">
            <v>B09651</v>
          </cell>
          <cell r="D451" t="str">
            <v>8/2LTR CLOVER VALLEY GINGERALE</v>
          </cell>
          <cell r="E451">
            <v>0</v>
          </cell>
          <cell r="F451">
            <v>0</v>
          </cell>
          <cell r="G451">
            <v>0</v>
          </cell>
          <cell r="H451">
            <v>0</v>
          </cell>
          <cell r="I451">
            <v>0</v>
          </cell>
          <cell r="J451">
            <v>0</v>
          </cell>
          <cell r="K451">
            <v>0</v>
          </cell>
          <cell r="L451">
            <v>0</v>
          </cell>
          <cell r="M451">
            <v>0</v>
          </cell>
          <cell r="N451">
            <v>22263</v>
          </cell>
          <cell r="O451">
            <v>0</v>
          </cell>
          <cell r="P451">
            <v>0</v>
          </cell>
          <cell r="Q451">
            <v>0</v>
          </cell>
        </row>
        <row r="452">
          <cell r="C452" t="str">
            <v>B09652</v>
          </cell>
          <cell r="D452" t="str">
            <v xml:space="preserve">8/2LTR CLOVER VALLEY GRAPE </v>
          </cell>
          <cell r="E452">
            <v>0</v>
          </cell>
          <cell r="F452">
            <v>0</v>
          </cell>
          <cell r="G452">
            <v>0</v>
          </cell>
          <cell r="H452">
            <v>9180</v>
          </cell>
          <cell r="I452">
            <v>11381</v>
          </cell>
          <cell r="J452">
            <v>25036</v>
          </cell>
          <cell r="K452">
            <v>924</v>
          </cell>
          <cell r="L452">
            <v>20125</v>
          </cell>
          <cell r="M452">
            <v>9191</v>
          </cell>
          <cell r="N452">
            <v>18063</v>
          </cell>
          <cell r="O452">
            <v>10755</v>
          </cell>
          <cell r="P452">
            <v>22285</v>
          </cell>
          <cell r="Q452">
            <v>18227</v>
          </cell>
        </row>
        <row r="453">
          <cell r="C453" t="str">
            <v>B09653</v>
          </cell>
          <cell r="D453" t="str">
            <v xml:space="preserve">8/2LTR CLOVER VALLEY COLA </v>
          </cell>
          <cell r="E453">
            <v>0</v>
          </cell>
          <cell r="F453">
            <v>0</v>
          </cell>
          <cell r="G453">
            <v>0</v>
          </cell>
          <cell r="H453">
            <v>11808</v>
          </cell>
          <cell r="I453">
            <v>42397</v>
          </cell>
          <cell r="J453">
            <v>49615</v>
          </cell>
          <cell r="K453">
            <v>19852</v>
          </cell>
          <cell r="L453">
            <v>46694</v>
          </cell>
          <cell r="M453">
            <v>23439</v>
          </cell>
          <cell r="N453">
            <v>40004</v>
          </cell>
          <cell r="O453">
            <v>42474</v>
          </cell>
          <cell r="P453">
            <v>48869</v>
          </cell>
          <cell r="Q453">
            <v>40671</v>
          </cell>
        </row>
        <row r="454">
          <cell r="C454" t="str">
            <v>B09654</v>
          </cell>
          <cell r="D454" t="str">
            <v xml:space="preserve">8/2LTR CLOVER VALLEY ORANGE </v>
          </cell>
          <cell r="E454">
            <v>0</v>
          </cell>
          <cell r="F454">
            <v>0</v>
          </cell>
          <cell r="G454">
            <v>0</v>
          </cell>
          <cell r="H454">
            <v>9685</v>
          </cell>
          <cell r="I454">
            <v>22860</v>
          </cell>
          <cell r="J454">
            <v>37109</v>
          </cell>
          <cell r="K454">
            <v>19682</v>
          </cell>
          <cell r="L454">
            <v>32039</v>
          </cell>
          <cell r="M454">
            <v>15672</v>
          </cell>
          <cell r="N454">
            <v>35092</v>
          </cell>
          <cell r="O454">
            <v>17677</v>
          </cell>
          <cell r="P454">
            <v>33342</v>
          </cell>
          <cell r="Q454">
            <v>37055</v>
          </cell>
        </row>
        <row r="455">
          <cell r="C455" t="str">
            <v>B09655</v>
          </cell>
          <cell r="D455" t="str">
            <v xml:space="preserve">8/2LTR CLOVERVALLEY LEMLIM </v>
          </cell>
          <cell r="E455">
            <v>0</v>
          </cell>
          <cell r="F455">
            <v>0</v>
          </cell>
          <cell r="G455">
            <v>0</v>
          </cell>
          <cell r="H455">
            <v>11065</v>
          </cell>
          <cell r="I455">
            <v>29685</v>
          </cell>
          <cell r="J455">
            <v>31307</v>
          </cell>
          <cell r="K455">
            <v>14197</v>
          </cell>
          <cell r="L455">
            <v>24030</v>
          </cell>
          <cell r="M455">
            <v>14351</v>
          </cell>
          <cell r="N455">
            <v>27354</v>
          </cell>
          <cell r="O455">
            <v>20505</v>
          </cell>
          <cell r="P455">
            <v>31643</v>
          </cell>
          <cell r="Q455">
            <v>35375</v>
          </cell>
        </row>
        <row r="456">
          <cell r="C456" t="str">
            <v>B09656</v>
          </cell>
          <cell r="D456" t="str">
            <v xml:space="preserve">8/2LTR CLOVER VALLEY DT COLA </v>
          </cell>
          <cell r="E456">
            <v>0</v>
          </cell>
          <cell r="F456">
            <v>0</v>
          </cell>
          <cell r="G456">
            <v>0</v>
          </cell>
          <cell r="H456">
            <v>0</v>
          </cell>
          <cell r="I456">
            <v>36404</v>
          </cell>
          <cell r="J456">
            <v>30709</v>
          </cell>
          <cell r="K456">
            <v>6178</v>
          </cell>
          <cell r="L456">
            <v>27015</v>
          </cell>
          <cell r="M456">
            <v>10292</v>
          </cell>
          <cell r="N456">
            <v>26944</v>
          </cell>
          <cell r="O456">
            <v>18041</v>
          </cell>
          <cell r="P456">
            <v>30696</v>
          </cell>
          <cell r="Q456">
            <v>46487</v>
          </cell>
        </row>
        <row r="457">
          <cell r="C457" t="str">
            <v>B09679</v>
          </cell>
          <cell r="D457" t="str">
            <v>2/12 PK BIG K BLCK CHERRY SODA</v>
          </cell>
          <cell r="E457">
            <v>6751</v>
          </cell>
          <cell r="F457">
            <v>6787</v>
          </cell>
          <cell r="G457">
            <v>15134</v>
          </cell>
          <cell r="H457">
            <v>6794</v>
          </cell>
          <cell r="I457">
            <v>6967</v>
          </cell>
          <cell r="J457">
            <v>16077</v>
          </cell>
          <cell r="K457">
            <v>4600</v>
          </cell>
          <cell r="L457">
            <v>0</v>
          </cell>
          <cell r="M457">
            <v>0</v>
          </cell>
          <cell r="N457">
            <v>0</v>
          </cell>
          <cell r="O457">
            <v>0</v>
          </cell>
          <cell r="P457">
            <v>0</v>
          </cell>
          <cell r="Q457">
            <v>0</v>
          </cell>
        </row>
        <row r="458">
          <cell r="C458" t="str">
            <v>B09680</v>
          </cell>
          <cell r="D458" t="str">
            <v xml:space="preserve">2-12CT BIG K COLA DOZEN PACK </v>
          </cell>
          <cell r="E458">
            <v>57792</v>
          </cell>
          <cell r="F458">
            <v>47304</v>
          </cell>
          <cell r="G458">
            <v>86609</v>
          </cell>
          <cell r="H458">
            <v>37271</v>
          </cell>
          <cell r="I458">
            <v>22244</v>
          </cell>
          <cell r="J458">
            <v>95142</v>
          </cell>
          <cell r="K458">
            <v>14154</v>
          </cell>
          <cell r="L458">
            <v>0</v>
          </cell>
          <cell r="M458">
            <v>0</v>
          </cell>
          <cell r="N458">
            <v>0</v>
          </cell>
          <cell r="O458">
            <v>0</v>
          </cell>
          <cell r="P458">
            <v>0</v>
          </cell>
          <cell r="Q458">
            <v>0</v>
          </cell>
        </row>
        <row r="459">
          <cell r="C459" t="str">
            <v>B09681</v>
          </cell>
          <cell r="D459" t="str">
            <v xml:space="preserve">2/12-PK BIG K DIET CF FR COLA </v>
          </cell>
          <cell r="E459">
            <v>21984</v>
          </cell>
          <cell r="F459">
            <v>13335</v>
          </cell>
          <cell r="G459">
            <v>9864</v>
          </cell>
          <cell r="H459">
            <v>16404</v>
          </cell>
          <cell r="I459">
            <v>8037</v>
          </cell>
          <cell r="J459">
            <v>16936</v>
          </cell>
          <cell r="K459">
            <v>9400</v>
          </cell>
          <cell r="L459">
            <v>0</v>
          </cell>
          <cell r="M459">
            <v>0</v>
          </cell>
          <cell r="N459">
            <v>0</v>
          </cell>
          <cell r="O459">
            <v>0</v>
          </cell>
          <cell r="P459">
            <v>0</v>
          </cell>
          <cell r="Q459">
            <v>0</v>
          </cell>
        </row>
        <row r="460">
          <cell r="C460" t="str">
            <v>B09682</v>
          </cell>
          <cell r="D460" t="str">
            <v xml:space="preserve">2-12CT BIG K LEMN-LIME-DOZ PK </v>
          </cell>
          <cell r="E460">
            <v>19286</v>
          </cell>
          <cell r="F460">
            <v>11558</v>
          </cell>
          <cell r="G460">
            <v>25381</v>
          </cell>
          <cell r="H460">
            <v>10030</v>
          </cell>
          <cell r="I460">
            <v>31029</v>
          </cell>
          <cell r="J460">
            <v>22551</v>
          </cell>
          <cell r="K460">
            <v>9668</v>
          </cell>
          <cell r="L460">
            <v>0</v>
          </cell>
          <cell r="M460">
            <v>0</v>
          </cell>
          <cell r="N460">
            <v>0</v>
          </cell>
          <cell r="O460">
            <v>0</v>
          </cell>
          <cell r="P460">
            <v>0</v>
          </cell>
          <cell r="Q460">
            <v>0</v>
          </cell>
        </row>
        <row r="461">
          <cell r="C461" t="str">
            <v>B09683</v>
          </cell>
          <cell r="D461" t="str">
            <v xml:space="preserve">2/12-PK BIG K GRAPE SODA </v>
          </cell>
          <cell r="E461">
            <v>19438</v>
          </cell>
          <cell r="F461">
            <v>14864</v>
          </cell>
          <cell r="G461">
            <v>21863</v>
          </cell>
          <cell r="H461">
            <v>37780</v>
          </cell>
          <cell r="I461">
            <v>16960</v>
          </cell>
          <cell r="J461">
            <v>32143</v>
          </cell>
          <cell r="K461">
            <v>15586</v>
          </cell>
          <cell r="L461">
            <v>0</v>
          </cell>
          <cell r="M461">
            <v>0</v>
          </cell>
          <cell r="N461">
            <v>0</v>
          </cell>
          <cell r="O461">
            <v>0</v>
          </cell>
          <cell r="P461">
            <v>0</v>
          </cell>
          <cell r="Q461">
            <v>0</v>
          </cell>
        </row>
        <row r="462">
          <cell r="C462" t="str">
            <v>B09684</v>
          </cell>
          <cell r="D462" t="str">
            <v>2-12CT BIG K DIET COLA-DOZ PAC</v>
          </cell>
          <cell r="E462">
            <v>41503</v>
          </cell>
          <cell r="F462">
            <v>28502</v>
          </cell>
          <cell r="G462">
            <v>62901</v>
          </cell>
          <cell r="H462">
            <v>22700</v>
          </cell>
          <cell r="I462">
            <v>18942</v>
          </cell>
          <cell r="J462">
            <v>52922</v>
          </cell>
          <cell r="K462">
            <v>19063</v>
          </cell>
          <cell r="L462">
            <v>0</v>
          </cell>
          <cell r="M462">
            <v>0</v>
          </cell>
          <cell r="N462">
            <v>0</v>
          </cell>
          <cell r="O462">
            <v>0</v>
          </cell>
          <cell r="P462">
            <v>0</v>
          </cell>
          <cell r="Q462">
            <v>0</v>
          </cell>
        </row>
        <row r="463">
          <cell r="C463" t="str">
            <v>B09686</v>
          </cell>
          <cell r="D463" t="str">
            <v>2-12CT BIG K-ORANGE-DOZEN PACK</v>
          </cell>
          <cell r="E463">
            <v>24077</v>
          </cell>
          <cell r="F463">
            <v>28531</v>
          </cell>
          <cell r="G463">
            <v>47218</v>
          </cell>
          <cell r="H463">
            <v>21812</v>
          </cell>
          <cell r="I463">
            <v>43967</v>
          </cell>
          <cell r="J463">
            <v>40884</v>
          </cell>
          <cell r="K463">
            <v>27962</v>
          </cell>
          <cell r="L463">
            <v>0</v>
          </cell>
          <cell r="M463">
            <v>0</v>
          </cell>
          <cell r="N463">
            <v>0</v>
          </cell>
          <cell r="O463">
            <v>0</v>
          </cell>
          <cell r="P463">
            <v>0</v>
          </cell>
          <cell r="Q463">
            <v>0</v>
          </cell>
        </row>
        <row r="464">
          <cell r="C464" t="str">
            <v>B09687</v>
          </cell>
          <cell r="D464" t="str">
            <v xml:space="preserve">2-12CT BIG K CHERRY COLA </v>
          </cell>
          <cell r="E464">
            <v>10000</v>
          </cell>
          <cell r="F464">
            <v>8479</v>
          </cell>
          <cell r="G464">
            <v>8472</v>
          </cell>
          <cell r="H464">
            <v>14717</v>
          </cell>
          <cell r="I464">
            <v>0</v>
          </cell>
          <cell r="J464">
            <v>16982</v>
          </cell>
          <cell r="K464">
            <v>9722</v>
          </cell>
          <cell r="L464">
            <v>0</v>
          </cell>
          <cell r="M464">
            <v>0</v>
          </cell>
          <cell r="N464">
            <v>0</v>
          </cell>
          <cell r="O464">
            <v>0</v>
          </cell>
          <cell r="P464">
            <v>0</v>
          </cell>
          <cell r="Q464">
            <v>0</v>
          </cell>
        </row>
        <row r="465">
          <cell r="C465" t="str">
            <v>B09688</v>
          </cell>
          <cell r="D465" t="str">
            <v>2-12CT BIG K-ROOT BEER DOZ PAC</v>
          </cell>
          <cell r="E465">
            <v>20999</v>
          </cell>
          <cell r="F465">
            <v>20775</v>
          </cell>
          <cell r="G465">
            <v>38699</v>
          </cell>
          <cell r="H465">
            <v>39867</v>
          </cell>
          <cell r="I465">
            <v>0</v>
          </cell>
          <cell r="J465">
            <v>52751</v>
          </cell>
          <cell r="K465">
            <v>14054</v>
          </cell>
          <cell r="L465">
            <v>0</v>
          </cell>
          <cell r="M465">
            <v>0</v>
          </cell>
          <cell r="N465">
            <v>0</v>
          </cell>
          <cell r="O465">
            <v>0</v>
          </cell>
          <cell r="P465">
            <v>0</v>
          </cell>
          <cell r="Q465">
            <v>0</v>
          </cell>
        </row>
        <row r="466">
          <cell r="C466" t="str">
            <v>B09692</v>
          </cell>
          <cell r="D466" t="str">
            <v xml:space="preserve">8/2LTR BIGK DT DROP RED </v>
          </cell>
          <cell r="E466">
            <v>0</v>
          </cell>
          <cell r="F466">
            <v>0</v>
          </cell>
          <cell r="G466">
            <v>0</v>
          </cell>
          <cell r="H466">
            <v>0</v>
          </cell>
          <cell r="I466">
            <v>4920</v>
          </cell>
          <cell r="J466">
            <v>2081</v>
          </cell>
          <cell r="K466">
            <v>2019</v>
          </cell>
          <cell r="L466">
            <v>4090</v>
          </cell>
          <cell r="M466">
            <v>2012</v>
          </cell>
          <cell r="N466">
            <v>2659</v>
          </cell>
          <cell r="O466">
            <v>0</v>
          </cell>
          <cell r="P466">
            <v>2731</v>
          </cell>
          <cell r="Q466">
            <v>2846</v>
          </cell>
        </row>
        <row r="467">
          <cell r="C467" t="str">
            <v>B09694</v>
          </cell>
          <cell r="D467" t="str">
            <v xml:space="preserve">2/12PK BIG K DIET DR K </v>
          </cell>
          <cell r="E467">
            <v>11184</v>
          </cell>
          <cell r="F467">
            <v>14831</v>
          </cell>
          <cell r="G467">
            <v>8165</v>
          </cell>
          <cell r="H467">
            <v>16087</v>
          </cell>
          <cell r="I467">
            <v>0</v>
          </cell>
          <cell r="J467">
            <v>20564</v>
          </cell>
          <cell r="K467">
            <v>7444</v>
          </cell>
          <cell r="L467">
            <v>0</v>
          </cell>
          <cell r="M467">
            <v>0</v>
          </cell>
          <cell r="N467">
            <v>0</v>
          </cell>
          <cell r="O467">
            <v>0</v>
          </cell>
          <cell r="P467">
            <v>0</v>
          </cell>
          <cell r="Q467">
            <v>0</v>
          </cell>
        </row>
        <row r="468">
          <cell r="C468" t="str">
            <v>B09695</v>
          </cell>
          <cell r="D468" t="str">
            <v xml:space="preserve">2/12PK BIG K DIET CITRUS DROP </v>
          </cell>
          <cell r="E468">
            <v>12717</v>
          </cell>
          <cell r="F468">
            <v>20448</v>
          </cell>
          <cell r="G468">
            <v>23228</v>
          </cell>
          <cell r="H468">
            <v>25220</v>
          </cell>
          <cell r="I468">
            <v>11256</v>
          </cell>
          <cell r="J468">
            <v>11165</v>
          </cell>
          <cell r="K468">
            <v>10843</v>
          </cell>
          <cell r="L468">
            <v>0</v>
          </cell>
          <cell r="M468">
            <v>0</v>
          </cell>
          <cell r="N468">
            <v>0</v>
          </cell>
          <cell r="O468">
            <v>0</v>
          </cell>
          <cell r="P468">
            <v>0</v>
          </cell>
          <cell r="Q468">
            <v>0</v>
          </cell>
        </row>
        <row r="469">
          <cell r="C469" t="str">
            <v>B09709</v>
          </cell>
          <cell r="D469" t="str">
            <v xml:space="preserve">1/24PK BIG K KOOL FRUIT PUNCH </v>
          </cell>
          <cell r="E469">
            <v>0</v>
          </cell>
          <cell r="F469">
            <v>3774</v>
          </cell>
          <cell r="G469">
            <v>6198</v>
          </cell>
          <cell r="H469">
            <v>7077</v>
          </cell>
          <cell r="I469">
            <v>1872</v>
          </cell>
          <cell r="J469">
            <v>5959</v>
          </cell>
          <cell r="K469">
            <v>5296</v>
          </cell>
          <cell r="L469">
            <v>0</v>
          </cell>
          <cell r="M469">
            <v>6966</v>
          </cell>
          <cell r="N469">
            <v>3343</v>
          </cell>
          <cell r="O469">
            <v>3883</v>
          </cell>
          <cell r="P469">
            <v>3643</v>
          </cell>
          <cell r="Q469">
            <v>2697</v>
          </cell>
        </row>
        <row r="470">
          <cell r="C470" t="str">
            <v>B09713</v>
          </cell>
          <cell r="D470" t="str">
            <v>1/24PK BIG K KOOL PINK LEMNADE</v>
          </cell>
          <cell r="E470">
            <v>0</v>
          </cell>
          <cell r="F470">
            <v>1739</v>
          </cell>
          <cell r="G470">
            <v>1455</v>
          </cell>
          <cell r="H470">
            <v>6521</v>
          </cell>
          <cell r="I470">
            <v>1889</v>
          </cell>
          <cell r="J470">
            <v>6401</v>
          </cell>
          <cell r="K470">
            <v>2755</v>
          </cell>
          <cell r="L470">
            <v>5483</v>
          </cell>
          <cell r="M470">
            <v>0</v>
          </cell>
          <cell r="N470">
            <v>4419</v>
          </cell>
          <cell r="O470">
            <v>2100</v>
          </cell>
          <cell r="P470">
            <v>3152</v>
          </cell>
          <cell r="Q470">
            <v>0</v>
          </cell>
        </row>
        <row r="471">
          <cell r="C471" t="str">
            <v>B09772</v>
          </cell>
          <cell r="D471" t="str">
            <v>8/2L BIG K KOOL KIWI STRAWBERY</v>
          </cell>
          <cell r="E471">
            <v>3062</v>
          </cell>
          <cell r="F471">
            <v>5013</v>
          </cell>
          <cell r="G471">
            <v>2229</v>
          </cell>
          <cell r="H471">
            <v>3460</v>
          </cell>
          <cell r="I471">
            <v>2732</v>
          </cell>
          <cell r="J471">
            <v>3768</v>
          </cell>
          <cell r="K471">
            <v>3450</v>
          </cell>
          <cell r="L471">
            <v>3733</v>
          </cell>
          <cell r="M471">
            <v>3674</v>
          </cell>
          <cell r="N471">
            <v>2240</v>
          </cell>
          <cell r="O471">
            <v>3722</v>
          </cell>
          <cell r="P471">
            <v>3715</v>
          </cell>
          <cell r="Q471">
            <v>6304</v>
          </cell>
        </row>
        <row r="472">
          <cell r="C472" t="str">
            <v>B09773</v>
          </cell>
          <cell r="D472" t="str">
            <v>8/2L BIG K KOOL SNGLD CTRS BEV</v>
          </cell>
          <cell r="E472">
            <v>3010</v>
          </cell>
          <cell r="F472">
            <v>5017</v>
          </cell>
          <cell r="G472">
            <v>0</v>
          </cell>
          <cell r="H472">
            <v>0</v>
          </cell>
          <cell r="I472">
            <v>0</v>
          </cell>
          <cell r="J472">
            <v>0</v>
          </cell>
          <cell r="K472">
            <v>0</v>
          </cell>
          <cell r="L472">
            <v>0</v>
          </cell>
          <cell r="M472">
            <v>0</v>
          </cell>
          <cell r="N472">
            <v>0</v>
          </cell>
          <cell r="O472">
            <v>0</v>
          </cell>
          <cell r="P472">
            <v>0</v>
          </cell>
          <cell r="Q472">
            <v>0</v>
          </cell>
        </row>
        <row r="473">
          <cell r="C473" t="str">
            <v>B09774</v>
          </cell>
          <cell r="D473" t="str">
            <v xml:space="preserve">8/2 L BIG K KOOL FRUIT PUNCH </v>
          </cell>
          <cell r="E473">
            <v>4184</v>
          </cell>
          <cell r="F473">
            <v>6180</v>
          </cell>
          <cell r="G473">
            <v>3300</v>
          </cell>
          <cell r="H473">
            <v>3625</v>
          </cell>
          <cell r="I473">
            <v>1968</v>
          </cell>
          <cell r="J473">
            <v>3590</v>
          </cell>
          <cell r="K473">
            <v>4140</v>
          </cell>
          <cell r="L473">
            <v>2704</v>
          </cell>
          <cell r="M473">
            <v>4184</v>
          </cell>
          <cell r="N473">
            <v>3588</v>
          </cell>
          <cell r="O473">
            <v>3099</v>
          </cell>
          <cell r="P473">
            <v>4740</v>
          </cell>
          <cell r="Q473">
            <v>5590</v>
          </cell>
        </row>
        <row r="474">
          <cell r="C474" t="str">
            <v>B09777</v>
          </cell>
          <cell r="D474" t="str">
            <v>2/12PK BIG K KOOL SNGLD CTR BV</v>
          </cell>
          <cell r="E474">
            <v>0</v>
          </cell>
          <cell r="F474">
            <v>3829</v>
          </cell>
          <cell r="G474">
            <v>7306</v>
          </cell>
          <cell r="H474">
            <v>9582</v>
          </cell>
          <cell r="I474">
            <v>5463</v>
          </cell>
          <cell r="J474">
            <v>2731</v>
          </cell>
          <cell r="K474">
            <v>0</v>
          </cell>
          <cell r="L474">
            <v>0</v>
          </cell>
          <cell r="M474">
            <v>0</v>
          </cell>
          <cell r="N474">
            <v>0</v>
          </cell>
          <cell r="O474">
            <v>0</v>
          </cell>
          <cell r="P474">
            <v>0</v>
          </cell>
          <cell r="Q474">
            <v>0</v>
          </cell>
        </row>
        <row r="475">
          <cell r="C475" t="str">
            <v>B09785</v>
          </cell>
          <cell r="D475" t="str">
            <v xml:space="preserve">2/12-CT BIG K GINGER ALE </v>
          </cell>
          <cell r="E475">
            <v>5549</v>
          </cell>
          <cell r="F475">
            <v>8493</v>
          </cell>
          <cell r="G475">
            <v>0</v>
          </cell>
          <cell r="H475">
            <v>8467</v>
          </cell>
          <cell r="I475">
            <v>5393</v>
          </cell>
          <cell r="J475">
            <v>8031</v>
          </cell>
          <cell r="K475">
            <v>0</v>
          </cell>
          <cell r="L475">
            <v>0</v>
          </cell>
          <cell r="M475">
            <v>0</v>
          </cell>
          <cell r="N475">
            <v>0</v>
          </cell>
          <cell r="O475">
            <v>0</v>
          </cell>
          <cell r="P475">
            <v>0</v>
          </cell>
          <cell r="Q475">
            <v>0</v>
          </cell>
        </row>
        <row r="476">
          <cell r="C476" t="str">
            <v>B09786</v>
          </cell>
          <cell r="D476" t="str">
            <v xml:space="preserve">2/12-CT BIG K RED CREAM SODA </v>
          </cell>
          <cell r="E476">
            <v>17325</v>
          </cell>
          <cell r="F476">
            <v>10439</v>
          </cell>
          <cell r="G476">
            <v>20178</v>
          </cell>
          <cell r="H476">
            <v>22266</v>
          </cell>
          <cell r="I476">
            <v>10339</v>
          </cell>
          <cell r="J476">
            <v>20001</v>
          </cell>
          <cell r="K476">
            <v>17143</v>
          </cell>
          <cell r="L476">
            <v>0</v>
          </cell>
          <cell r="M476">
            <v>0</v>
          </cell>
          <cell r="N476">
            <v>0</v>
          </cell>
          <cell r="O476">
            <v>0</v>
          </cell>
          <cell r="P476">
            <v>0</v>
          </cell>
          <cell r="Q476">
            <v>0</v>
          </cell>
        </row>
        <row r="477">
          <cell r="C477" t="str">
            <v>B09787</v>
          </cell>
          <cell r="D477" t="str">
            <v xml:space="preserve">2/12-CT BIG K DR K SODA </v>
          </cell>
          <cell r="E477">
            <v>14635</v>
          </cell>
          <cell r="F477">
            <v>15069</v>
          </cell>
          <cell r="G477">
            <v>25507</v>
          </cell>
          <cell r="H477">
            <v>11966</v>
          </cell>
          <cell r="I477">
            <v>10085</v>
          </cell>
          <cell r="J477">
            <v>19939</v>
          </cell>
          <cell r="K477">
            <v>7877</v>
          </cell>
          <cell r="L477">
            <v>0</v>
          </cell>
          <cell r="M477">
            <v>0</v>
          </cell>
          <cell r="N477">
            <v>0</v>
          </cell>
          <cell r="O477">
            <v>0</v>
          </cell>
          <cell r="P477">
            <v>0</v>
          </cell>
          <cell r="Q477">
            <v>0</v>
          </cell>
        </row>
        <row r="478">
          <cell r="C478" t="str">
            <v>B09788</v>
          </cell>
          <cell r="D478" t="str">
            <v xml:space="preserve">2/12-CT BIG K CITRUS DROP </v>
          </cell>
          <cell r="E478">
            <v>42294</v>
          </cell>
          <cell r="F478">
            <v>30842</v>
          </cell>
          <cell r="G478">
            <v>60585</v>
          </cell>
          <cell r="H478">
            <v>36134</v>
          </cell>
          <cell r="I478">
            <v>36200</v>
          </cell>
          <cell r="J478">
            <v>61266</v>
          </cell>
          <cell r="K478">
            <v>16250</v>
          </cell>
          <cell r="L478">
            <v>0</v>
          </cell>
          <cell r="M478">
            <v>0</v>
          </cell>
          <cell r="N478">
            <v>0</v>
          </cell>
          <cell r="O478">
            <v>0</v>
          </cell>
          <cell r="P478">
            <v>0</v>
          </cell>
          <cell r="Q478">
            <v>0</v>
          </cell>
        </row>
        <row r="479">
          <cell r="C479" t="str">
            <v>B09789</v>
          </cell>
          <cell r="D479" t="str">
            <v xml:space="preserve">2/12-CT BIG K DIET LEMON LIME </v>
          </cell>
          <cell r="E479">
            <v>7728</v>
          </cell>
          <cell r="F479">
            <v>13866</v>
          </cell>
          <cell r="G479">
            <v>13029</v>
          </cell>
          <cell r="H479">
            <v>14392</v>
          </cell>
          <cell r="I479">
            <v>7231</v>
          </cell>
          <cell r="J479">
            <v>14527</v>
          </cell>
          <cell r="K479">
            <v>6770</v>
          </cell>
          <cell r="L479">
            <v>0</v>
          </cell>
          <cell r="M479">
            <v>0</v>
          </cell>
          <cell r="N479">
            <v>0</v>
          </cell>
          <cell r="O479">
            <v>0</v>
          </cell>
          <cell r="P479">
            <v>0</v>
          </cell>
          <cell r="Q479">
            <v>0</v>
          </cell>
        </row>
        <row r="480">
          <cell r="C480" t="str">
            <v>B09790</v>
          </cell>
          <cell r="D480" t="str">
            <v xml:space="preserve">1/24-CT BIG K COLA </v>
          </cell>
          <cell r="E480">
            <v>53046</v>
          </cell>
          <cell r="F480">
            <v>58458</v>
          </cell>
          <cell r="G480">
            <v>21770</v>
          </cell>
          <cell r="H480">
            <v>36326</v>
          </cell>
          <cell r="I480">
            <v>35046</v>
          </cell>
          <cell r="J480">
            <v>83004</v>
          </cell>
          <cell r="K480">
            <v>19605</v>
          </cell>
          <cell r="L480">
            <v>65707</v>
          </cell>
          <cell r="M480">
            <v>59290</v>
          </cell>
          <cell r="N480">
            <v>29505</v>
          </cell>
          <cell r="O480">
            <v>39907</v>
          </cell>
          <cell r="P480">
            <v>52884</v>
          </cell>
          <cell r="Q480">
            <v>76211</v>
          </cell>
        </row>
        <row r="481">
          <cell r="C481" t="str">
            <v>B09791</v>
          </cell>
          <cell r="D481" t="str">
            <v xml:space="preserve">1/24-CT BIG K ROOT BEER </v>
          </cell>
          <cell r="E481">
            <v>14024</v>
          </cell>
          <cell r="F481">
            <v>14307</v>
          </cell>
          <cell r="G481">
            <v>0</v>
          </cell>
          <cell r="H481">
            <v>17575</v>
          </cell>
          <cell r="I481">
            <v>10379</v>
          </cell>
          <cell r="J481">
            <v>24088</v>
          </cell>
          <cell r="K481">
            <v>3339</v>
          </cell>
          <cell r="L481">
            <v>19060</v>
          </cell>
          <cell r="M481">
            <v>14261</v>
          </cell>
          <cell r="N481">
            <v>10515</v>
          </cell>
          <cell r="O481">
            <v>8477</v>
          </cell>
          <cell r="P481">
            <v>10945</v>
          </cell>
          <cell r="Q481">
            <v>6239</v>
          </cell>
        </row>
        <row r="482">
          <cell r="C482" t="str">
            <v>B09792</v>
          </cell>
          <cell r="D482" t="str">
            <v xml:space="preserve">1/24-CT BIG K DIET COLA </v>
          </cell>
          <cell r="E482">
            <v>48227</v>
          </cell>
          <cell r="F482">
            <v>34609</v>
          </cell>
          <cell r="G482">
            <v>21917</v>
          </cell>
          <cell r="H482">
            <v>28903</v>
          </cell>
          <cell r="I482">
            <v>49161</v>
          </cell>
          <cell r="J482">
            <v>43114</v>
          </cell>
          <cell r="K482">
            <v>21650</v>
          </cell>
          <cell r="L482">
            <v>56491</v>
          </cell>
          <cell r="M482">
            <v>28154</v>
          </cell>
          <cell r="N482">
            <v>41027</v>
          </cell>
          <cell r="O482">
            <v>32032</v>
          </cell>
          <cell r="P482">
            <v>52472</v>
          </cell>
          <cell r="Q482">
            <v>46479</v>
          </cell>
        </row>
        <row r="483">
          <cell r="C483" t="str">
            <v>B09793</v>
          </cell>
          <cell r="D483" t="str">
            <v xml:space="preserve">1/24-CT BIG K ORANGE SODA </v>
          </cell>
          <cell r="E483">
            <v>11899</v>
          </cell>
          <cell r="F483">
            <v>20393</v>
          </cell>
          <cell r="G483">
            <v>7837</v>
          </cell>
          <cell r="H483">
            <v>11569</v>
          </cell>
          <cell r="I483">
            <v>24562</v>
          </cell>
          <cell r="J483">
            <v>28778</v>
          </cell>
          <cell r="K483">
            <v>20229</v>
          </cell>
          <cell r="L483">
            <v>9914</v>
          </cell>
          <cell r="M483">
            <v>20971</v>
          </cell>
          <cell r="N483">
            <v>19059</v>
          </cell>
          <cell r="O483">
            <v>12393</v>
          </cell>
          <cell r="P483">
            <v>13440</v>
          </cell>
          <cell r="Q483">
            <v>15025</v>
          </cell>
        </row>
        <row r="484">
          <cell r="C484" t="str">
            <v>B09794</v>
          </cell>
          <cell r="D484" t="str">
            <v xml:space="preserve">1/24 PK BIG K CITRUS DROP </v>
          </cell>
          <cell r="E484">
            <v>42602</v>
          </cell>
          <cell r="F484">
            <v>22081</v>
          </cell>
          <cell r="G484">
            <v>13797</v>
          </cell>
          <cell r="H484">
            <v>30233</v>
          </cell>
          <cell r="I484">
            <v>44434</v>
          </cell>
          <cell r="J484">
            <v>32450</v>
          </cell>
          <cell r="K484">
            <v>25734</v>
          </cell>
          <cell r="L484">
            <v>48494</v>
          </cell>
          <cell r="M484">
            <v>24976</v>
          </cell>
          <cell r="N484">
            <v>40226</v>
          </cell>
          <cell r="O484">
            <v>14248</v>
          </cell>
          <cell r="P484">
            <v>33719</v>
          </cell>
          <cell r="Q484">
            <v>37830</v>
          </cell>
        </row>
        <row r="485">
          <cell r="C485" t="str">
            <v>B09795</v>
          </cell>
          <cell r="D485" t="str">
            <v xml:space="preserve">1/24 PK BIG K DR K </v>
          </cell>
          <cell r="E485">
            <v>6700</v>
          </cell>
          <cell r="F485">
            <v>19192</v>
          </cell>
          <cell r="G485">
            <v>0</v>
          </cell>
          <cell r="H485">
            <v>15866</v>
          </cell>
          <cell r="I485">
            <v>11768</v>
          </cell>
          <cell r="J485">
            <v>14283</v>
          </cell>
          <cell r="K485">
            <v>10332</v>
          </cell>
          <cell r="L485">
            <v>22061</v>
          </cell>
          <cell r="M485">
            <v>17535</v>
          </cell>
          <cell r="N485">
            <v>7717</v>
          </cell>
          <cell r="O485">
            <v>16756</v>
          </cell>
          <cell r="P485">
            <v>11212</v>
          </cell>
          <cell r="Q485">
            <v>9191</v>
          </cell>
        </row>
        <row r="486">
          <cell r="C486" t="str">
            <v>B09796</v>
          </cell>
          <cell r="D486" t="str">
            <v xml:space="preserve">1/24 PK BIG K GRAPE SODA </v>
          </cell>
          <cell r="E486">
            <v>7440</v>
          </cell>
          <cell r="F486">
            <v>10386</v>
          </cell>
          <cell r="G486">
            <v>8568</v>
          </cell>
          <cell r="H486">
            <v>8734</v>
          </cell>
          <cell r="I486">
            <v>6670</v>
          </cell>
          <cell r="J486">
            <v>20599</v>
          </cell>
          <cell r="K486">
            <v>6880</v>
          </cell>
          <cell r="L486">
            <v>22303</v>
          </cell>
          <cell r="M486">
            <v>16312</v>
          </cell>
          <cell r="N486">
            <v>14266</v>
          </cell>
          <cell r="O486">
            <v>11267</v>
          </cell>
          <cell r="P486">
            <v>0</v>
          </cell>
          <cell r="Q486">
            <v>7754</v>
          </cell>
        </row>
        <row r="487">
          <cell r="C487" t="str">
            <v>B09797</v>
          </cell>
          <cell r="D487" t="str">
            <v xml:space="preserve">1/24 PK BIG K RED CREAM SODA </v>
          </cell>
          <cell r="E487">
            <v>6599</v>
          </cell>
          <cell r="F487">
            <v>7862</v>
          </cell>
          <cell r="G487">
            <v>7876</v>
          </cell>
          <cell r="H487">
            <v>0</v>
          </cell>
          <cell r="I487">
            <v>7796</v>
          </cell>
          <cell r="J487">
            <v>10704</v>
          </cell>
          <cell r="K487">
            <v>6988</v>
          </cell>
          <cell r="L487">
            <v>14725</v>
          </cell>
          <cell r="M487">
            <v>6100</v>
          </cell>
          <cell r="N487">
            <v>7266</v>
          </cell>
          <cell r="O487">
            <v>6136</v>
          </cell>
          <cell r="P487">
            <v>4960</v>
          </cell>
          <cell r="Q487">
            <v>7193</v>
          </cell>
        </row>
        <row r="488">
          <cell r="C488" t="str">
            <v>B09898</v>
          </cell>
          <cell r="D488" t="str">
            <v xml:space="preserve">8/2L CLOVER VALLEY GRAPE SODA </v>
          </cell>
          <cell r="E488">
            <v>19912</v>
          </cell>
          <cell r="F488">
            <v>8259</v>
          </cell>
          <cell r="G488">
            <v>16347</v>
          </cell>
          <cell r="H488">
            <v>8546</v>
          </cell>
          <cell r="I488">
            <v>0</v>
          </cell>
          <cell r="J488">
            <v>0</v>
          </cell>
          <cell r="K488">
            <v>0</v>
          </cell>
          <cell r="L488">
            <v>0</v>
          </cell>
          <cell r="M488">
            <v>0</v>
          </cell>
          <cell r="N488">
            <v>0</v>
          </cell>
          <cell r="O488">
            <v>0</v>
          </cell>
          <cell r="P488">
            <v>0</v>
          </cell>
          <cell r="Q488">
            <v>0</v>
          </cell>
        </row>
        <row r="489">
          <cell r="C489" t="str">
            <v>B09906</v>
          </cell>
          <cell r="D489" t="str">
            <v xml:space="preserve">8/2 LTR CLOVER VALLEY COLA </v>
          </cell>
          <cell r="E489">
            <v>45334</v>
          </cell>
          <cell r="F489">
            <v>30625</v>
          </cell>
          <cell r="G489">
            <v>40838</v>
          </cell>
          <cell r="H489">
            <v>45229</v>
          </cell>
          <cell r="I489">
            <v>0</v>
          </cell>
          <cell r="J489">
            <v>0</v>
          </cell>
          <cell r="K489">
            <v>0</v>
          </cell>
          <cell r="L489">
            <v>0</v>
          </cell>
          <cell r="M489">
            <v>0</v>
          </cell>
          <cell r="N489">
            <v>0</v>
          </cell>
          <cell r="O489">
            <v>0</v>
          </cell>
          <cell r="P489">
            <v>0</v>
          </cell>
          <cell r="Q489">
            <v>0</v>
          </cell>
        </row>
        <row r="490">
          <cell r="C490" t="str">
            <v>B09908</v>
          </cell>
          <cell r="D490" t="str">
            <v>8/2LT CLOVER VALLEY ORANGE SOD</v>
          </cell>
          <cell r="E490">
            <v>29753</v>
          </cell>
          <cell r="F490">
            <v>18972</v>
          </cell>
          <cell r="G490">
            <v>32906</v>
          </cell>
          <cell r="H490">
            <v>30566</v>
          </cell>
          <cell r="I490">
            <v>0</v>
          </cell>
          <cell r="J490">
            <v>0</v>
          </cell>
          <cell r="K490">
            <v>0</v>
          </cell>
          <cell r="L490">
            <v>0</v>
          </cell>
          <cell r="M490">
            <v>0</v>
          </cell>
          <cell r="N490">
            <v>0</v>
          </cell>
          <cell r="O490">
            <v>0</v>
          </cell>
          <cell r="P490">
            <v>0</v>
          </cell>
          <cell r="Q490">
            <v>0</v>
          </cell>
        </row>
        <row r="491">
          <cell r="C491" t="str">
            <v>B09909</v>
          </cell>
          <cell r="D491" t="str">
            <v>8/2LT CLOVER VALLEY LEMON LIME</v>
          </cell>
          <cell r="E491">
            <v>28317</v>
          </cell>
          <cell r="F491">
            <v>26153</v>
          </cell>
          <cell r="G491">
            <v>23797</v>
          </cell>
          <cell r="H491">
            <v>26591</v>
          </cell>
          <cell r="I491">
            <v>0</v>
          </cell>
          <cell r="J491">
            <v>0</v>
          </cell>
          <cell r="K491">
            <v>0</v>
          </cell>
          <cell r="L491">
            <v>0</v>
          </cell>
          <cell r="M491">
            <v>0</v>
          </cell>
          <cell r="N491">
            <v>0</v>
          </cell>
          <cell r="O491">
            <v>0</v>
          </cell>
          <cell r="P491">
            <v>0</v>
          </cell>
          <cell r="Q491">
            <v>0</v>
          </cell>
        </row>
        <row r="492">
          <cell r="C492" t="str">
            <v>B09927</v>
          </cell>
          <cell r="D492" t="str">
            <v xml:space="preserve">8/2LT CLOVER VALLEY DIET COLA </v>
          </cell>
          <cell r="E492">
            <v>27664</v>
          </cell>
          <cell r="F492">
            <v>17387</v>
          </cell>
          <cell r="G492">
            <v>27378</v>
          </cell>
          <cell r="H492">
            <v>25178</v>
          </cell>
          <cell r="I492">
            <v>0</v>
          </cell>
          <cell r="J492">
            <v>0</v>
          </cell>
          <cell r="K492">
            <v>0</v>
          </cell>
          <cell r="L492">
            <v>0</v>
          </cell>
          <cell r="M492">
            <v>0</v>
          </cell>
          <cell r="N492">
            <v>0</v>
          </cell>
          <cell r="O492">
            <v>0</v>
          </cell>
          <cell r="P492">
            <v>0</v>
          </cell>
          <cell r="Q492">
            <v>0</v>
          </cell>
        </row>
        <row r="493">
          <cell r="C493" t="str">
            <v>B09930</v>
          </cell>
          <cell r="D493" t="str">
            <v xml:space="preserve">2/12 PK CLOVER VALLEY COLA </v>
          </cell>
          <cell r="E493">
            <v>16990</v>
          </cell>
          <cell r="F493">
            <v>34313</v>
          </cell>
          <cell r="G493">
            <v>60182</v>
          </cell>
          <cell r="H493">
            <v>20249</v>
          </cell>
          <cell r="I493">
            <v>0</v>
          </cell>
          <cell r="J493">
            <v>0</v>
          </cell>
          <cell r="K493">
            <v>0</v>
          </cell>
          <cell r="L493">
            <v>0</v>
          </cell>
          <cell r="M493">
            <v>0</v>
          </cell>
          <cell r="N493">
            <v>0</v>
          </cell>
          <cell r="O493">
            <v>0</v>
          </cell>
          <cell r="P493">
            <v>0</v>
          </cell>
          <cell r="Q493">
            <v>0</v>
          </cell>
        </row>
        <row r="494">
          <cell r="C494" t="str">
            <v>B09931</v>
          </cell>
          <cell r="D494" t="str">
            <v>2/12PK CLOVER VALLEY CITRUS DP</v>
          </cell>
          <cell r="E494">
            <v>7807</v>
          </cell>
          <cell r="F494">
            <v>19906</v>
          </cell>
          <cell r="G494">
            <v>46526</v>
          </cell>
          <cell r="H494">
            <v>13256</v>
          </cell>
          <cell r="I494">
            <v>0</v>
          </cell>
          <cell r="J494">
            <v>0</v>
          </cell>
          <cell r="K494">
            <v>0</v>
          </cell>
          <cell r="L494">
            <v>0</v>
          </cell>
          <cell r="M494">
            <v>0</v>
          </cell>
          <cell r="N494">
            <v>0</v>
          </cell>
          <cell r="O494">
            <v>0</v>
          </cell>
          <cell r="P494">
            <v>0</v>
          </cell>
          <cell r="Q494">
            <v>0</v>
          </cell>
        </row>
        <row r="495">
          <cell r="C495" t="str">
            <v>B09932</v>
          </cell>
          <cell r="D495" t="str">
            <v>2/12PK CLOVER VALLEY ROOT BEER</v>
          </cell>
          <cell r="E495">
            <v>5434</v>
          </cell>
          <cell r="F495">
            <v>31247</v>
          </cell>
          <cell r="G495">
            <v>52976</v>
          </cell>
          <cell r="H495">
            <v>0</v>
          </cell>
          <cell r="I495">
            <v>0</v>
          </cell>
          <cell r="J495">
            <v>0</v>
          </cell>
          <cell r="K495">
            <v>0</v>
          </cell>
          <cell r="L495">
            <v>0</v>
          </cell>
          <cell r="M495">
            <v>0</v>
          </cell>
          <cell r="N495">
            <v>0</v>
          </cell>
          <cell r="O495">
            <v>0</v>
          </cell>
          <cell r="P495">
            <v>0</v>
          </cell>
          <cell r="Q495">
            <v>0</v>
          </cell>
        </row>
        <row r="496">
          <cell r="C496" t="str">
            <v>B09933</v>
          </cell>
          <cell r="D496" t="str">
            <v xml:space="preserve">2/12PK CLOVER VALLEY ORANGE </v>
          </cell>
          <cell r="E496">
            <v>10188</v>
          </cell>
          <cell r="F496">
            <v>27059</v>
          </cell>
          <cell r="G496">
            <v>50253</v>
          </cell>
          <cell r="H496">
            <v>22894</v>
          </cell>
          <cell r="I496">
            <v>0</v>
          </cell>
          <cell r="J496">
            <v>0</v>
          </cell>
          <cell r="K496">
            <v>0</v>
          </cell>
          <cell r="L496">
            <v>0</v>
          </cell>
          <cell r="M496">
            <v>0</v>
          </cell>
          <cell r="N496">
            <v>0</v>
          </cell>
          <cell r="O496">
            <v>0</v>
          </cell>
          <cell r="P496">
            <v>0</v>
          </cell>
          <cell r="Q496">
            <v>0</v>
          </cell>
        </row>
        <row r="497">
          <cell r="C497" t="str">
            <v>B09935</v>
          </cell>
          <cell r="D497" t="str">
            <v>2/12PK CLOVER VALLEY DR.TOPPER</v>
          </cell>
          <cell r="E497">
            <v>18998</v>
          </cell>
          <cell r="F497">
            <v>20238</v>
          </cell>
          <cell r="G497">
            <v>33882</v>
          </cell>
          <cell r="H497">
            <v>10510</v>
          </cell>
          <cell r="I497">
            <v>0</v>
          </cell>
          <cell r="J497">
            <v>0</v>
          </cell>
          <cell r="K497">
            <v>0</v>
          </cell>
          <cell r="L497">
            <v>0</v>
          </cell>
          <cell r="M497">
            <v>0</v>
          </cell>
          <cell r="N497">
            <v>0</v>
          </cell>
          <cell r="O497">
            <v>0</v>
          </cell>
          <cell r="P497">
            <v>0</v>
          </cell>
          <cell r="Q497">
            <v>0</v>
          </cell>
        </row>
      </sheetData>
      <sheetData sheetId="6"/>
      <sheetData sheetId="7"/>
      <sheetData sheetId="8">
        <row r="278">
          <cell r="A278" t="str">
            <v>B08505</v>
          </cell>
          <cell r="B278">
            <v>72</v>
          </cell>
          <cell r="C278">
            <v>144</v>
          </cell>
          <cell r="D278">
            <v>72</v>
          </cell>
          <cell r="E278">
            <v>72</v>
          </cell>
          <cell r="G278">
            <v>72</v>
          </cell>
          <cell r="H278">
            <v>72</v>
          </cell>
          <cell r="I278">
            <v>72</v>
          </cell>
          <cell r="J278">
            <v>72</v>
          </cell>
          <cell r="L278">
            <v>72</v>
          </cell>
          <cell r="M278">
            <v>72</v>
          </cell>
          <cell r="N278">
            <v>72</v>
          </cell>
        </row>
        <row r="279">
          <cell r="A279" t="str">
            <v>B08516</v>
          </cell>
          <cell r="B279">
            <v>5632</v>
          </cell>
          <cell r="C279">
            <v>6500</v>
          </cell>
          <cell r="D279">
            <v>7897</v>
          </cell>
          <cell r="E279">
            <v>8352</v>
          </cell>
          <cell r="F279">
            <v>6229</v>
          </cell>
          <cell r="G279">
            <v>9876</v>
          </cell>
          <cell r="H279">
            <v>10182</v>
          </cell>
          <cell r="I279">
            <v>0</v>
          </cell>
        </row>
        <row r="280">
          <cell r="A280" t="str">
            <v>B08530</v>
          </cell>
          <cell r="B280">
            <v>1783</v>
          </cell>
          <cell r="C280">
            <v>2145</v>
          </cell>
          <cell r="D280">
            <v>2369</v>
          </cell>
          <cell r="E280">
            <v>2108</v>
          </cell>
          <cell r="F280">
            <v>2288</v>
          </cell>
          <cell r="G280">
            <v>1820</v>
          </cell>
          <cell r="H280">
            <v>3028</v>
          </cell>
          <cell r="I280">
            <v>1601</v>
          </cell>
          <cell r="J280">
            <v>1772</v>
          </cell>
          <cell r="K280">
            <v>3250</v>
          </cell>
          <cell r="L280">
            <v>1730</v>
          </cell>
          <cell r="M280">
            <v>1899</v>
          </cell>
          <cell r="N280">
            <v>2015</v>
          </cell>
        </row>
        <row r="281">
          <cell r="A281" t="str">
            <v>B08531</v>
          </cell>
          <cell r="B281">
            <v>1566</v>
          </cell>
          <cell r="C281">
            <v>1776</v>
          </cell>
          <cell r="D281">
            <v>2058</v>
          </cell>
          <cell r="E281">
            <v>1974</v>
          </cell>
          <cell r="F281">
            <v>1916</v>
          </cell>
          <cell r="G281">
            <v>1365</v>
          </cell>
          <cell r="H281">
            <v>2306</v>
          </cell>
          <cell r="I281">
            <v>1326</v>
          </cell>
          <cell r="J281">
            <v>1440</v>
          </cell>
          <cell r="K281">
            <v>1430</v>
          </cell>
          <cell r="L281">
            <v>1170</v>
          </cell>
          <cell r="M281">
            <v>1603</v>
          </cell>
          <cell r="N281">
            <v>1583</v>
          </cell>
        </row>
        <row r="282">
          <cell r="A282" t="str">
            <v>B08532</v>
          </cell>
          <cell r="B282">
            <v>1495</v>
          </cell>
          <cell r="C282">
            <v>1794</v>
          </cell>
          <cell r="D282">
            <v>1864</v>
          </cell>
          <cell r="E282">
            <v>1908</v>
          </cell>
          <cell r="F282">
            <v>1980</v>
          </cell>
          <cell r="G282">
            <v>1300</v>
          </cell>
          <cell r="H282">
            <v>2470</v>
          </cell>
          <cell r="I282">
            <v>1410</v>
          </cell>
          <cell r="J282">
            <v>1393</v>
          </cell>
          <cell r="K282">
            <v>2860</v>
          </cell>
          <cell r="L282">
            <v>1533</v>
          </cell>
          <cell r="M282">
            <v>1326</v>
          </cell>
          <cell r="N282">
            <v>1795</v>
          </cell>
        </row>
        <row r="283">
          <cell r="A283" t="str">
            <v>B08533</v>
          </cell>
          <cell r="B283">
            <v>1560</v>
          </cell>
          <cell r="C283">
            <v>1787</v>
          </cell>
          <cell r="D283">
            <v>1885</v>
          </cell>
          <cell r="E283">
            <v>2063</v>
          </cell>
          <cell r="F283">
            <v>1603</v>
          </cell>
          <cell r="G283">
            <v>1365</v>
          </cell>
          <cell r="H283">
            <v>2432</v>
          </cell>
          <cell r="I283">
            <v>1235</v>
          </cell>
          <cell r="J283">
            <v>1300</v>
          </cell>
          <cell r="K283">
            <v>1235</v>
          </cell>
          <cell r="L283">
            <v>987</v>
          </cell>
          <cell r="M283">
            <v>1372</v>
          </cell>
          <cell r="N283">
            <v>1647</v>
          </cell>
        </row>
        <row r="284">
          <cell r="A284" t="str">
            <v>B08534</v>
          </cell>
          <cell r="B284">
            <v>1885</v>
          </cell>
          <cell r="C284">
            <v>2227</v>
          </cell>
          <cell r="D284">
            <v>2014</v>
          </cell>
          <cell r="E284">
            <v>2290</v>
          </cell>
          <cell r="F284">
            <v>2141</v>
          </cell>
          <cell r="G284">
            <v>1645</v>
          </cell>
          <cell r="H284">
            <v>2737</v>
          </cell>
          <cell r="I284">
            <v>1572</v>
          </cell>
          <cell r="J284">
            <v>1625</v>
          </cell>
          <cell r="K284">
            <v>1824</v>
          </cell>
          <cell r="L284">
            <v>2015</v>
          </cell>
          <cell r="M284">
            <v>1702</v>
          </cell>
          <cell r="N284">
            <v>2358</v>
          </cell>
        </row>
        <row r="285">
          <cell r="A285" t="str">
            <v>B08535</v>
          </cell>
          <cell r="B285">
            <v>1261</v>
          </cell>
          <cell r="C285">
            <v>1430</v>
          </cell>
          <cell r="D285">
            <v>1565</v>
          </cell>
          <cell r="E285">
            <v>1476</v>
          </cell>
          <cell r="F285">
            <v>1365</v>
          </cell>
          <cell r="G285">
            <v>1300</v>
          </cell>
          <cell r="H285">
            <v>1690</v>
          </cell>
          <cell r="I285">
            <v>1258</v>
          </cell>
          <cell r="J285">
            <v>1151</v>
          </cell>
          <cell r="K285">
            <v>780</v>
          </cell>
          <cell r="L285">
            <v>845</v>
          </cell>
          <cell r="M285">
            <v>910</v>
          </cell>
          <cell r="N285">
            <v>1343</v>
          </cell>
        </row>
        <row r="286">
          <cell r="A286" t="str">
            <v>B08536</v>
          </cell>
          <cell r="B286">
            <v>1690</v>
          </cell>
          <cell r="C286">
            <v>1980</v>
          </cell>
          <cell r="D286">
            <v>1960</v>
          </cell>
          <cell r="E286">
            <v>1857</v>
          </cell>
          <cell r="F286">
            <v>1755</v>
          </cell>
          <cell r="G286">
            <v>1658</v>
          </cell>
          <cell r="H286">
            <v>2425</v>
          </cell>
          <cell r="I286">
            <v>1458</v>
          </cell>
          <cell r="J286">
            <v>1365</v>
          </cell>
          <cell r="K286">
            <v>1560</v>
          </cell>
          <cell r="L286">
            <v>1426</v>
          </cell>
          <cell r="M286">
            <v>1495</v>
          </cell>
          <cell r="N286">
            <v>1981</v>
          </cell>
        </row>
        <row r="287">
          <cell r="A287" t="str">
            <v>B08537</v>
          </cell>
          <cell r="B287">
            <v>1947</v>
          </cell>
          <cell r="C287">
            <v>1636</v>
          </cell>
          <cell r="D287">
            <v>1859</v>
          </cell>
          <cell r="E287">
            <v>2210</v>
          </cell>
          <cell r="F287">
            <v>1430</v>
          </cell>
          <cell r="G287">
            <v>2091</v>
          </cell>
          <cell r="H287">
            <v>2392</v>
          </cell>
          <cell r="I287">
            <v>1642</v>
          </cell>
          <cell r="J287">
            <v>1578</v>
          </cell>
          <cell r="K287">
            <v>1560</v>
          </cell>
          <cell r="L287">
            <v>1300</v>
          </cell>
          <cell r="M287">
            <v>1665</v>
          </cell>
          <cell r="N287">
            <v>1858</v>
          </cell>
        </row>
        <row r="288">
          <cell r="A288" t="str">
            <v>B08538</v>
          </cell>
          <cell r="B288">
            <v>1495</v>
          </cell>
          <cell r="C288">
            <v>1658</v>
          </cell>
          <cell r="D288">
            <v>1670</v>
          </cell>
          <cell r="E288">
            <v>1849</v>
          </cell>
          <cell r="F288">
            <v>2029</v>
          </cell>
          <cell r="G288">
            <v>1625</v>
          </cell>
          <cell r="H288">
            <v>2427</v>
          </cell>
          <cell r="I288">
            <v>1105</v>
          </cell>
          <cell r="J288">
            <v>65</v>
          </cell>
        </row>
        <row r="289">
          <cell r="A289" t="str">
            <v>B08539</v>
          </cell>
          <cell r="B289">
            <v>2600</v>
          </cell>
          <cell r="C289">
            <v>2757</v>
          </cell>
          <cell r="D289">
            <v>2823</v>
          </cell>
          <cell r="E289">
            <v>2739</v>
          </cell>
          <cell r="F289">
            <v>2954</v>
          </cell>
          <cell r="G289">
            <v>2145</v>
          </cell>
          <cell r="H289">
            <v>3778</v>
          </cell>
          <cell r="I289">
            <v>1950</v>
          </cell>
          <cell r="J289">
            <v>2061</v>
          </cell>
          <cell r="K289">
            <v>2080</v>
          </cell>
          <cell r="L289">
            <v>2168</v>
          </cell>
          <cell r="M289">
            <v>1921</v>
          </cell>
          <cell r="N289">
            <v>2615</v>
          </cell>
        </row>
        <row r="290">
          <cell r="A290" t="str">
            <v>B08540</v>
          </cell>
          <cell r="B290">
            <v>8539</v>
          </cell>
          <cell r="C290">
            <v>9448</v>
          </cell>
          <cell r="D290">
            <v>12902</v>
          </cell>
          <cell r="E290">
            <v>10864</v>
          </cell>
          <cell r="F290">
            <v>9094</v>
          </cell>
          <cell r="G290">
            <v>13217</v>
          </cell>
          <cell r="H290">
            <v>12617</v>
          </cell>
          <cell r="I290">
            <v>0</v>
          </cell>
        </row>
        <row r="291">
          <cell r="A291" t="str">
            <v>B08562</v>
          </cell>
          <cell r="B291">
            <v>8800</v>
          </cell>
          <cell r="C291">
            <v>19200</v>
          </cell>
          <cell r="D291">
            <v>40200</v>
          </cell>
          <cell r="E291">
            <v>11300</v>
          </cell>
        </row>
        <row r="292">
          <cell r="A292" t="str">
            <v>B08581</v>
          </cell>
          <cell r="B292">
            <v>1400</v>
          </cell>
          <cell r="C292">
            <v>5600</v>
          </cell>
          <cell r="D292">
            <v>12800</v>
          </cell>
          <cell r="E292">
            <v>1600</v>
          </cell>
        </row>
        <row r="293">
          <cell r="A293" t="str">
            <v>B08596</v>
          </cell>
          <cell r="B293">
            <v>15600</v>
          </cell>
          <cell r="C293">
            <v>6800</v>
          </cell>
          <cell r="D293">
            <v>14750</v>
          </cell>
          <cell r="E293">
            <v>20700</v>
          </cell>
        </row>
        <row r="294">
          <cell r="A294" t="str">
            <v>B08598</v>
          </cell>
          <cell r="B294">
            <v>14690</v>
          </cell>
          <cell r="C294">
            <v>12545</v>
          </cell>
          <cell r="D294">
            <v>14690</v>
          </cell>
          <cell r="E294">
            <v>26520</v>
          </cell>
        </row>
        <row r="295">
          <cell r="A295" t="str">
            <v>B08599</v>
          </cell>
          <cell r="B295">
            <v>11245</v>
          </cell>
          <cell r="C295">
            <v>8060</v>
          </cell>
          <cell r="D295">
            <v>9685</v>
          </cell>
          <cell r="E295">
            <v>22295</v>
          </cell>
        </row>
        <row r="296">
          <cell r="A296" t="str">
            <v>B08616</v>
          </cell>
          <cell r="B296">
            <v>6123</v>
          </cell>
          <cell r="C296">
            <v>6699</v>
          </cell>
          <cell r="D296">
            <v>7715</v>
          </cell>
          <cell r="E296">
            <v>7565</v>
          </cell>
          <cell r="F296">
            <v>6787</v>
          </cell>
          <cell r="G296">
            <v>9735</v>
          </cell>
          <cell r="H296">
            <v>8248</v>
          </cell>
          <cell r="I296">
            <v>0</v>
          </cell>
        </row>
        <row r="297">
          <cell r="A297" t="str">
            <v>B08678</v>
          </cell>
          <cell r="B297">
            <v>10530</v>
          </cell>
          <cell r="C297">
            <v>8450</v>
          </cell>
          <cell r="D297">
            <v>18265</v>
          </cell>
          <cell r="E297">
            <v>15340</v>
          </cell>
        </row>
        <row r="298">
          <cell r="A298" t="str">
            <v>B08687</v>
          </cell>
          <cell r="B298">
            <v>3339</v>
          </cell>
          <cell r="C298">
            <v>3700</v>
          </cell>
          <cell r="D298">
            <v>4451</v>
          </cell>
          <cell r="E298">
            <v>3454</v>
          </cell>
          <cell r="F298">
            <v>3983</v>
          </cell>
          <cell r="G298">
            <v>5539</v>
          </cell>
          <cell r="H298">
            <v>3670</v>
          </cell>
          <cell r="I298">
            <v>0</v>
          </cell>
        </row>
        <row r="299">
          <cell r="A299" t="str">
            <v>B08688</v>
          </cell>
          <cell r="B299">
            <v>1170</v>
          </cell>
          <cell r="C299">
            <v>1435</v>
          </cell>
          <cell r="D299">
            <v>1495</v>
          </cell>
          <cell r="E299">
            <v>1278</v>
          </cell>
          <cell r="F299">
            <v>1517</v>
          </cell>
          <cell r="G299">
            <v>1243</v>
          </cell>
          <cell r="H299">
            <v>2020</v>
          </cell>
          <cell r="I299">
            <v>1105</v>
          </cell>
          <cell r="J299">
            <v>1105</v>
          </cell>
          <cell r="K299">
            <v>1105</v>
          </cell>
          <cell r="L299">
            <v>972</v>
          </cell>
          <cell r="M299">
            <v>1040</v>
          </cell>
          <cell r="N299">
            <v>1185</v>
          </cell>
        </row>
        <row r="300">
          <cell r="A300" t="str">
            <v>B08689</v>
          </cell>
          <cell r="B300">
            <v>1300</v>
          </cell>
          <cell r="C300">
            <v>1282</v>
          </cell>
          <cell r="D300">
            <v>1353</v>
          </cell>
          <cell r="E300">
            <v>1334</v>
          </cell>
          <cell r="F300">
            <v>1170</v>
          </cell>
          <cell r="G300">
            <v>1273</v>
          </cell>
          <cell r="H300">
            <v>1926</v>
          </cell>
          <cell r="I300">
            <v>845</v>
          </cell>
          <cell r="J300">
            <v>975</v>
          </cell>
          <cell r="K300">
            <v>887</v>
          </cell>
          <cell r="L300">
            <v>889</v>
          </cell>
          <cell r="M300">
            <v>780</v>
          </cell>
          <cell r="N300">
            <v>1016</v>
          </cell>
        </row>
        <row r="301">
          <cell r="A301" t="str">
            <v>B08692</v>
          </cell>
          <cell r="L301">
            <v>23</v>
          </cell>
          <cell r="M301">
            <v>42</v>
          </cell>
          <cell r="N301">
            <v>42</v>
          </cell>
        </row>
        <row r="302">
          <cell r="A302" t="str">
            <v>B08693</v>
          </cell>
          <cell r="J302">
            <v>154</v>
          </cell>
          <cell r="K302">
            <v>105</v>
          </cell>
          <cell r="L302">
            <v>110</v>
          </cell>
          <cell r="M302">
            <v>133</v>
          </cell>
        </row>
        <row r="303">
          <cell r="A303" t="str">
            <v>B08697</v>
          </cell>
          <cell r="N303">
            <v>110</v>
          </cell>
        </row>
        <row r="304">
          <cell r="A304" t="str">
            <v>B08698</v>
          </cell>
          <cell r="J304">
            <v>21</v>
          </cell>
          <cell r="K304">
            <v>124</v>
          </cell>
          <cell r="M304">
            <v>21</v>
          </cell>
        </row>
        <row r="305">
          <cell r="A305" t="str">
            <v>B08782</v>
          </cell>
          <cell r="B305">
            <v>650</v>
          </cell>
          <cell r="C305">
            <v>750</v>
          </cell>
          <cell r="D305">
            <v>800</v>
          </cell>
          <cell r="E305">
            <v>100</v>
          </cell>
        </row>
        <row r="306">
          <cell r="A306" t="str">
            <v>B08783</v>
          </cell>
          <cell r="B306">
            <v>1466</v>
          </cell>
          <cell r="C306">
            <v>1200</v>
          </cell>
          <cell r="D306">
            <v>1800</v>
          </cell>
          <cell r="E306">
            <v>800</v>
          </cell>
        </row>
        <row r="307">
          <cell r="A307" t="str">
            <v>B08900</v>
          </cell>
          <cell r="H307">
            <v>3800</v>
          </cell>
          <cell r="I307">
            <v>18658</v>
          </cell>
          <cell r="J307">
            <v>11453</v>
          </cell>
          <cell r="K307">
            <v>13342</v>
          </cell>
          <cell r="L307">
            <v>11366</v>
          </cell>
          <cell r="M307">
            <v>11800</v>
          </cell>
          <cell r="N307">
            <v>14455</v>
          </cell>
        </row>
        <row r="308">
          <cell r="A308" t="str">
            <v>B08901</v>
          </cell>
          <cell r="H308">
            <v>3716</v>
          </cell>
          <cell r="I308">
            <v>22346</v>
          </cell>
          <cell r="J308">
            <v>13989</v>
          </cell>
          <cell r="K308">
            <v>16479</v>
          </cell>
          <cell r="L308">
            <v>15168</v>
          </cell>
          <cell r="M308">
            <v>13878</v>
          </cell>
          <cell r="N308">
            <v>18660</v>
          </cell>
        </row>
        <row r="309">
          <cell r="A309" t="str">
            <v>B08902</v>
          </cell>
          <cell r="H309">
            <v>5502</v>
          </cell>
          <cell r="I309">
            <v>29114</v>
          </cell>
          <cell r="J309">
            <v>19320</v>
          </cell>
          <cell r="K309">
            <v>25360</v>
          </cell>
          <cell r="L309">
            <v>21576</v>
          </cell>
          <cell r="M309">
            <v>20177</v>
          </cell>
          <cell r="N309">
            <v>33932</v>
          </cell>
        </row>
        <row r="310">
          <cell r="A310" t="str">
            <v>B08903</v>
          </cell>
          <cell r="H310">
            <v>5784</v>
          </cell>
          <cell r="I310">
            <v>20200</v>
          </cell>
          <cell r="J310">
            <v>12746</v>
          </cell>
          <cell r="K310">
            <v>17153</v>
          </cell>
          <cell r="L310">
            <v>14854</v>
          </cell>
          <cell r="M310">
            <v>15226</v>
          </cell>
          <cell r="N310">
            <v>20424</v>
          </cell>
        </row>
        <row r="311">
          <cell r="A311" t="str">
            <v>B08904</v>
          </cell>
          <cell r="H311">
            <v>4543</v>
          </cell>
          <cell r="I311">
            <v>11310</v>
          </cell>
          <cell r="J311">
            <v>6724</v>
          </cell>
          <cell r="K311">
            <v>7472</v>
          </cell>
          <cell r="L311">
            <v>8525</v>
          </cell>
          <cell r="M311">
            <v>8000</v>
          </cell>
          <cell r="N311">
            <v>10453</v>
          </cell>
        </row>
        <row r="312">
          <cell r="A312" t="str">
            <v>B08905</v>
          </cell>
          <cell r="H312">
            <v>2368</v>
          </cell>
          <cell r="I312">
            <v>7433</v>
          </cell>
          <cell r="J312">
            <v>7600</v>
          </cell>
          <cell r="K312">
            <v>9527</v>
          </cell>
          <cell r="L312">
            <v>8945</v>
          </cell>
          <cell r="M312">
            <v>9748</v>
          </cell>
          <cell r="N312">
            <v>12313</v>
          </cell>
        </row>
        <row r="313">
          <cell r="A313" t="str">
            <v>B08906</v>
          </cell>
          <cell r="H313">
            <v>11800</v>
          </cell>
          <cell r="I313">
            <v>19865</v>
          </cell>
          <cell r="J313">
            <v>14598</v>
          </cell>
          <cell r="K313">
            <v>20862</v>
          </cell>
          <cell r="L313">
            <v>15390</v>
          </cell>
          <cell r="M313">
            <v>15843</v>
          </cell>
          <cell r="N313">
            <v>22135</v>
          </cell>
        </row>
        <row r="314">
          <cell r="A314" t="str">
            <v>B08907</v>
          </cell>
          <cell r="H314">
            <v>3477</v>
          </cell>
          <cell r="I314">
            <v>12364</v>
          </cell>
          <cell r="J314">
            <v>6849</v>
          </cell>
          <cell r="K314">
            <v>10787</v>
          </cell>
          <cell r="L314">
            <v>10268</v>
          </cell>
          <cell r="M314">
            <v>8600</v>
          </cell>
          <cell r="N314">
            <v>12963</v>
          </cell>
        </row>
        <row r="315">
          <cell r="A315" t="str">
            <v>B08908</v>
          </cell>
          <cell r="H315">
            <v>16620</v>
          </cell>
          <cell r="I315">
            <v>20179</v>
          </cell>
          <cell r="J315">
            <v>15152</v>
          </cell>
          <cell r="K315">
            <v>11782</v>
          </cell>
          <cell r="L315">
            <v>12099</v>
          </cell>
          <cell r="M315">
            <v>9482</v>
          </cell>
          <cell r="N315">
            <v>13159</v>
          </cell>
        </row>
        <row r="316">
          <cell r="A316" t="str">
            <v>B08909</v>
          </cell>
          <cell r="H316">
            <v>4482</v>
          </cell>
          <cell r="I316">
            <v>21197</v>
          </cell>
          <cell r="J316">
            <v>17192</v>
          </cell>
          <cell r="K316">
            <v>14677</v>
          </cell>
          <cell r="L316">
            <v>16842</v>
          </cell>
          <cell r="M316">
            <v>12952</v>
          </cell>
          <cell r="N316">
            <v>16937</v>
          </cell>
        </row>
        <row r="317">
          <cell r="A317" t="str">
            <v>B08910</v>
          </cell>
          <cell r="H317">
            <v>6600</v>
          </cell>
          <cell r="I317">
            <v>26323</v>
          </cell>
          <cell r="J317">
            <v>17917</v>
          </cell>
          <cell r="K317">
            <v>20139</v>
          </cell>
          <cell r="L317">
            <v>19600</v>
          </cell>
          <cell r="M317">
            <v>16683</v>
          </cell>
          <cell r="N317">
            <v>21865</v>
          </cell>
        </row>
        <row r="318">
          <cell r="A318" t="str">
            <v>B08911</v>
          </cell>
          <cell r="H318">
            <v>4600</v>
          </cell>
          <cell r="I318">
            <v>29266</v>
          </cell>
          <cell r="J318">
            <v>21385</v>
          </cell>
          <cell r="K318">
            <v>28510</v>
          </cell>
          <cell r="L318">
            <v>24048</v>
          </cell>
          <cell r="M318">
            <v>23938</v>
          </cell>
          <cell r="N318">
            <v>32045</v>
          </cell>
        </row>
        <row r="319">
          <cell r="A319" t="str">
            <v>B08912</v>
          </cell>
          <cell r="H319">
            <v>14398</v>
          </cell>
          <cell r="I319">
            <v>41750</v>
          </cell>
          <cell r="J319">
            <v>38868</v>
          </cell>
          <cell r="K319">
            <v>47135</v>
          </cell>
          <cell r="L319">
            <v>44704</v>
          </cell>
          <cell r="M319">
            <v>31717</v>
          </cell>
          <cell r="N319">
            <v>58034</v>
          </cell>
        </row>
        <row r="320">
          <cell r="A320" t="str">
            <v>B08920</v>
          </cell>
          <cell r="B320">
            <v>3254</v>
          </cell>
          <cell r="C320">
            <v>4100</v>
          </cell>
          <cell r="D320">
            <v>4900</v>
          </cell>
          <cell r="E320">
            <v>3710</v>
          </cell>
          <cell r="F320">
            <v>5190</v>
          </cell>
          <cell r="G320">
            <v>5493</v>
          </cell>
          <cell r="H320">
            <v>7105</v>
          </cell>
          <cell r="I320">
            <v>100</v>
          </cell>
        </row>
        <row r="321">
          <cell r="A321" t="str">
            <v>B08921</v>
          </cell>
          <cell r="B321">
            <v>6077</v>
          </cell>
          <cell r="C321">
            <v>7400</v>
          </cell>
          <cell r="D321">
            <v>10525</v>
          </cell>
          <cell r="E321">
            <v>8698</v>
          </cell>
          <cell r="F321">
            <v>7339</v>
          </cell>
          <cell r="G321">
            <v>10670</v>
          </cell>
          <cell r="H321">
            <v>9419</v>
          </cell>
          <cell r="I321">
            <v>0</v>
          </cell>
        </row>
        <row r="322">
          <cell r="A322" t="str">
            <v>B08922</v>
          </cell>
          <cell r="B322">
            <v>1980</v>
          </cell>
          <cell r="C322">
            <v>2264</v>
          </cell>
          <cell r="D322">
            <v>2499</v>
          </cell>
          <cell r="E322">
            <v>3153</v>
          </cell>
          <cell r="F322">
            <v>3800</v>
          </cell>
          <cell r="G322">
            <v>4958</v>
          </cell>
          <cell r="H322">
            <v>4000</v>
          </cell>
          <cell r="I322">
            <v>0</v>
          </cell>
        </row>
        <row r="323">
          <cell r="A323" t="str">
            <v>B08923</v>
          </cell>
          <cell r="B323">
            <v>900</v>
          </cell>
          <cell r="C323">
            <v>1797</v>
          </cell>
          <cell r="D323">
            <v>2368</v>
          </cell>
          <cell r="E323">
            <v>3232</v>
          </cell>
          <cell r="F323">
            <v>2296</v>
          </cell>
          <cell r="G323">
            <v>3800</v>
          </cell>
          <cell r="H323">
            <v>2769</v>
          </cell>
          <cell r="I323">
            <v>0</v>
          </cell>
        </row>
        <row r="324">
          <cell r="A324" t="str">
            <v>B08924</v>
          </cell>
          <cell r="B324">
            <v>800</v>
          </cell>
          <cell r="C324">
            <v>3029</v>
          </cell>
          <cell r="D324">
            <v>3873</v>
          </cell>
          <cell r="E324">
            <v>4588</v>
          </cell>
          <cell r="F324">
            <v>3200</v>
          </cell>
          <cell r="G324">
            <v>5124</v>
          </cell>
          <cell r="H324">
            <v>4829</v>
          </cell>
          <cell r="I324">
            <v>0</v>
          </cell>
        </row>
        <row r="325">
          <cell r="A325" t="str">
            <v>B08925</v>
          </cell>
          <cell r="H325">
            <v>10600</v>
          </cell>
          <cell r="I325">
            <v>61538</v>
          </cell>
          <cell r="J325">
            <v>45415</v>
          </cell>
          <cell r="K325">
            <v>52252</v>
          </cell>
          <cell r="L325">
            <v>44320</v>
          </cell>
          <cell r="M325">
            <v>38273</v>
          </cell>
          <cell r="N325">
            <v>52960</v>
          </cell>
        </row>
        <row r="326">
          <cell r="A326" t="str">
            <v>B08926</v>
          </cell>
          <cell r="H326">
            <v>5800</v>
          </cell>
          <cell r="I326">
            <v>17628</v>
          </cell>
          <cell r="J326">
            <v>18026</v>
          </cell>
          <cell r="K326">
            <v>23771</v>
          </cell>
          <cell r="L326">
            <v>20965</v>
          </cell>
          <cell r="M326">
            <v>16546</v>
          </cell>
          <cell r="N326">
            <v>25501</v>
          </cell>
        </row>
        <row r="327">
          <cell r="A327" t="str">
            <v>B08930</v>
          </cell>
          <cell r="H327">
            <v>21824</v>
          </cell>
          <cell r="I327">
            <v>67854</v>
          </cell>
          <cell r="J327">
            <v>47003</v>
          </cell>
          <cell r="K327">
            <v>53105</v>
          </cell>
          <cell r="L327">
            <v>49655</v>
          </cell>
          <cell r="M327">
            <v>35708</v>
          </cell>
          <cell r="N327">
            <v>58308</v>
          </cell>
        </row>
        <row r="328">
          <cell r="A328" t="str">
            <v>B08931</v>
          </cell>
          <cell r="H328">
            <v>3200</v>
          </cell>
          <cell r="I328">
            <v>28679</v>
          </cell>
          <cell r="J328">
            <v>22835</v>
          </cell>
          <cell r="K328">
            <v>29509</v>
          </cell>
          <cell r="L328">
            <v>25503</v>
          </cell>
          <cell r="M328">
            <v>25405</v>
          </cell>
          <cell r="N328">
            <v>36491</v>
          </cell>
        </row>
        <row r="329">
          <cell r="A329" t="str">
            <v>B08940</v>
          </cell>
          <cell r="H329">
            <v>61470</v>
          </cell>
          <cell r="I329">
            <v>142267</v>
          </cell>
          <cell r="J329">
            <v>87388</v>
          </cell>
          <cell r="K329">
            <v>133358</v>
          </cell>
          <cell r="L329">
            <v>106433</v>
          </cell>
          <cell r="M329">
            <v>89999</v>
          </cell>
          <cell r="N329">
            <v>125679</v>
          </cell>
        </row>
        <row r="330">
          <cell r="A330" t="str">
            <v>B08941</v>
          </cell>
          <cell r="H330">
            <v>11672</v>
          </cell>
          <cell r="I330">
            <v>80723</v>
          </cell>
          <cell r="J330">
            <v>48135</v>
          </cell>
          <cell r="K330">
            <v>74893</v>
          </cell>
          <cell r="L330">
            <v>62849</v>
          </cell>
          <cell r="M330">
            <v>62161</v>
          </cell>
          <cell r="N330">
            <v>69800</v>
          </cell>
        </row>
        <row r="331">
          <cell r="A331" t="str">
            <v>B08942</v>
          </cell>
          <cell r="H331">
            <v>29835</v>
          </cell>
          <cell r="I331">
            <v>93441</v>
          </cell>
          <cell r="J331">
            <v>67329</v>
          </cell>
          <cell r="K331">
            <v>85506</v>
          </cell>
          <cell r="L331">
            <v>70961</v>
          </cell>
          <cell r="M331">
            <v>63623</v>
          </cell>
          <cell r="N331">
            <v>78772</v>
          </cell>
        </row>
        <row r="332">
          <cell r="A332" t="str">
            <v>B08943</v>
          </cell>
          <cell r="H332">
            <v>22400</v>
          </cell>
          <cell r="I332">
            <v>89235</v>
          </cell>
          <cell r="J332">
            <v>53883</v>
          </cell>
          <cell r="K332">
            <v>73117</v>
          </cell>
          <cell r="L332">
            <v>61987</v>
          </cell>
          <cell r="M332">
            <v>57117</v>
          </cell>
          <cell r="N332">
            <v>73116</v>
          </cell>
        </row>
        <row r="333">
          <cell r="A333" t="str">
            <v>B08944</v>
          </cell>
          <cell r="H333">
            <v>19311</v>
          </cell>
          <cell r="I333">
            <v>37878</v>
          </cell>
          <cell r="J333">
            <v>28545</v>
          </cell>
          <cell r="K333">
            <v>38030</v>
          </cell>
          <cell r="L333">
            <v>32127</v>
          </cell>
          <cell r="M333">
            <v>30369</v>
          </cell>
          <cell r="N333">
            <v>43234</v>
          </cell>
        </row>
        <row r="334">
          <cell r="A334" t="str">
            <v>B08945</v>
          </cell>
          <cell r="H334">
            <v>12333</v>
          </cell>
          <cell r="I334">
            <v>12400</v>
          </cell>
          <cell r="J334">
            <v>9350</v>
          </cell>
          <cell r="K334">
            <v>13170</v>
          </cell>
          <cell r="L334">
            <v>13868</v>
          </cell>
          <cell r="M334">
            <v>13340</v>
          </cell>
          <cell r="N334">
            <v>17764</v>
          </cell>
        </row>
        <row r="335">
          <cell r="A335" t="str">
            <v>B08946</v>
          </cell>
          <cell r="H335">
            <v>10382</v>
          </cell>
          <cell r="I335">
            <v>37469</v>
          </cell>
          <cell r="J335">
            <v>32135</v>
          </cell>
          <cell r="K335">
            <v>37962</v>
          </cell>
          <cell r="L335">
            <v>30858</v>
          </cell>
          <cell r="M335">
            <v>27364</v>
          </cell>
          <cell r="N335">
            <v>40935</v>
          </cell>
        </row>
        <row r="336">
          <cell r="A336" t="str">
            <v>B08947</v>
          </cell>
          <cell r="H336">
            <v>7578</v>
          </cell>
          <cell r="I336">
            <v>42468</v>
          </cell>
          <cell r="J336">
            <v>28234</v>
          </cell>
          <cell r="K336">
            <v>39620</v>
          </cell>
          <cell r="L336">
            <v>32015</v>
          </cell>
          <cell r="M336">
            <v>29999</v>
          </cell>
          <cell r="N336">
            <v>41276</v>
          </cell>
        </row>
        <row r="337">
          <cell r="A337" t="str">
            <v>B08948</v>
          </cell>
          <cell r="H337">
            <v>10310</v>
          </cell>
          <cell r="I337">
            <v>33140</v>
          </cell>
          <cell r="J337">
            <v>20386</v>
          </cell>
          <cell r="K337">
            <v>27658</v>
          </cell>
          <cell r="L337">
            <v>23688</v>
          </cell>
          <cell r="M337">
            <v>22783</v>
          </cell>
          <cell r="N337">
            <v>32540</v>
          </cell>
        </row>
        <row r="338">
          <cell r="A338" t="str">
            <v>B08949</v>
          </cell>
          <cell r="H338">
            <v>5740</v>
          </cell>
          <cell r="I338">
            <v>8268</v>
          </cell>
          <cell r="J338">
            <v>7905</v>
          </cell>
          <cell r="K338">
            <v>9200</v>
          </cell>
          <cell r="L338">
            <v>8147</v>
          </cell>
          <cell r="M338">
            <v>8800</v>
          </cell>
          <cell r="N338">
            <v>11249</v>
          </cell>
        </row>
        <row r="339">
          <cell r="A339" t="str">
            <v>B08950</v>
          </cell>
          <cell r="I339">
            <v>9592</v>
          </cell>
          <cell r="J339">
            <v>9940</v>
          </cell>
          <cell r="K339">
            <v>9600</v>
          </cell>
          <cell r="L339">
            <v>8279</v>
          </cell>
          <cell r="M339">
            <v>7458</v>
          </cell>
          <cell r="N339">
            <v>12555</v>
          </cell>
        </row>
        <row r="340">
          <cell r="A340" t="str">
            <v>B08951</v>
          </cell>
          <cell r="I340">
            <v>21000</v>
          </cell>
          <cell r="J340">
            <v>16633</v>
          </cell>
          <cell r="K340">
            <v>16549</v>
          </cell>
          <cell r="L340">
            <v>13100</v>
          </cell>
          <cell r="M340">
            <v>14510</v>
          </cell>
          <cell r="N340">
            <v>17907</v>
          </cell>
        </row>
        <row r="341">
          <cell r="A341" t="str">
            <v>B08955</v>
          </cell>
          <cell r="I341">
            <v>12087</v>
          </cell>
          <cell r="J341">
            <v>2400</v>
          </cell>
          <cell r="K341">
            <v>5817</v>
          </cell>
          <cell r="L341">
            <v>5200</v>
          </cell>
          <cell r="M341">
            <v>4600</v>
          </cell>
          <cell r="N341">
            <v>6256</v>
          </cell>
        </row>
        <row r="342">
          <cell r="A342" t="str">
            <v>B08956</v>
          </cell>
          <cell r="I342">
            <v>22172</v>
          </cell>
          <cell r="J342">
            <v>11991</v>
          </cell>
          <cell r="K342">
            <v>14395</v>
          </cell>
          <cell r="L342">
            <v>12220</v>
          </cell>
          <cell r="M342">
            <v>11850</v>
          </cell>
          <cell r="N342">
            <v>15379</v>
          </cell>
        </row>
        <row r="343">
          <cell r="A343" t="str">
            <v>B08957</v>
          </cell>
          <cell r="I343">
            <v>20228</v>
          </cell>
          <cell r="J343">
            <v>8800</v>
          </cell>
          <cell r="K343">
            <v>10547</v>
          </cell>
          <cell r="L343">
            <v>10600</v>
          </cell>
          <cell r="M343">
            <v>8762</v>
          </cell>
          <cell r="N343">
            <v>12463</v>
          </cell>
        </row>
        <row r="344">
          <cell r="A344" t="str">
            <v>B08958</v>
          </cell>
          <cell r="I344">
            <v>12762</v>
          </cell>
          <cell r="J344">
            <v>11338</v>
          </cell>
          <cell r="K344">
            <v>10983</v>
          </cell>
          <cell r="L344">
            <v>10400</v>
          </cell>
          <cell r="M344">
            <v>9635</v>
          </cell>
          <cell r="N344">
            <v>13094</v>
          </cell>
        </row>
        <row r="345">
          <cell r="A345" t="str">
            <v>B08963</v>
          </cell>
          <cell r="H345">
            <v>4200</v>
          </cell>
          <cell r="I345">
            <v>12436</v>
          </cell>
          <cell r="J345">
            <v>6736</v>
          </cell>
          <cell r="K345">
            <v>8887</v>
          </cell>
          <cell r="L345">
            <v>7504</v>
          </cell>
          <cell r="M345">
            <v>8200</v>
          </cell>
          <cell r="N345">
            <v>10178</v>
          </cell>
        </row>
        <row r="346">
          <cell r="A346" t="str">
            <v>B09006</v>
          </cell>
          <cell r="B346">
            <v>11198</v>
          </cell>
          <cell r="C346">
            <v>13685</v>
          </cell>
          <cell r="D346">
            <v>10259</v>
          </cell>
          <cell r="E346">
            <v>11122</v>
          </cell>
          <cell r="F346">
            <v>14951</v>
          </cell>
          <cell r="G346">
            <v>13505</v>
          </cell>
          <cell r="H346">
            <v>13693</v>
          </cell>
          <cell r="I346">
            <v>14722</v>
          </cell>
          <cell r="J346">
            <v>11871</v>
          </cell>
          <cell r="K346">
            <v>15490</v>
          </cell>
          <cell r="L346">
            <v>12982</v>
          </cell>
          <cell r="M346">
            <v>13687</v>
          </cell>
          <cell r="N346">
            <v>16713</v>
          </cell>
        </row>
        <row r="347">
          <cell r="A347" t="str">
            <v>B09018</v>
          </cell>
          <cell r="B347">
            <v>2941</v>
          </cell>
          <cell r="C347">
            <v>2949</v>
          </cell>
          <cell r="D347">
            <v>3055</v>
          </cell>
          <cell r="E347">
            <v>3132</v>
          </cell>
          <cell r="F347">
            <v>3814</v>
          </cell>
          <cell r="G347">
            <v>3031</v>
          </cell>
          <cell r="H347">
            <v>4162</v>
          </cell>
          <cell r="I347">
            <v>3193</v>
          </cell>
          <cell r="J347">
            <v>3050</v>
          </cell>
          <cell r="K347">
            <v>3764</v>
          </cell>
          <cell r="L347">
            <v>3289</v>
          </cell>
          <cell r="M347">
            <v>3790</v>
          </cell>
          <cell r="N347">
            <v>4728</v>
          </cell>
        </row>
        <row r="348">
          <cell r="A348" t="str">
            <v>B09045</v>
          </cell>
          <cell r="B348">
            <v>3700</v>
          </cell>
          <cell r="C348">
            <v>4700</v>
          </cell>
          <cell r="D348">
            <v>3631</v>
          </cell>
          <cell r="E348">
            <v>5000</v>
          </cell>
          <cell r="F348">
            <v>5400</v>
          </cell>
          <cell r="G348">
            <v>6911</v>
          </cell>
          <cell r="H348">
            <v>6761</v>
          </cell>
          <cell r="I348">
            <v>5516</v>
          </cell>
          <cell r="J348">
            <v>4100</v>
          </cell>
          <cell r="K348">
            <v>4958</v>
          </cell>
          <cell r="L348">
            <v>4551</v>
          </cell>
          <cell r="M348">
            <v>4854</v>
          </cell>
          <cell r="N348">
            <v>4848</v>
          </cell>
        </row>
        <row r="349">
          <cell r="A349" t="str">
            <v>B09106</v>
          </cell>
          <cell r="B349">
            <v>4300</v>
          </cell>
          <cell r="C349">
            <v>6960</v>
          </cell>
          <cell r="D349">
            <v>6968</v>
          </cell>
          <cell r="E349">
            <v>3200</v>
          </cell>
        </row>
        <row r="350">
          <cell r="A350" t="str">
            <v>B09107</v>
          </cell>
          <cell r="B350">
            <v>5325</v>
          </cell>
          <cell r="C350">
            <v>6466</v>
          </cell>
          <cell r="D350">
            <v>7390</v>
          </cell>
          <cell r="E350">
            <v>7675</v>
          </cell>
          <cell r="F350">
            <v>9861</v>
          </cell>
          <cell r="G350">
            <v>10196</v>
          </cell>
          <cell r="H350">
            <v>8646</v>
          </cell>
          <cell r="I350">
            <v>0</v>
          </cell>
        </row>
        <row r="351">
          <cell r="A351" t="str">
            <v>B09108</v>
          </cell>
          <cell r="B351">
            <v>2180</v>
          </cell>
          <cell r="C351">
            <v>2785</v>
          </cell>
          <cell r="D351">
            <v>2602</v>
          </cell>
        </row>
        <row r="352">
          <cell r="A352" t="str">
            <v>B09117</v>
          </cell>
          <cell r="B352">
            <v>4212</v>
          </cell>
          <cell r="C352">
            <v>6395</v>
          </cell>
          <cell r="D352">
            <v>8328</v>
          </cell>
          <cell r="E352">
            <v>9589</v>
          </cell>
          <cell r="F352">
            <v>8948</v>
          </cell>
          <cell r="G352">
            <v>13870</v>
          </cell>
          <cell r="H352">
            <v>15562</v>
          </cell>
          <cell r="I352">
            <v>0</v>
          </cell>
        </row>
        <row r="353">
          <cell r="A353" t="str">
            <v>B09119</v>
          </cell>
          <cell r="B353">
            <v>4669</v>
          </cell>
          <cell r="C353">
            <v>5907</v>
          </cell>
          <cell r="D353">
            <v>7425</v>
          </cell>
          <cell r="E353">
            <v>7147</v>
          </cell>
          <cell r="F353">
            <v>7432</v>
          </cell>
          <cell r="G353">
            <v>9798</v>
          </cell>
          <cell r="H353">
            <v>10231</v>
          </cell>
          <cell r="I353">
            <v>0</v>
          </cell>
        </row>
        <row r="354">
          <cell r="A354" t="str">
            <v>B09138</v>
          </cell>
          <cell r="C354">
            <v>200</v>
          </cell>
          <cell r="E354">
            <v>200</v>
          </cell>
          <cell r="F354">
            <v>500</v>
          </cell>
          <cell r="G354">
            <v>500</v>
          </cell>
          <cell r="H354">
            <v>500</v>
          </cell>
          <cell r="I354">
            <v>300</v>
          </cell>
          <cell r="J354">
            <v>100</v>
          </cell>
          <cell r="K354">
            <v>100</v>
          </cell>
          <cell r="M354">
            <v>200</v>
          </cell>
          <cell r="N354">
            <v>200</v>
          </cell>
        </row>
        <row r="355">
          <cell r="A355" t="str">
            <v>B09141</v>
          </cell>
          <cell r="B355">
            <v>300</v>
          </cell>
          <cell r="C355">
            <v>200</v>
          </cell>
          <cell r="D355">
            <v>100</v>
          </cell>
          <cell r="E355">
            <v>200</v>
          </cell>
          <cell r="F355">
            <v>1100</v>
          </cell>
          <cell r="G355">
            <v>1000</v>
          </cell>
          <cell r="H355">
            <v>500</v>
          </cell>
          <cell r="I355">
            <v>800</v>
          </cell>
          <cell r="J355">
            <v>300</v>
          </cell>
          <cell r="K355">
            <v>300</v>
          </cell>
          <cell r="L355">
            <v>200</v>
          </cell>
          <cell r="M355">
            <v>400</v>
          </cell>
          <cell r="N355">
            <v>400</v>
          </cell>
        </row>
        <row r="356">
          <cell r="A356" t="str">
            <v>B09142</v>
          </cell>
          <cell r="B356">
            <v>600</v>
          </cell>
          <cell r="D356">
            <v>100</v>
          </cell>
          <cell r="E356">
            <v>200</v>
          </cell>
          <cell r="F356">
            <v>1300</v>
          </cell>
          <cell r="G356">
            <v>1700</v>
          </cell>
          <cell r="H356">
            <v>500</v>
          </cell>
          <cell r="I356">
            <v>1100</v>
          </cell>
          <cell r="J356">
            <v>100</v>
          </cell>
          <cell r="M356">
            <v>400</v>
          </cell>
          <cell r="N356">
            <v>500</v>
          </cell>
        </row>
        <row r="357">
          <cell r="A357" t="str">
            <v>B09179</v>
          </cell>
          <cell r="B357">
            <v>4728</v>
          </cell>
          <cell r="C357">
            <v>4350</v>
          </cell>
          <cell r="D357">
            <v>4940</v>
          </cell>
          <cell r="E357">
            <v>5388</v>
          </cell>
          <cell r="F357">
            <v>6445</v>
          </cell>
          <cell r="G357">
            <v>5076</v>
          </cell>
          <cell r="H357">
            <v>6575</v>
          </cell>
          <cell r="I357">
            <v>6088</v>
          </cell>
          <cell r="J357">
            <v>5465</v>
          </cell>
          <cell r="K357">
            <v>6423</v>
          </cell>
          <cell r="L357">
            <v>6649</v>
          </cell>
          <cell r="M357">
            <v>6078</v>
          </cell>
          <cell r="N357">
            <v>8817</v>
          </cell>
        </row>
        <row r="358">
          <cell r="A358" t="str">
            <v>B09180</v>
          </cell>
          <cell r="B358">
            <v>17488</v>
          </cell>
          <cell r="C358">
            <v>17286</v>
          </cell>
          <cell r="D358">
            <v>16049</v>
          </cell>
          <cell r="E358">
            <v>20219</v>
          </cell>
          <cell r="F358">
            <v>20968</v>
          </cell>
          <cell r="G358">
            <v>18258</v>
          </cell>
          <cell r="H358">
            <v>21624</v>
          </cell>
          <cell r="I358">
            <v>18718</v>
          </cell>
          <cell r="J358">
            <v>21368</v>
          </cell>
          <cell r="K358">
            <v>21296</v>
          </cell>
          <cell r="L358">
            <v>21803</v>
          </cell>
          <cell r="M358">
            <v>21951</v>
          </cell>
          <cell r="N358">
            <v>27344</v>
          </cell>
        </row>
        <row r="359">
          <cell r="A359" t="str">
            <v>B09185</v>
          </cell>
          <cell r="B359">
            <v>8233</v>
          </cell>
          <cell r="C359">
            <v>7625</v>
          </cell>
          <cell r="D359">
            <v>8084</v>
          </cell>
          <cell r="E359">
            <v>9880</v>
          </cell>
          <cell r="F359">
            <v>11138</v>
          </cell>
          <cell r="G359">
            <v>8306</v>
          </cell>
          <cell r="H359">
            <v>11736</v>
          </cell>
          <cell r="I359">
            <v>9252</v>
          </cell>
          <cell r="J359">
            <v>8032</v>
          </cell>
          <cell r="K359">
            <v>9722</v>
          </cell>
          <cell r="L359">
            <v>9161</v>
          </cell>
          <cell r="M359">
            <v>8664</v>
          </cell>
          <cell r="N359">
            <v>12272</v>
          </cell>
        </row>
        <row r="360">
          <cell r="A360" t="str">
            <v>B09190</v>
          </cell>
          <cell r="B360">
            <v>6102</v>
          </cell>
          <cell r="C360">
            <v>5213</v>
          </cell>
          <cell r="D360">
            <v>4750</v>
          </cell>
          <cell r="E360">
            <v>950</v>
          </cell>
          <cell r="F360">
            <v>6179</v>
          </cell>
          <cell r="G360">
            <v>3950</v>
          </cell>
          <cell r="H360">
            <v>4174</v>
          </cell>
          <cell r="I360">
            <v>5568</v>
          </cell>
          <cell r="J360">
            <v>4000</v>
          </cell>
          <cell r="K360">
            <v>4310</v>
          </cell>
          <cell r="L360">
            <v>4562</v>
          </cell>
          <cell r="M360">
            <v>4301</v>
          </cell>
          <cell r="N360">
            <v>5579</v>
          </cell>
        </row>
        <row r="361">
          <cell r="A361" t="str">
            <v>B09191</v>
          </cell>
          <cell r="B361">
            <v>3323</v>
          </cell>
          <cell r="C361">
            <v>3576</v>
          </cell>
          <cell r="D361">
            <v>3304</v>
          </cell>
          <cell r="E361">
            <v>3672</v>
          </cell>
          <cell r="F361">
            <v>3400</v>
          </cell>
          <cell r="G361">
            <v>2759</v>
          </cell>
          <cell r="H361">
            <v>4154</v>
          </cell>
          <cell r="I361">
            <v>3205</v>
          </cell>
          <cell r="J361">
            <v>2779</v>
          </cell>
          <cell r="K361">
            <v>3468</v>
          </cell>
          <cell r="L361">
            <v>3300</v>
          </cell>
          <cell r="M361">
            <v>3901</v>
          </cell>
          <cell r="N361">
            <v>4595</v>
          </cell>
        </row>
        <row r="362">
          <cell r="A362" t="str">
            <v>B09195</v>
          </cell>
          <cell r="B362">
            <v>6605</v>
          </cell>
          <cell r="C362">
            <v>6010</v>
          </cell>
          <cell r="D362">
            <v>5750</v>
          </cell>
          <cell r="E362">
            <v>6437</v>
          </cell>
          <cell r="F362">
            <v>7915</v>
          </cell>
          <cell r="G362">
            <v>6871</v>
          </cell>
          <cell r="H362">
            <v>8804</v>
          </cell>
          <cell r="I362">
            <v>6847</v>
          </cell>
          <cell r="J362">
            <v>6651</v>
          </cell>
          <cell r="K362">
            <v>7786</v>
          </cell>
          <cell r="L362">
            <v>7800</v>
          </cell>
          <cell r="M362">
            <v>6694</v>
          </cell>
          <cell r="N362">
            <v>9576</v>
          </cell>
        </row>
        <row r="363">
          <cell r="A363" t="str">
            <v>B09197</v>
          </cell>
          <cell r="B363">
            <v>8443</v>
          </cell>
          <cell r="C363">
            <v>9820</v>
          </cell>
          <cell r="D363">
            <v>9038</v>
          </cell>
          <cell r="E363">
            <v>9811</v>
          </cell>
          <cell r="F363">
            <v>12224</v>
          </cell>
          <cell r="G363">
            <v>11580</v>
          </cell>
          <cell r="H363">
            <v>11885</v>
          </cell>
          <cell r="I363">
            <v>10715</v>
          </cell>
          <cell r="J363">
            <v>9356</v>
          </cell>
          <cell r="K363">
            <v>12440</v>
          </cell>
          <cell r="L363">
            <v>10970</v>
          </cell>
          <cell r="M363">
            <v>10872</v>
          </cell>
          <cell r="N363">
            <v>13733</v>
          </cell>
        </row>
        <row r="364">
          <cell r="A364" t="str">
            <v>B09198</v>
          </cell>
          <cell r="B364">
            <v>14020</v>
          </cell>
          <cell r="C364">
            <v>12043</v>
          </cell>
          <cell r="D364">
            <v>12104</v>
          </cell>
          <cell r="E364">
            <v>14930</v>
          </cell>
          <cell r="F364">
            <v>16475</v>
          </cell>
          <cell r="G364">
            <v>13627</v>
          </cell>
          <cell r="H364">
            <v>16417</v>
          </cell>
          <cell r="I364">
            <v>14818</v>
          </cell>
          <cell r="J364">
            <v>13728</v>
          </cell>
          <cell r="K364">
            <v>15935</v>
          </cell>
          <cell r="L364">
            <v>15738</v>
          </cell>
          <cell r="M364">
            <v>15193</v>
          </cell>
          <cell r="N364">
            <v>20377</v>
          </cell>
        </row>
        <row r="365">
          <cell r="A365" t="str">
            <v>B09199</v>
          </cell>
          <cell r="B365">
            <v>6299</v>
          </cell>
          <cell r="C365">
            <v>6226</v>
          </cell>
          <cell r="D365">
            <v>5674</v>
          </cell>
          <cell r="E365">
            <v>6344</v>
          </cell>
          <cell r="F365">
            <v>6716</v>
          </cell>
          <cell r="G365">
            <v>5550</v>
          </cell>
          <cell r="H365">
            <v>7373</v>
          </cell>
          <cell r="I365">
            <v>5973</v>
          </cell>
          <cell r="J365">
            <v>5443</v>
          </cell>
          <cell r="K365">
            <v>6189</v>
          </cell>
          <cell r="L365">
            <v>5861</v>
          </cell>
          <cell r="M365">
            <v>6412</v>
          </cell>
          <cell r="N365">
            <v>8196</v>
          </cell>
        </row>
        <row r="366">
          <cell r="A366" t="str">
            <v>B09215</v>
          </cell>
          <cell r="B366">
            <v>9359</v>
          </cell>
          <cell r="C366">
            <v>8588</v>
          </cell>
          <cell r="D366">
            <v>8280</v>
          </cell>
          <cell r="E366">
            <v>8390</v>
          </cell>
          <cell r="F366">
            <v>8745</v>
          </cell>
          <cell r="G366">
            <v>7252</v>
          </cell>
          <cell r="H366">
            <v>9461</v>
          </cell>
          <cell r="I366">
            <v>7921</v>
          </cell>
          <cell r="J366">
            <v>7023</v>
          </cell>
          <cell r="K366">
            <v>8485</v>
          </cell>
          <cell r="L366">
            <v>7688</v>
          </cell>
          <cell r="M366">
            <v>7938</v>
          </cell>
          <cell r="N366">
            <v>11124</v>
          </cell>
        </row>
        <row r="367">
          <cell r="A367" t="str">
            <v>B09216</v>
          </cell>
          <cell r="B367">
            <v>3498</v>
          </cell>
          <cell r="C367">
            <v>3489</v>
          </cell>
          <cell r="D367">
            <v>3650</v>
          </cell>
          <cell r="E367">
            <v>3507</v>
          </cell>
          <cell r="F367">
            <v>3557</v>
          </cell>
          <cell r="G367">
            <v>3046</v>
          </cell>
          <cell r="H367">
            <v>3833</v>
          </cell>
          <cell r="I367">
            <v>3410</v>
          </cell>
          <cell r="J367">
            <v>3080</v>
          </cell>
          <cell r="K367">
            <v>3350</v>
          </cell>
          <cell r="L367">
            <v>3483</v>
          </cell>
          <cell r="M367">
            <v>3405</v>
          </cell>
          <cell r="N367">
            <v>4777</v>
          </cell>
        </row>
        <row r="368">
          <cell r="A368" t="str">
            <v>B09219</v>
          </cell>
          <cell r="B368">
            <v>1339</v>
          </cell>
          <cell r="C368">
            <v>1400</v>
          </cell>
          <cell r="D368">
            <v>1465</v>
          </cell>
          <cell r="E368">
            <v>1700</v>
          </cell>
          <cell r="F368">
            <v>1672</v>
          </cell>
          <cell r="G368">
            <v>1659</v>
          </cell>
          <cell r="H368">
            <v>2359</v>
          </cell>
          <cell r="I368">
            <v>1387</v>
          </cell>
          <cell r="J368">
            <v>1307</v>
          </cell>
          <cell r="K368">
            <v>1500</v>
          </cell>
          <cell r="L368">
            <v>1300</v>
          </cell>
          <cell r="M368">
            <v>1556</v>
          </cell>
          <cell r="N368">
            <v>1861</v>
          </cell>
        </row>
        <row r="369">
          <cell r="A369" t="str">
            <v>B09220</v>
          </cell>
          <cell r="B369">
            <v>2974</v>
          </cell>
          <cell r="C369">
            <v>3034</v>
          </cell>
          <cell r="D369">
            <v>2909</v>
          </cell>
          <cell r="E369">
            <v>3206</v>
          </cell>
          <cell r="F369">
            <v>3600</v>
          </cell>
          <cell r="G369">
            <v>3008</v>
          </cell>
          <cell r="H369">
            <v>3761</v>
          </cell>
          <cell r="I369">
            <v>3406</v>
          </cell>
          <cell r="J369">
            <v>2896</v>
          </cell>
          <cell r="K369">
            <v>3458</v>
          </cell>
          <cell r="L369">
            <v>3233</v>
          </cell>
          <cell r="M369">
            <v>3296</v>
          </cell>
          <cell r="N369">
            <v>4090</v>
          </cell>
        </row>
        <row r="370">
          <cell r="A370" t="str">
            <v>B09234</v>
          </cell>
          <cell r="B370">
            <v>4366</v>
          </cell>
          <cell r="C370">
            <v>4150</v>
          </cell>
          <cell r="D370">
            <v>4169</v>
          </cell>
          <cell r="E370">
            <v>4471</v>
          </cell>
          <cell r="F370">
            <v>5753</v>
          </cell>
          <cell r="G370">
            <v>4766</v>
          </cell>
          <cell r="H370">
            <v>7107</v>
          </cell>
          <cell r="I370">
            <v>5478</v>
          </cell>
          <cell r="J370">
            <v>4450</v>
          </cell>
          <cell r="K370">
            <v>5338</v>
          </cell>
          <cell r="L370">
            <v>5685</v>
          </cell>
          <cell r="M370">
            <v>5727</v>
          </cell>
          <cell r="N370">
            <v>7120</v>
          </cell>
        </row>
        <row r="371">
          <cell r="A371" t="str">
            <v>B09238</v>
          </cell>
          <cell r="B371">
            <v>1382</v>
          </cell>
          <cell r="C371">
            <v>1758</v>
          </cell>
          <cell r="D371">
            <v>1762</v>
          </cell>
          <cell r="E371">
            <v>1250</v>
          </cell>
          <cell r="F371">
            <v>0</v>
          </cell>
        </row>
        <row r="372">
          <cell r="A372" t="str">
            <v>B09240</v>
          </cell>
          <cell r="B372">
            <v>11715</v>
          </cell>
          <cell r="C372">
            <v>15550</v>
          </cell>
          <cell r="D372">
            <v>9100</v>
          </cell>
          <cell r="E372">
            <v>12357</v>
          </cell>
          <cell r="F372">
            <v>13641</v>
          </cell>
          <cell r="G372">
            <v>12670</v>
          </cell>
          <cell r="H372">
            <v>13650</v>
          </cell>
          <cell r="I372">
            <v>12199</v>
          </cell>
          <cell r="J372">
            <v>9982</v>
          </cell>
          <cell r="K372">
            <v>11795</v>
          </cell>
          <cell r="L372">
            <v>12300</v>
          </cell>
          <cell r="M372">
            <v>12242</v>
          </cell>
          <cell r="N372">
            <v>13958</v>
          </cell>
        </row>
        <row r="373">
          <cell r="A373" t="str">
            <v>B09245</v>
          </cell>
          <cell r="B373">
            <v>11080</v>
          </cell>
          <cell r="C373">
            <v>11117</v>
          </cell>
          <cell r="D373">
            <v>10666</v>
          </cell>
          <cell r="E373">
            <v>13902</v>
          </cell>
          <cell r="F373">
            <v>14140</v>
          </cell>
          <cell r="G373">
            <v>13524</v>
          </cell>
          <cell r="H373">
            <v>15573</v>
          </cell>
          <cell r="I373">
            <v>12764</v>
          </cell>
          <cell r="J373">
            <v>11357</v>
          </cell>
          <cell r="K373">
            <v>15222</v>
          </cell>
          <cell r="L373">
            <v>13888</v>
          </cell>
          <cell r="M373">
            <v>12636</v>
          </cell>
          <cell r="N373">
            <v>16610</v>
          </cell>
        </row>
        <row r="374">
          <cell r="A374" t="str">
            <v>B09250</v>
          </cell>
          <cell r="B374">
            <v>1500</v>
          </cell>
          <cell r="C374">
            <v>1611</v>
          </cell>
          <cell r="D374">
            <v>1714</v>
          </cell>
          <cell r="E374">
            <v>2128</v>
          </cell>
          <cell r="F374">
            <v>2800</v>
          </cell>
          <cell r="G374">
            <v>2744</v>
          </cell>
          <cell r="H374">
            <v>3576</v>
          </cell>
          <cell r="I374">
            <v>3039</v>
          </cell>
          <cell r="J374">
            <v>2613</v>
          </cell>
          <cell r="K374">
            <v>2850</v>
          </cell>
          <cell r="L374">
            <v>3031</v>
          </cell>
          <cell r="M374">
            <v>3250</v>
          </cell>
          <cell r="N374">
            <v>3910</v>
          </cell>
        </row>
        <row r="375">
          <cell r="A375" t="str">
            <v>B09276</v>
          </cell>
          <cell r="B375">
            <v>1450</v>
          </cell>
          <cell r="C375">
            <v>1909</v>
          </cell>
          <cell r="D375">
            <v>1804</v>
          </cell>
          <cell r="E375">
            <v>2500</v>
          </cell>
          <cell r="F375">
            <v>1886</v>
          </cell>
          <cell r="G375">
            <v>2241</v>
          </cell>
          <cell r="H375">
            <v>2670</v>
          </cell>
          <cell r="I375">
            <v>2224</v>
          </cell>
          <cell r="J375">
            <v>1750</v>
          </cell>
          <cell r="K375">
            <v>2300</v>
          </cell>
          <cell r="L375">
            <v>1813</v>
          </cell>
          <cell r="M375">
            <v>2059</v>
          </cell>
          <cell r="N375">
            <v>2732</v>
          </cell>
        </row>
        <row r="376">
          <cell r="A376" t="str">
            <v>B09277</v>
          </cell>
          <cell r="B376">
            <v>1250</v>
          </cell>
          <cell r="C376">
            <v>1408</v>
          </cell>
          <cell r="D376">
            <v>1455</v>
          </cell>
          <cell r="E376">
            <v>1596</v>
          </cell>
          <cell r="F376">
            <v>1892</v>
          </cell>
          <cell r="G376">
            <v>1842</v>
          </cell>
          <cell r="H376">
            <v>2383</v>
          </cell>
          <cell r="I376">
            <v>1904</v>
          </cell>
          <cell r="J376">
            <v>1550</v>
          </cell>
          <cell r="K376">
            <v>1500</v>
          </cell>
          <cell r="L376">
            <v>1606</v>
          </cell>
          <cell r="M376">
            <v>2023</v>
          </cell>
          <cell r="N376">
            <v>2050</v>
          </cell>
        </row>
        <row r="377">
          <cell r="A377" t="str">
            <v>B09278</v>
          </cell>
          <cell r="B377">
            <v>750</v>
          </cell>
          <cell r="C377">
            <v>970</v>
          </cell>
          <cell r="D377">
            <v>859</v>
          </cell>
          <cell r="E377">
            <v>1400</v>
          </cell>
          <cell r="F377">
            <v>1226</v>
          </cell>
          <cell r="G377">
            <v>1536</v>
          </cell>
          <cell r="H377">
            <v>1649</v>
          </cell>
          <cell r="I377">
            <v>1400</v>
          </cell>
          <cell r="J377">
            <v>1023</v>
          </cell>
          <cell r="K377">
            <v>1300</v>
          </cell>
          <cell r="L377">
            <v>1031</v>
          </cell>
          <cell r="M377">
            <v>1250</v>
          </cell>
          <cell r="N377">
            <v>1357</v>
          </cell>
        </row>
        <row r="378">
          <cell r="A378" t="str">
            <v>B09280</v>
          </cell>
          <cell r="B378">
            <v>700</v>
          </cell>
          <cell r="C378">
            <v>100</v>
          </cell>
          <cell r="D378">
            <v>100</v>
          </cell>
          <cell r="E378">
            <v>300</v>
          </cell>
          <cell r="F378">
            <v>2100</v>
          </cell>
          <cell r="G378">
            <v>2100</v>
          </cell>
          <cell r="H378">
            <v>400</v>
          </cell>
          <cell r="I378">
            <v>1700</v>
          </cell>
          <cell r="L378">
            <v>100</v>
          </cell>
          <cell r="M378">
            <v>800</v>
          </cell>
          <cell r="N378">
            <v>400</v>
          </cell>
        </row>
        <row r="379">
          <cell r="A379" t="str">
            <v>B09282</v>
          </cell>
          <cell r="B379">
            <v>400</v>
          </cell>
          <cell r="C379">
            <v>200</v>
          </cell>
          <cell r="D379">
            <v>200</v>
          </cell>
          <cell r="E379">
            <v>300</v>
          </cell>
          <cell r="F379">
            <v>1200</v>
          </cell>
          <cell r="G379">
            <v>1900</v>
          </cell>
          <cell r="H379">
            <v>600</v>
          </cell>
          <cell r="I379">
            <v>1000</v>
          </cell>
          <cell r="J379">
            <v>300</v>
          </cell>
          <cell r="K379">
            <v>400</v>
          </cell>
          <cell r="L379">
            <v>200</v>
          </cell>
          <cell r="M379">
            <v>600</v>
          </cell>
          <cell r="N379">
            <v>400</v>
          </cell>
        </row>
        <row r="380">
          <cell r="A380" t="str">
            <v>B09284</v>
          </cell>
          <cell r="B380">
            <v>400</v>
          </cell>
          <cell r="C380">
            <v>100</v>
          </cell>
          <cell r="E380">
            <v>200</v>
          </cell>
          <cell r="F380">
            <v>1100</v>
          </cell>
          <cell r="G380">
            <v>1300</v>
          </cell>
          <cell r="H380">
            <v>500</v>
          </cell>
          <cell r="I380">
            <v>1100</v>
          </cell>
          <cell r="K380">
            <v>100</v>
          </cell>
          <cell r="M380">
            <v>300</v>
          </cell>
          <cell r="N380">
            <v>300</v>
          </cell>
        </row>
        <row r="381">
          <cell r="A381" t="str">
            <v>B09286</v>
          </cell>
          <cell r="B381">
            <v>400</v>
          </cell>
          <cell r="C381">
            <v>100</v>
          </cell>
          <cell r="D381">
            <v>100</v>
          </cell>
          <cell r="E381">
            <v>200</v>
          </cell>
          <cell r="F381">
            <v>1200</v>
          </cell>
          <cell r="G381">
            <v>1600</v>
          </cell>
          <cell r="H381">
            <v>600</v>
          </cell>
          <cell r="I381">
            <v>1100</v>
          </cell>
          <cell r="J381">
            <v>200</v>
          </cell>
          <cell r="K381">
            <v>400</v>
          </cell>
          <cell r="L381">
            <v>200</v>
          </cell>
          <cell r="M381">
            <v>500</v>
          </cell>
          <cell r="N381">
            <v>400</v>
          </cell>
        </row>
        <row r="382">
          <cell r="A382" t="str">
            <v>B09288</v>
          </cell>
          <cell r="B382">
            <v>300</v>
          </cell>
          <cell r="C382">
            <v>100</v>
          </cell>
          <cell r="D382">
            <v>100</v>
          </cell>
          <cell r="E382">
            <v>100</v>
          </cell>
          <cell r="F382">
            <v>1000</v>
          </cell>
          <cell r="G382">
            <v>1300</v>
          </cell>
          <cell r="H382">
            <v>600</v>
          </cell>
          <cell r="I382">
            <v>1000</v>
          </cell>
          <cell r="K382">
            <v>300</v>
          </cell>
          <cell r="L382">
            <v>100</v>
          </cell>
          <cell r="M382">
            <v>500</v>
          </cell>
          <cell r="N382">
            <v>500</v>
          </cell>
        </row>
        <row r="383">
          <cell r="A383" t="str">
            <v>B09290</v>
          </cell>
          <cell r="B383">
            <v>200</v>
          </cell>
          <cell r="C383">
            <v>100</v>
          </cell>
          <cell r="E383">
            <v>200</v>
          </cell>
          <cell r="F383">
            <v>700</v>
          </cell>
          <cell r="G383">
            <v>700</v>
          </cell>
          <cell r="H383">
            <v>400</v>
          </cell>
          <cell r="I383">
            <v>800</v>
          </cell>
          <cell r="J383">
            <v>100</v>
          </cell>
          <cell r="M383">
            <v>300</v>
          </cell>
          <cell r="N383">
            <v>300</v>
          </cell>
        </row>
        <row r="384">
          <cell r="A384" t="str">
            <v>B09308</v>
          </cell>
          <cell r="E384">
            <v>11400</v>
          </cell>
          <cell r="F384">
            <v>26700</v>
          </cell>
          <cell r="G384">
            <v>22900</v>
          </cell>
          <cell r="H384">
            <v>16400</v>
          </cell>
          <cell r="I384">
            <v>25989</v>
          </cell>
          <cell r="J384">
            <v>19600</v>
          </cell>
          <cell r="K384">
            <v>10000</v>
          </cell>
          <cell r="L384">
            <v>18200</v>
          </cell>
          <cell r="M384">
            <v>19800</v>
          </cell>
          <cell r="N384">
            <v>22000</v>
          </cell>
        </row>
        <row r="385">
          <cell r="A385" t="str">
            <v>B09309</v>
          </cell>
          <cell r="E385">
            <v>9000</v>
          </cell>
          <cell r="F385">
            <v>15100</v>
          </cell>
          <cell r="G385">
            <v>3000</v>
          </cell>
          <cell r="H385">
            <v>5200</v>
          </cell>
          <cell r="I385">
            <v>8100</v>
          </cell>
          <cell r="J385">
            <v>4600</v>
          </cell>
          <cell r="K385">
            <v>15400</v>
          </cell>
          <cell r="L385">
            <v>24300</v>
          </cell>
          <cell r="M385">
            <v>6600</v>
          </cell>
          <cell r="N385">
            <v>16000</v>
          </cell>
        </row>
        <row r="386">
          <cell r="A386" t="str">
            <v>B09310</v>
          </cell>
          <cell r="E386">
            <v>32600</v>
          </cell>
          <cell r="F386">
            <v>50200</v>
          </cell>
          <cell r="G386">
            <v>39700</v>
          </cell>
          <cell r="H386">
            <v>46600</v>
          </cell>
          <cell r="I386">
            <v>45530</v>
          </cell>
          <cell r="J386">
            <v>34000</v>
          </cell>
          <cell r="K386">
            <v>30000</v>
          </cell>
          <cell r="L386">
            <v>35634</v>
          </cell>
          <cell r="M386">
            <v>43400</v>
          </cell>
          <cell r="N386">
            <v>50780</v>
          </cell>
        </row>
        <row r="387">
          <cell r="A387" t="str">
            <v>B09311</v>
          </cell>
          <cell r="E387">
            <v>11000</v>
          </cell>
          <cell r="F387">
            <v>34400</v>
          </cell>
          <cell r="G387">
            <v>33900</v>
          </cell>
          <cell r="H387">
            <v>27800</v>
          </cell>
          <cell r="I387">
            <v>30600</v>
          </cell>
          <cell r="J387">
            <v>19200</v>
          </cell>
          <cell r="K387">
            <v>11300</v>
          </cell>
          <cell r="L387">
            <v>18600</v>
          </cell>
          <cell r="M387">
            <v>22500</v>
          </cell>
          <cell r="N387">
            <v>22900</v>
          </cell>
        </row>
        <row r="388">
          <cell r="A388" t="str">
            <v>B09312</v>
          </cell>
          <cell r="E388">
            <v>13500</v>
          </cell>
          <cell r="F388">
            <v>45400</v>
          </cell>
          <cell r="G388">
            <v>32500</v>
          </cell>
          <cell r="H388">
            <v>39200</v>
          </cell>
          <cell r="I388">
            <v>31400</v>
          </cell>
          <cell r="J388">
            <v>21200</v>
          </cell>
          <cell r="K388">
            <v>13499</v>
          </cell>
          <cell r="L388">
            <v>22200</v>
          </cell>
          <cell r="M388">
            <v>24099</v>
          </cell>
          <cell r="N388">
            <v>26800</v>
          </cell>
        </row>
        <row r="389">
          <cell r="A389" t="str">
            <v>B09313</v>
          </cell>
          <cell r="E389">
            <v>21600</v>
          </cell>
          <cell r="F389">
            <v>37100</v>
          </cell>
          <cell r="G389">
            <v>23800</v>
          </cell>
          <cell r="H389">
            <v>27300</v>
          </cell>
          <cell r="I389">
            <v>22700</v>
          </cell>
          <cell r="J389">
            <v>16700</v>
          </cell>
          <cell r="K389">
            <v>6100</v>
          </cell>
          <cell r="L389">
            <v>16500</v>
          </cell>
          <cell r="M389">
            <v>17300</v>
          </cell>
          <cell r="N389">
            <v>18700</v>
          </cell>
        </row>
        <row r="390">
          <cell r="A390" t="str">
            <v>B09314</v>
          </cell>
          <cell r="E390">
            <v>12200</v>
          </cell>
          <cell r="F390">
            <v>27000</v>
          </cell>
          <cell r="G390">
            <v>29100</v>
          </cell>
          <cell r="H390">
            <v>22200</v>
          </cell>
          <cell r="I390">
            <v>24400</v>
          </cell>
          <cell r="J390">
            <v>17100</v>
          </cell>
          <cell r="K390">
            <v>14200</v>
          </cell>
          <cell r="L390">
            <v>18300</v>
          </cell>
          <cell r="M390">
            <v>20100</v>
          </cell>
          <cell r="N390">
            <v>23500</v>
          </cell>
        </row>
        <row r="391">
          <cell r="A391" t="str">
            <v>B09340</v>
          </cell>
          <cell r="B391">
            <v>1739</v>
          </cell>
          <cell r="C391">
            <v>1966</v>
          </cell>
          <cell r="D391">
            <v>2131</v>
          </cell>
          <cell r="E391">
            <v>3151</v>
          </cell>
          <cell r="F391">
            <v>3005</v>
          </cell>
          <cell r="G391">
            <v>3770</v>
          </cell>
          <cell r="H391">
            <v>4580</v>
          </cell>
          <cell r="I391">
            <v>2416</v>
          </cell>
          <cell r="J391">
            <v>2275</v>
          </cell>
          <cell r="K391">
            <v>2181</v>
          </cell>
          <cell r="L391">
            <v>2157</v>
          </cell>
          <cell r="M391">
            <v>4160</v>
          </cell>
          <cell r="N391">
            <v>1292</v>
          </cell>
        </row>
        <row r="392">
          <cell r="A392" t="str">
            <v>B09345</v>
          </cell>
          <cell r="B392">
            <v>2015</v>
          </cell>
          <cell r="C392">
            <v>2312</v>
          </cell>
          <cell r="D392">
            <v>2232</v>
          </cell>
          <cell r="E392">
            <v>3215</v>
          </cell>
          <cell r="F392">
            <v>3834</v>
          </cell>
          <cell r="G392">
            <v>3120</v>
          </cell>
          <cell r="H392">
            <v>4502</v>
          </cell>
          <cell r="I392">
            <v>2038</v>
          </cell>
          <cell r="J392">
            <v>2145</v>
          </cell>
          <cell r="K392">
            <v>2667</v>
          </cell>
          <cell r="L392">
            <v>2630</v>
          </cell>
          <cell r="M392">
            <v>3812</v>
          </cell>
          <cell r="N392">
            <v>1927</v>
          </cell>
        </row>
        <row r="393">
          <cell r="A393" t="str">
            <v>B09349</v>
          </cell>
          <cell r="B393">
            <v>2340</v>
          </cell>
          <cell r="C393">
            <v>2530</v>
          </cell>
          <cell r="D393">
            <v>2853</v>
          </cell>
          <cell r="E393">
            <v>3532</v>
          </cell>
          <cell r="F393">
            <v>4196</v>
          </cell>
          <cell r="G393">
            <v>3510</v>
          </cell>
          <cell r="H393">
            <v>5365</v>
          </cell>
          <cell r="I393">
            <v>2795</v>
          </cell>
          <cell r="J393">
            <v>2935</v>
          </cell>
          <cell r="K393">
            <v>2616</v>
          </cell>
          <cell r="L393">
            <v>2425</v>
          </cell>
          <cell r="M393">
            <v>3455</v>
          </cell>
          <cell r="N393">
            <v>1983</v>
          </cell>
        </row>
        <row r="394">
          <cell r="A394" t="str">
            <v>B09354</v>
          </cell>
          <cell r="B394">
            <v>1292</v>
          </cell>
          <cell r="C394">
            <v>1040</v>
          </cell>
          <cell r="D394">
            <v>1119</v>
          </cell>
          <cell r="E394">
            <v>1233</v>
          </cell>
          <cell r="F394">
            <v>1422</v>
          </cell>
          <cell r="G394">
            <v>1170</v>
          </cell>
          <cell r="H394">
            <v>1982</v>
          </cell>
          <cell r="I394">
            <v>1080</v>
          </cell>
          <cell r="J394">
            <v>1190</v>
          </cell>
          <cell r="K394">
            <v>1303</v>
          </cell>
          <cell r="L394">
            <v>1300</v>
          </cell>
          <cell r="M394">
            <v>1683</v>
          </cell>
          <cell r="N394">
            <v>1338</v>
          </cell>
        </row>
        <row r="395">
          <cell r="A395" t="str">
            <v>B09355</v>
          </cell>
          <cell r="B395">
            <v>650</v>
          </cell>
          <cell r="C395">
            <v>585</v>
          </cell>
          <cell r="D395">
            <v>520</v>
          </cell>
          <cell r="E395">
            <v>640</v>
          </cell>
          <cell r="F395">
            <v>715</v>
          </cell>
          <cell r="G395">
            <v>595</v>
          </cell>
          <cell r="H395">
            <v>927</v>
          </cell>
          <cell r="I395">
            <v>325</v>
          </cell>
          <cell r="J395">
            <v>325</v>
          </cell>
          <cell r="K395">
            <v>260</v>
          </cell>
          <cell r="L395">
            <v>461</v>
          </cell>
          <cell r="M395">
            <v>260</v>
          </cell>
          <cell r="N395">
            <v>520</v>
          </cell>
        </row>
        <row r="396">
          <cell r="A396" t="str">
            <v>B09356</v>
          </cell>
          <cell r="B396">
            <v>650</v>
          </cell>
          <cell r="C396">
            <v>520</v>
          </cell>
          <cell r="D396">
            <v>520</v>
          </cell>
          <cell r="E396">
            <v>694</v>
          </cell>
          <cell r="F396">
            <v>650</v>
          </cell>
          <cell r="G396">
            <v>650</v>
          </cell>
          <cell r="H396">
            <v>520</v>
          </cell>
          <cell r="I396">
            <v>325</v>
          </cell>
          <cell r="J396">
            <v>283</v>
          </cell>
          <cell r="K396">
            <v>325</v>
          </cell>
          <cell r="L396">
            <v>260</v>
          </cell>
          <cell r="M396">
            <v>390</v>
          </cell>
          <cell r="N396">
            <v>455</v>
          </cell>
        </row>
        <row r="397">
          <cell r="A397" t="str">
            <v>B09376</v>
          </cell>
          <cell r="E397">
            <v>100</v>
          </cell>
          <cell r="I397">
            <v>100</v>
          </cell>
        </row>
        <row r="398">
          <cell r="A398" t="str">
            <v>B09398</v>
          </cell>
          <cell r="B398">
            <v>910</v>
          </cell>
          <cell r="C398">
            <v>1125</v>
          </cell>
          <cell r="D398">
            <v>1174</v>
          </cell>
          <cell r="E398">
            <v>1449</v>
          </cell>
          <cell r="F398">
            <v>1522</v>
          </cell>
          <cell r="G398">
            <v>1105</v>
          </cell>
          <cell r="H398">
            <v>1893</v>
          </cell>
          <cell r="I398">
            <v>1093</v>
          </cell>
          <cell r="J398">
            <v>1300</v>
          </cell>
          <cell r="K398">
            <v>1738</v>
          </cell>
          <cell r="L398">
            <v>1500</v>
          </cell>
          <cell r="M398">
            <v>2256</v>
          </cell>
          <cell r="N398">
            <v>1581</v>
          </cell>
        </row>
        <row r="399">
          <cell r="A399" t="str">
            <v>B09425</v>
          </cell>
          <cell r="B399">
            <v>4262</v>
          </cell>
          <cell r="C399">
            <v>4000</v>
          </cell>
          <cell r="D399">
            <v>3851</v>
          </cell>
          <cell r="E399">
            <v>4489</v>
          </cell>
          <cell r="F399">
            <v>4650</v>
          </cell>
          <cell r="G399">
            <v>4107</v>
          </cell>
          <cell r="H399">
            <v>5088</v>
          </cell>
          <cell r="I399">
            <v>4565</v>
          </cell>
          <cell r="J399">
            <v>3997</v>
          </cell>
          <cell r="K399">
            <v>4617</v>
          </cell>
          <cell r="L399">
            <v>4787</v>
          </cell>
          <cell r="M399">
            <v>4731</v>
          </cell>
          <cell r="N399">
            <v>6110</v>
          </cell>
        </row>
        <row r="400">
          <cell r="A400" t="str">
            <v>B09427</v>
          </cell>
          <cell r="B400">
            <v>5231</v>
          </cell>
          <cell r="C400">
            <v>5057</v>
          </cell>
          <cell r="D400">
            <v>4662</v>
          </cell>
          <cell r="E400">
            <v>5226</v>
          </cell>
          <cell r="F400">
            <v>4990</v>
          </cell>
          <cell r="G400">
            <v>4024</v>
          </cell>
          <cell r="H400">
            <v>5398</v>
          </cell>
          <cell r="I400">
            <v>4759</v>
          </cell>
          <cell r="J400">
            <v>4159</v>
          </cell>
          <cell r="K400">
            <v>4943</v>
          </cell>
          <cell r="L400">
            <v>4506</v>
          </cell>
          <cell r="M400">
            <v>4624</v>
          </cell>
          <cell r="N400">
            <v>6409</v>
          </cell>
        </row>
        <row r="401">
          <cell r="A401" t="str">
            <v>B09428</v>
          </cell>
          <cell r="B401">
            <v>6050</v>
          </cell>
          <cell r="C401">
            <v>5638</v>
          </cell>
          <cell r="D401">
            <v>5600</v>
          </cell>
          <cell r="E401">
            <v>5648</v>
          </cell>
          <cell r="F401">
            <v>5721</v>
          </cell>
          <cell r="G401">
            <v>4640</v>
          </cell>
          <cell r="H401">
            <v>6349</v>
          </cell>
          <cell r="I401">
            <v>5306</v>
          </cell>
          <cell r="J401">
            <v>4559</v>
          </cell>
          <cell r="K401">
            <v>5450</v>
          </cell>
          <cell r="L401">
            <v>4872</v>
          </cell>
          <cell r="M401">
            <v>5208</v>
          </cell>
          <cell r="N401">
            <v>6934</v>
          </cell>
        </row>
        <row r="402">
          <cell r="A402" t="str">
            <v>B09429</v>
          </cell>
          <cell r="B402">
            <v>4576</v>
          </cell>
          <cell r="C402">
            <v>4136</v>
          </cell>
          <cell r="D402">
            <v>4107</v>
          </cell>
          <cell r="E402">
            <v>4574</v>
          </cell>
          <cell r="F402">
            <v>4578</v>
          </cell>
          <cell r="G402">
            <v>3898</v>
          </cell>
          <cell r="H402">
            <v>5452</v>
          </cell>
          <cell r="I402">
            <v>4339</v>
          </cell>
          <cell r="J402">
            <v>3840</v>
          </cell>
          <cell r="K402">
            <v>4415</v>
          </cell>
          <cell r="L402">
            <v>3898</v>
          </cell>
          <cell r="M402">
            <v>4032</v>
          </cell>
          <cell r="N402">
            <v>5453</v>
          </cell>
        </row>
        <row r="403">
          <cell r="A403" t="str">
            <v>B09433</v>
          </cell>
          <cell r="B403">
            <v>4996</v>
          </cell>
          <cell r="C403">
            <v>6264</v>
          </cell>
          <cell r="D403">
            <v>9228</v>
          </cell>
          <cell r="E403">
            <v>8871</v>
          </cell>
          <cell r="F403">
            <v>8372</v>
          </cell>
          <cell r="G403">
            <v>12995</v>
          </cell>
          <cell r="H403">
            <v>6887</v>
          </cell>
          <cell r="I403">
            <v>0</v>
          </cell>
        </row>
        <row r="404">
          <cell r="A404" t="str">
            <v>B09435</v>
          </cell>
          <cell r="B404">
            <v>1600</v>
          </cell>
          <cell r="C404">
            <v>1943</v>
          </cell>
          <cell r="D404">
            <v>2016</v>
          </cell>
          <cell r="E404">
            <v>2159</v>
          </cell>
          <cell r="F404">
            <v>2600</v>
          </cell>
          <cell r="G404">
            <v>2131</v>
          </cell>
          <cell r="H404">
            <v>2879</v>
          </cell>
          <cell r="I404">
            <v>2456</v>
          </cell>
          <cell r="J404">
            <v>2150</v>
          </cell>
          <cell r="K404">
            <v>2399</v>
          </cell>
          <cell r="L404">
            <v>2482</v>
          </cell>
          <cell r="M404">
            <v>2465</v>
          </cell>
          <cell r="N404">
            <v>3461</v>
          </cell>
        </row>
        <row r="405">
          <cell r="A405" t="str">
            <v>B09443</v>
          </cell>
          <cell r="B405">
            <v>3989</v>
          </cell>
          <cell r="C405">
            <v>5053</v>
          </cell>
          <cell r="D405">
            <v>6079</v>
          </cell>
          <cell r="E405">
            <v>6400</v>
          </cell>
          <cell r="F405">
            <v>6114</v>
          </cell>
          <cell r="G405">
            <v>8349</v>
          </cell>
          <cell r="H405">
            <v>8218</v>
          </cell>
          <cell r="I405">
            <v>1700</v>
          </cell>
        </row>
        <row r="406">
          <cell r="A406" t="str">
            <v>B09445</v>
          </cell>
          <cell r="B406">
            <v>4631</v>
          </cell>
          <cell r="C406">
            <v>5150</v>
          </cell>
          <cell r="D406">
            <v>4477</v>
          </cell>
          <cell r="E406">
            <v>5050</v>
          </cell>
          <cell r="F406">
            <v>5450</v>
          </cell>
          <cell r="G406">
            <v>4713</v>
          </cell>
          <cell r="H406">
            <v>4978</v>
          </cell>
          <cell r="I406">
            <v>4550</v>
          </cell>
          <cell r="J406">
            <v>3902</v>
          </cell>
          <cell r="K406">
            <v>5151</v>
          </cell>
          <cell r="L406">
            <v>5217</v>
          </cell>
          <cell r="M406">
            <v>7292</v>
          </cell>
          <cell r="N406">
            <v>6277</v>
          </cell>
        </row>
        <row r="407">
          <cell r="A407" t="str">
            <v>B09457</v>
          </cell>
          <cell r="E407">
            <v>100</v>
          </cell>
        </row>
        <row r="408">
          <cell r="A408" t="str">
            <v>B09463</v>
          </cell>
          <cell r="B408">
            <v>13166</v>
          </cell>
          <cell r="C408">
            <v>11857</v>
          </cell>
          <cell r="D408">
            <v>11927</v>
          </cell>
          <cell r="E408">
            <v>13299</v>
          </cell>
          <cell r="F408">
            <v>15962</v>
          </cell>
          <cell r="G408">
            <v>12594</v>
          </cell>
          <cell r="H408">
            <v>18560</v>
          </cell>
          <cell r="I408">
            <v>14342</v>
          </cell>
          <cell r="J408">
            <v>12700</v>
          </cell>
          <cell r="K408">
            <v>13817</v>
          </cell>
          <cell r="L408">
            <v>14667</v>
          </cell>
          <cell r="M408">
            <v>14159</v>
          </cell>
          <cell r="N408">
            <v>19622</v>
          </cell>
        </row>
        <row r="409">
          <cell r="A409" t="str">
            <v>B09465</v>
          </cell>
          <cell r="B409">
            <v>7821</v>
          </cell>
          <cell r="C409">
            <v>7055</v>
          </cell>
          <cell r="D409">
            <v>7206</v>
          </cell>
          <cell r="E409">
            <v>6680</v>
          </cell>
          <cell r="F409">
            <v>7279</v>
          </cell>
          <cell r="G409">
            <v>6123</v>
          </cell>
          <cell r="H409">
            <v>7377</v>
          </cell>
          <cell r="I409">
            <v>6632</v>
          </cell>
          <cell r="J409">
            <v>6017</v>
          </cell>
          <cell r="K409">
            <v>6909</v>
          </cell>
          <cell r="L409">
            <v>6393</v>
          </cell>
          <cell r="M409">
            <v>6953</v>
          </cell>
          <cell r="N409">
            <v>8638</v>
          </cell>
        </row>
        <row r="410">
          <cell r="A410" t="str">
            <v>B09501</v>
          </cell>
          <cell r="E410">
            <v>9945</v>
          </cell>
          <cell r="F410">
            <v>16705</v>
          </cell>
          <cell r="G410">
            <v>25738</v>
          </cell>
          <cell r="H410">
            <v>975</v>
          </cell>
          <cell r="I410">
            <v>10985</v>
          </cell>
          <cell r="J410">
            <v>8515</v>
          </cell>
          <cell r="K410">
            <v>10855</v>
          </cell>
          <cell r="L410">
            <v>11245</v>
          </cell>
          <cell r="M410">
            <v>19175</v>
          </cell>
          <cell r="N410">
            <v>17355</v>
          </cell>
        </row>
        <row r="411">
          <cell r="A411" t="str">
            <v>B09502</v>
          </cell>
          <cell r="E411">
            <v>9555</v>
          </cell>
          <cell r="F411">
            <v>7800</v>
          </cell>
          <cell r="G411">
            <v>22295</v>
          </cell>
          <cell r="H411">
            <v>1105</v>
          </cell>
          <cell r="I411">
            <v>5005</v>
          </cell>
          <cell r="J411">
            <v>6175</v>
          </cell>
          <cell r="K411">
            <v>9295</v>
          </cell>
          <cell r="L411">
            <v>8384</v>
          </cell>
          <cell r="M411">
            <v>10270</v>
          </cell>
          <cell r="N411">
            <v>13520</v>
          </cell>
        </row>
        <row r="412">
          <cell r="A412" t="str">
            <v>B09503</v>
          </cell>
          <cell r="E412">
            <v>10140</v>
          </cell>
          <cell r="F412">
            <v>9295</v>
          </cell>
          <cell r="G412">
            <v>19760</v>
          </cell>
          <cell r="H412">
            <v>650</v>
          </cell>
          <cell r="I412">
            <v>6240</v>
          </cell>
          <cell r="J412">
            <v>6890</v>
          </cell>
          <cell r="K412">
            <v>8905</v>
          </cell>
          <cell r="L412">
            <v>7670</v>
          </cell>
          <cell r="M412">
            <v>9620</v>
          </cell>
          <cell r="N412">
            <v>12870</v>
          </cell>
        </row>
        <row r="413">
          <cell r="A413" t="str">
            <v>B09510</v>
          </cell>
          <cell r="B413">
            <v>2699</v>
          </cell>
          <cell r="C413">
            <v>3059</v>
          </cell>
          <cell r="D413">
            <v>3280</v>
          </cell>
          <cell r="E413">
            <v>3293</v>
          </cell>
          <cell r="F413">
            <v>4600</v>
          </cell>
          <cell r="G413">
            <v>7209</v>
          </cell>
          <cell r="H413">
            <v>4500</v>
          </cell>
          <cell r="I413">
            <v>5230</v>
          </cell>
          <cell r="J413">
            <v>2600</v>
          </cell>
          <cell r="K413">
            <v>2768</v>
          </cell>
          <cell r="L413">
            <v>3600</v>
          </cell>
          <cell r="M413">
            <v>2897</v>
          </cell>
          <cell r="N413">
            <v>2827</v>
          </cell>
        </row>
        <row r="414">
          <cell r="A414" t="str">
            <v>B09511</v>
          </cell>
          <cell r="B414">
            <v>3410</v>
          </cell>
          <cell r="C414">
            <v>3700</v>
          </cell>
          <cell r="D414">
            <v>6187</v>
          </cell>
          <cell r="E414">
            <v>6200</v>
          </cell>
          <cell r="F414">
            <v>7929</v>
          </cell>
          <cell r="G414">
            <v>11576</v>
          </cell>
          <cell r="H414">
            <v>7917</v>
          </cell>
          <cell r="I414">
            <v>0</v>
          </cell>
        </row>
        <row r="415">
          <cell r="A415" t="str">
            <v>B09512</v>
          </cell>
          <cell r="B415">
            <v>4100</v>
          </cell>
          <cell r="C415">
            <v>5762</v>
          </cell>
          <cell r="D415">
            <v>8576</v>
          </cell>
          <cell r="E415">
            <v>8218</v>
          </cell>
          <cell r="F415">
            <v>6192</v>
          </cell>
          <cell r="G415">
            <v>12344</v>
          </cell>
          <cell r="H415">
            <v>11641</v>
          </cell>
          <cell r="I415">
            <v>0</v>
          </cell>
        </row>
        <row r="416">
          <cell r="A416" t="str">
            <v>B09513</v>
          </cell>
          <cell r="B416">
            <v>3490</v>
          </cell>
          <cell r="C416">
            <v>4300</v>
          </cell>
          <cell r="D416">
            <v>6037</v>
          </cell>
          <cell r="E416">
            <v>5632</v>
          </cell>
          <cell r="F416">
            <v>5848</v>
          </cell>
          <cell r="G416">
            <v>8400</v>
          </cell>
          <cell r="H416">
            <v>10141</v>
          </cell>
          <cell r="I416">
            <v>0</v>
          </cell>
        </row>
        <row r="417">
          <cell r="A417" t="str">
            <v>B09514</v>
          </cell>
          <cell r="B417">
            <v>1817</v>
          </cell>
          <cell r="C417">
            <v>2290</v>
          </cell>
          <cell r="D417">
            <v>3914</v>
          </cell>
          <cell r="E417">
            <v>1000</v>
          </cell>
        </row>
        <row r="418">
          <cell r="A418" t="str">
            <v>B09515</v>
          </cell>
          <cell r="B418">
            <v>15194</v>
          </cell>
          <cell r="C418">
            <v>15863</v>
          </cell>
          <cell r="D418">
            <v>7965</v>
          </cell>
          <cell r="E418">
            <v>14084</v>
          </cell>
          <cell r="F418">
            <v>16538</v>
          </cell>
          <cell r="G418">
            <v>20684</v>
          </cell>
          <cell r="H418">
            <v>21840</v>
          </cell>
          <cell r="I418">
            <v>18886</v>
          </cell>
          <cell r="J418">
            <v>11967</v>
          </cell>
          <cell r="K418">
            <v>13837</v>
          </cell>
          <cell r="L418">
            <v>16564</v>
          </cell>
          <cell r="M418">
            <v>13710</v>
          </cell>
          <cell r="N418">
            <v>13541</v>
          </cell>
        </row>
        <row r="419">
          <cell r="A419" t="str">
            <v>B09563</v>
          </cell>
          <cell r="E419">
            <v>100</v>
          </cell>
        </row>
        <row r="420">
          <cell r="A420" t="str">
            <v>B09565</v>
          </cell>
          <cell r="E420">
            <v>100</v>
          </cell>
          <cell r="I420">
            <v>100</v>
          </cell>
        </row>
        <row r="421">
          <cell r="A421" t="str">
            <v>B09600</v>
          </cell>
          <cell r="B421">
            <v>5589</v>
          </cell>
          <cell r="C421">
            <v>6192</v>
          </cell>
          <cell r="D421">
            <v>6406</v>
          </cell>
          <cell r="E421">
            <v>1440</v>
          </cell>
        </row>
        <row r="422">
          <cell r="A422" t="str">
            <v>B09602</v>
          </cell>
          <cell r="B422">
            <v>3422</v>
          </cell>
          <cell r="C422">
            <v>3264</v>
          </cell>
          <cell r="D422">
            <v>3108</v>
          </cell>
          <cell r="E422">
            <v>816</v>
          </cell>
        </row>
        <row r="423">
          <cell r="A423" t="str">
            <v>B09604</v>
          </cell>
          <cell r="B423">
            <v>3456</v>
          </cell>
          <cell r="C423">
            <v>3669</v>
          </cell>
          <cell r="D423">
            <v>4043</v>
          </cell>
          <cell r="E423">
            <v>960</v>
          </cell>
        </row>
        <row r="424">
          <cell r="A424" t="str">
            <v>B09608</v>
          </cell>
          <cell r="B424">
            <v>3792</v>
          </cell>
          <cell r="C424">
            <v>4608</v>
          </cell>
          <cell r="D424">
            <v>5420</v>
          </cell>
          <cell r="E424">
            <v>1776</v>
          </cell>
        </row>
        <row r="425">
          <cell r="A425" t="str">
            <v>B09610</v>
          </cell>
          <cell r="B425">
            <v>4424</v>
          </cell>
          <cell r="C425">
            <v>4176</v>
          </cell>
          <cell r="D425">
            <v>4975</v>
          </cell>
          <cell r="E425">
            <v>864</v>
          </cell>
        </row>
        <row r="426">
          <cell r="A426" t="str">
            <v>B09612</v>
          </cell>
          <cell r="B426">
            <v>2310</v>
          </cell>
          <cell r="C426">
            <v>2592</v>
          </cell>
          <cell r="D426">
            <v>2620</v>
          </cell>
          <cell r="E426">
            <v>1488</v>
          </cell>
        </row>
        <row r="427">
          <cell r="A427" t="str">
            <v>B09614</v>
          </cell>
          <cell r="B427">
            <v>2784</v>
          </cell>
          <cell r="C427">
            <v>3072</v>
          </cell>
          <cell r="D427">
            <v>3385</v>
          </cell>
          <cell r="E427">
            <v>576</v>
          </cell>
        </row>
        <row r="428">
          <cell r="A428" t="str">
            <v>B09615</v>
          </cell>
          <cell r="B428">
            <v>976</v>
          </cell>
          <cell r="C428">
            <v>1047</v>
          </cell>
          <cell r="D428">
            <v>912</v>
          </cell>
          <cell r="E428">
            <v>432</v>
          </cell>
        </row>
        <row r="429">
          <cell r="A429" t="str">
            <v>B09616</v>
          </cell>
          <cell r="B429">
            <v>1056</v>
          </cell>
          <cell r="C429">
            <v>864</v>
          </cell>
          <cell r="D429">
            <v>982</v>
          </cell>
          <cell r="E429">
            <v>336</v>
          </cell>
        </row>
        <row r="430">
          <cell r="A430" t="str">
            <v>B09617</v>
          </cell>
          <cell r="B430">
            <v>4377</v>
          </cell>
          <cell r="C430">
            <v>4642</v>
          </cell>
          <cell r="D430">
            <v>4606</v>
          </cell>
          <cell r="E430">
            <v>2112</v>
          </cell>
        </row>
        <row r="431">
          <cell r="A431" t="str">
            <v>B09618</v>
          </cell>
          <cell r="B431">
            <v>1296</v>
          </cell>
          <cell r="C431">
            <v>1109</v>
          </cell>
          <cell r="D431">
            <v>1392</v>
          </cell>
          <cell r="E431">
            <v>598</v>
          </cell>
        </row>
        <row r="432">
          <cell r="A432" t="str">
            <v>B09619</v>
          </cell>
          <cell r="B432">
            <v>1050</v>
          </cell>
          <cell r="C432">
            <v>1284</v>
          </cell>
          <cell r="D432">
            <v>1648</v>
          </cell>
          <cell r="E432">
            <v>2137</v>
          </cell>
          <cell r="F432">
            <v>2337</v>
          </cell>
          <cell r="G432">
            <v>2050</v>
          </cell>
          <cell r="H432">
            <v>2634</v>
          </cell>
          <cell r="I432">
            <v>2066</v>
          </cell>
          <cell r="J432">
            <v>2172</v>
          </cell>
          <cell r="K432">
            <v>2100</v>
          </cell>
          <cell r="L432">
            <v>2385</v>
          </cell>
          <cell r="M432">
            <v>2200</v>
          </cell>
          <cell r="N432">
            <v>3015</v>
          </cell>
        </row>
        <row r="433">
          <cell r="A433" t="str">
            <v>B09624</v>
          </cell>
          <cell r="B433">
            <v>864</v>
          </cell>
          <cell r="C433">
            <v>96</v>
          </cell>
          <cell r="D433">
            <v>1154</v>
          </cell>
          <cell r="E433">
            <v>336</v>
          </cell>
        </row>
        <row r="434">
          <cell r="A434" t="str">
            <v>B09630</v>
          </cell>
          <cell r="B434">
            <v>668</v>
          </cell>
          <cell r="C434">
            <v>850</v>
          </cell>
          <cell r="D434">
            <v>1208</v>
          </cell>
          <cell r="E434">
            <v>1399</v>
          </cell>
          <cell r="F434">
            <v>1877</v>
          </cell>
          <cell r="G434">
            <v>1217</v>
          </cell>
          <cell r="H434">
            <v>2600</v>
          </cell>
          <cell r="I434">
            <v>1320</v>
          </cell>
          <cell r="J434">
            <v>1200</v>
          </cell>
          <cell r="K434">
            <v>1342</v>
          </cell>
          <cell r="L434">
            <v>1492</v>
          </cell>
          <cell r="M434">
            <v>1450</v>
          </cell>
          <cell r="N434">
            <v>1846</v>
          </cell>
        </row>
        <row r="435">
          <cell r="A435" t="str">
            <v>B09632</v>
          </cell>
          <cell r="E435">
            <v>656</v>
          </cell>
          <cell r="F435">
            <v>1600</v>
          </cell>
          <cell r="G435">
            <v>1925</v>
          </cell>
          <cell r="H435">
            <v>1772</v>
          </cell>
          <cell r="I435">
            <v>2100</v>
          </cell>
          <cell r="J435">
            <v>1827</v>
          </cell>
          <cell r="K435">
            <v>1700</v>
          </cell>
          <cell r="L435">
            <v>1986</v>
          </cell>
          <cell r="M435">
            <v>2004</v>
          </cell>
          <cell r="N435">
            <v>2463</v>
          </cell>
        </row>
        <row r="436">
          <cell r="A436" t="str">
            <v>B09650</v>
          </cell>
          <cell r="E436">
            <v>600</v>
          </cell>
          <cell r="F436">
            <v>16400</v>
          </cell>
          <cell r="G436">
            <v>17050</v>
          </cell>
          <cell r="H436">
            <v>7450</v>
          </cell>
          <cell r="I436">
            <v>18700</v>
          </cell>
          <cell r="J436">
            <v>12600</v>
          </cell>
          <cell r="K436">
            <v>16800</v>
          </cell>
          <cell r="L436">
            <v>15300</v>
          </cell>
          <cell r="M436">
            <v>17000</v>
          </cell>
          <cell r="N436">
            <v>16650</v>
          </cell>
        </row>
        <row r="437">
          <cell r="A437" t="str">
            <v>B09651</v>
          </cell>
          <cell r="K437">
            <v>22245</v>
          </cell>
        </row>
        <row r="438">
          <cell r="A438" t="str">
            <v>B09652</v>
          </cell>
          <cell r="E438">
            <v>1000</v>
          </cell>
          <cell r="F438">
            <v>15550</v>
          </cell>
          <cell r="G438">
            <v>17100</v>
          </cell>
          <cell r="H438">
            <v>8750</v>
          </cell>
          <cell r="I438">
            <v>19500</v>
          </cell>
          <cell r="J438">
            <v>13350</v>
          </cell>
          <cell r="K438">
            <v>15550</v>
          </cell>
          <cell r="L438">
            <v>17250</v>
          </cell>
          <cell r="M438">
            <v>17600</v>
          </cell>
          <cell r="N438">
            <v>15000</v>
          </cell>
        </row>
        <row r="439">
          <cell r="A439" t="str">
            <v>B09653</v>
          </cell>
          <cell r="E439">
            <v>4600</v>
          </cell>
          <cell r="F439">
            <v>34400</v>
          </cell>
          <cell r="G439">
            <v>46450</v>
          </cell>
          <cell r="H439">
            <v>19850</v>
          </cell>
          <cell r="I439">
            <v>45550</v>
          </cell>
          <cell r="J439">
            <v>32550</v>
          </cell>
          <cell r="K439">
            <v>46050</v>
          </cell>
          <cell r="L439">
            <v>48500</v>
          </cell>
          <cell r="M439">
            <v>36200</v>
          </cell>
          <cell r="N439">
            <v>47150</v>
          </cell>
        </row>
        <row r="440">
          <cell r="A440" t="str">
            <v>B09654</v>
          </cell>
          <cell r="E440">
            <v>2700</v>
          </cell>
          <cell r="F440">
            <v>26600</v>
          </cell>
          <cell r="G440">
            <v>31200</v>
          </cell>
          <cell r="H440">
            <v>16950</v>
          </cell>
          <cell r="I440">
            <v>33700</v>
          </cell>
          <cell r="J440">
            <v>23250</v>
          </cell>
          <cell r="K440">
            <v>31050</v>
          </cell>
          <cell r="L440">
            <v>28500</v>
          </cell>
          <cell r="M440">
            <v>25750</v>
          </cell>
          <cell r="N440">
            <v>30250</v>
          </cell>
        </row>
        <row r="441">
          <cell r="A441" t="str">
            <v>B09655</v>
          </cell>
          <cell r="E441">
            <v>2250</v>
          </cell>
          <cell r="F441">
            <v>23350</v>
          </cell>
          <cell r="G441">
            <v>25550</v>
          </cell>
          <cell r="H441">
            <v>15400</v>
          </cell>
          <cell r="I441">
            <v>32500</v>
          </cell>
          <cell r="J441">
            <v>18450</v>
          </cell>
          <cell r="K441">
            <v>26450</v>
          </cell>
          <cell r="L441">
            <v>26700</v>
          </cell>
          <cell r="M441">
            <v>25250</v>
          </cell>
          <cell r="N441">
            <v>31350</v>
          </cell>
        </row>
        <row r="442">
          <cell r="A442" t="str">
            <v>B09656</v>
          </cell>
          <cell r="E442">
            <v>2550</v>
          </cell>
          <cell r="F442">
            <v>20800</v>
          </cell>
          <cell r="G442">
            <v>24250</v>
          </cell>
          <cell r="H442">
            <v>10250</v>
          </cell>
          <cell r="I442">
            <v>27800</v>
          </cell>
          <cell r="J442">
            <v>19000</v>
          </cell>
          <cell r="K442">
            <v>27100</v>
          </cell>
          <cell r="L442">
            <v>21350</v>
          </cell>
          <cell r="M442">
            <v>26950</v>
          </cell>
          <cell r="N442">
            <v>25350</v>
          </cell>
        </row>
        <row r="443">
          <cell r="A443" t="str">
            <v>B09679</v>
          </cell>
          <cell r="B443">
            <v>7350</v>
          </cell>
          <cell r="C443">
            <v>7977</v>
          </cell>
          <cell r="D443">
            <v>11666</v>
          </cell>
          <cell r="E443">
            <v>9794</v>
          </cell>
          <cell r="F443">
            <v>7967</v>
          </cell>
          <cell r="G443">
            <v>11900</v>
          </cell>
          <cell r="H443">
            <v>10765</v>
          </cell>
          <cell r="I443">
            <v>0</v>
          </cell>
        </row>
        <row r="444">
          <cell r="A444" t="str">
            <v>B09680</v>
          </cell>
          <cell r="B444">
            <v>36743</v>
          </cell>
          <cell r="C444">
            <v>41949</v>
          </cell>
          <cell r="D444">
            <v>92342</v>
          </cell>
          <cell r="E444">
            <v>49163</v>
          </cell>
          <cell r="F444">
            <v>38564</v>
          </cell>
          <cell r="G444">
            <v>81615</v>
          </cell>
          <cell r="H444">
            <v>36016</v>
          </cell>
          <cell r="I444">
            <v>0</v>
          </cell>
        </row>
        <row r="445">
          <cell r="A445" t="str">
            <v>B09681</v>
          </cell>
          <cell r="B445">
            <v>13791</v>
          </cell>
          <cell r="C445">
            <v>13228</v>
          </cell>
          <cell r="D445">
            <v>19617</v>
          </cell>
          <cell r="E445">
            <v>14048</v>
          </cell>
          <cell r="F445">
            <v>9837</v>
          </cell>
          <cell r="G445">
            <v>15340</v>
          </cell>
          <cell r="H445">
            <v>16092</v>
          </cell>
          <cell r="I445">
            <v>0</v>
          </cell>
        </row>
        <row r="446">
          <cell r="A446" t="str">
            <v>B09682</v>
          </cell>
          <cell r="B446">
            <v>14998</v>
          </cell>
          <cell r="C446">
            <v>16010</v>
          </cell>
          <cell r="D446">
            <v>24436</v>
          </cell>
          <cell r="E446">
            <v>17628</v>
          </cell>
          <cell r="F446">
            <v>16415</v>
          </cell>
          <cell r="G446">
            <v>26784</v>
          </cell>
          <cell r="H446">
            <v>22132</v>
          </cell>
          <cell r="I446">
            <v>0</v>
          </cell>
        </row>
        <row r="447">
          <cell r="A447" t="str">
            <v>B09683</v>
          </cell>
          <cell r="B447">
            <v>14036</v>
          </cell>
          <cell r="C447">
            <v>14964</v>
          </cell>
          <cell r="D447">
            <v>35543</v>
          </cell>
          <cell r="E447">
            <v>23528</v>
          </cell>
          <cell r="F447">
            <v>20193</v>
          </cell>
          <cell r="G447">
            <v>34039</v>
          </cell>
          <cell r="H447">
            <v>26086</v>
          </cell>
          <cell r="I447">
            <v>0</v>
          </cell>
        </row>
        <row r="448">
          <cell r="A448" t="str">
            <v>B09684</v>
          </cell>
          <cell r="B448">
            <v>31531</v>
          </cell>
          <cell r="C448">
            <v>29198</v>
          </cell>
          <cell r="D448">
            <v>60623</v>
          </cell>
          <cell r="E448">
            <v>33252</v>
          </cell>
          <cell r="F448">
            <v>26130</v>
          </cell>
          <cell r="G448">
            <v>42728</v>
          </cell>
          <cell r="H448">
            <v>38535</v>
          </cell>
          <cell r="I448">
            <v>0</v>
          </cell>
        </row>
        <row r="449">
          <cell r="A449" t="str">
            <v>B09686</v>
          </cell>
          <cell r="B449">
            <v>22369</v>
          </cell>
          <cell r="C449">
            <v>22531</v>
          </cell>
          <cell r="D449">
            <v>53302</v>
          </cell>
          <cell r="E449">
            <v>30994</v>
          </cell>
          <cell r="F449">
            <v>28957</v>
          </cell>
          <cell r="G449">
            <v>57088</v>
          </cell>
          <cell r="H449">
            <v>33666</v>
          </cell>
          <cell r="I449">
            <v>0</v>
          </cell>
        </row>
        <row r="450">
          <cell r="A450" t="str">
            <v>B09687</v>
          </cell>
          <cell r="B450">
            <v>8112</v>
          </cell>
          <cell r="C450">
            <v>8200</v>
          </cell>
          <cell r="D450">
            <v>12951</v>
          </cell>
          <cell r="E450">
            <v>9915</v>
          </cell>
          <cell r="F450">
            <v>8402</v>
          </cell>
          <cell r="G450">
            <v>12676</v>
          </cell>
          <cell r="H450">
            <v>15522</v>
          </cell>
          <cell r="I450">
            <v>800</v>
          </cell>
        </row>
        <row r="451">
          <cell r="A451" t="str">
            <v>B09688</v>
          </cell>
          <cell r="B451">
            <v>17545</v>
          </cell>
          <cell r="C451">
            <v>18511</v>
          </cell>
          <cell r="D451">
            <v>46141</v>
          </cell>
          <cell r="E451">
            <v>25404</v>
          </cell>
          <cell r="F451">
            <v>22492</v>
          </cell>
          <cell r="G451">
            <v>48801</v>
          </cell>
          <cell r="H451">
            <v>18896</v>
          </cell>
          <cell r="I451">
            <v>0</v>
          </cell>
        </row>
        <row r="452">
          <cell r="A452" t="str">
            <v>B09692</v>
          </cell>
          <cell r="F452">
            <v>2570</v>
          </cell>
          <cell r="G452">
            <v>2581</v>
          </cell>
          <cell r="H452">
            <v>2069</v>
          </cell>
          <cell r="I452">
            <v>2790</v>
          </cell>
          <cell r="J452">
            <v>2362</v>
          </cell>
          <cell r="K452">
            <v>2359</v>
          </cell>
          <cell r="L452">
            <v>2250</v>
          </cell>
          <cell r="M452">
            <v>2531</v>
          </cell>
          <cell r="N452">
            <v>3246</v>
          </cell>
        </row>
        <row r="453">
          <cell r="A453" t="str">
            <v>B09694</v>
          </cell>
          <cell r="B453">
            <v>10471</v>
          </cell>
          <cell r="C453">
            <v>10786</v>
          </cell>
          <cell r="D453">
            <v>13480</v>
          </cell>
          <cell r="E453">
            <v>10943</v>
          </cell>
          <cell r="F453">
            <v>9909</v>
          </cell>
          <cell r="G453">
            <v>12239</v>
          </cell>
          <cell r="H453">
            <v>15783</v>
          </cell>
          <cell r="I453">
            <v>15</v>
          </cell>
          <cell r="J453">
            <v>35</v>
          </cell>
          <cell r="K453">
            <v>10</v>
          </cell>
        </row>
        <row r="454">
          <cell r="A454" t="str">
            <v>B09695</v>
          </cell>
          <cell r="B454">
            <v>15753</v>
          </cell>
          <cell r="C454">
            <v>16725</v>
          </cell>
          <cell r="D454">
            <v>28439</v>
          </cell>
          <cell r="E454">
            <v>15818</v>
          </cell>
          <cell r="F454">
            <v>12990</v>
          </cell>
          <cell r="G454">
            <v>20820</v>
          </cell>
          <cell r="H454">
            <v>15343</v>
          </cell>
          <cell r="I454">
            <v>0</v>
          </cell>
        </row>
        <row r="455">
          <cell r="A455" t="str">
            <v>B09709</v>
          </cell>
          <cell r="B455">
            <v>2306</v>
          </cell>
          <cell r="C455">
            <v>3774</v>
          </cell>
          <cell r="D455">
            <v>3498</v>
          </cell>
          <cell r="E455">
            <v>3100</v>
          </cell>
          <cell r="F455">
            <v>4672</v>
          </cell>
          <cell r="G455">
            <v>8621</v>
          </cell>
          <cell r="H455">
            <v>5496</v>
          </cell>
          <cell r="I455">
            <v>5300</v>
          </cell>
          <cell r="J455">
            <v>2800</v>
          </cell>
          <cell r="K455">
            <v>3164</v>
          </cell>
          <cell r="L455">
            <v>3100</v>
          </cell>
          <cell r="M455">
            <v>4043</v>
          </cell>
          <cell r="N455">
            <v>1826</v>
          </cell>
        </row>
        <row r="456">
          <cell r="A456" t="str">
            <v>B09713</v>
          </cell>
          <cell r="B456">
            <v>1300</v>
          </cell>
          <cell r="C456">
            <v>1239</v>
          </cell>
          <cell r="D456">
            <v>2155</v>
          </cell>
          <cell r="E456">
            <v>2721</v>
          </cell>
          <cell r="F456">
            <v>3189</v>
          </cell>
          <cell r="G456">
            <v>6693</v>
          </cell>
          <cell r="H456">
            <v>4555</v>
          </cell>
          <cell r="I456">
            <v>4293</v>
          </cell>
          <cell r="J456">
            <v>2000</v>
          </cell>
          <cell r="K456">
            <v>1900</v>
          </cell>
          <cell r="L456">
            <v>2119</v>
          </cell>
          <cell r="M456">
            <v>1962</v>
          </cell>
          <cell r="N456">
            <v>1580</v>
          </cell>
        </row>
        <row r="457">
          <cell r="A457" t="str">
            <v>B09772</v>
          </cell>
          <cell r="B457">
            <v>2712</v>
          </cell>
          <cell r="C457">
            <v>2655</v>
          </cell>
          <cell r="D457">
            <v>2750</v>
          </cell>
          <cell r="E457">
            <v>2529</v>
          </cell>
          <cell r="F457">
            <v>4792</v>
          </cell>
          <cell r="G457">
            <v>2966</v>
          </cell>
          <cell r="H457">
            <v>3648</v>
          </cell>
          <cell r="I457">
            <v>3433</v>
          </cell>
          <cell r="J457">
            <v>2574</v>
          </cell>
          <cell r="K457">
            <v>3090</v>
          </cell>
          <cell r="L457">
            <v>4022</v>
          </cell>
          <cell r="M457">
            <v>3361</v>
          </cell>
          <cell r="N457">
            <v>4204</v>
          </cell>
        </row>
        <row r="458">
          <cell r="A458" t="str">
            <v>B09773</v>
          </cell>
          <cell r="B458">
            <v>2210</v>
          </cell>
          <cell r="C458">
            <v>1717</v>
          </cell>
          <cell r="D458">
            <v>2900</v>
          </cell>
          <cell r="E458">
            <v>1200</v>
          </cell>
        </row>
        <row r="459">
          <cell r="A459" t="str">
            <v>B09774</v>
          </cell>
          <cell r="B459">
            <v>3584</v>
          </cell>
          <cell r="C459">
            <v>3580</v>
          </cell>
          <cell r="D459">
            <v>3050</v>
          </cell>
          <cell r="E459">
            <v>3677</v>
          </cell>
          <cell r="F459">
            <v>3866</v>
          </cell>
          <cell r="G459">
            <v>3271</v>
          </cell>
          <cell r="H459">
            <v>3940</v>
          </cell>
          <cell r="I459">
            <v>3754</v>
          </cell>
          <cell r="J459">
            <v>3304</v>
          </cell>
          <cell r="K459">
            <v>3238</v>
          </cell>
          <cell r="L459">
            <v>3894</v>
          </cell>
          <cell r="M459">
            <v>3745</v>
          </cell>
          <cell r="N459">
            <v>4886</v>
          </cell>
        </row>
        <row r="460">
          <cell r="A460" t="str">
            <v>B09777</v>
          </cell>
          <cell r="B460">
            <v>3111</v>
          </cell>
          <cell r="C460">
            <v>4129</v>
          </cell>
          <cell r="D460">
            <v>5803</v>
          </cell>
          <cell r="E460">
            <v>5140</v>
          </cell>
          <cell r="F460">
            <v>4029</v>
          </cell>
          <cell r="G460">
            <v>5691</v>
          </cell>
          <cell r="H460">
            <v>5095</v>
          </cell>
          <cell r="I460">
            <v>0</v>
          </cell>
        </row>
        <row r="461">
          <cell r="A461" t="str">
            <v>B09785</v>
          </cell>
          <cell r="B461">
            <v>5249</v>
          </cell>
          <cell r="C461">
            <v>6000</v>
          </cell>
          <cell r="D461">
            <v>8092</v>
          </cell>
          <cell r="E461">
            <v>5700</v>
          </cell>
          <cell r="F461">
            <v>5460</v>
          </cell>
          <cell r="G461">
            <v>7431</v>
          </cell>
          <cell r="H461">
            <v>5100</v>
          </cell>
          <cell r="I461">
            <v>0</v>
          </cell>
        </row>
        <row r="462">
          <cell r="A462" t="str">
            <v>B09786</v>
          </cell>
          <cell r="B462">
            <v>12241</v>
          </cell>
          <cell r="C462">
            <v>12293</v>
          </cell>
          <cell r="D462">
            <v>26976</v>
          </cell>
          <cell r="E462">
            <v>14866</v>
          </cell>
          <cell r="F462">
            <v>12334</v>
          </cell>
          <cell r="G462">
            <v>24201</v>
          </cell>
          <cell r="H462">
            <v>21543</v>
          </cell>
          <cell r="I462">
            <v>0</v>
          </cell>
        </row>
        <row r="463">
          <cell r="A463" t="str">
            <v>B09787</v>
          </cell>
          <cell r="B463">
            <v>12719</v>
          </cell>
          <cell r="C463">
            <v>12484</v>
          </cell>
          <cell r="D463">
            <v>22836</v>
          </cell>
          <cell r="E463">
            <v>15714</v>
          </cell>
          <cell r="F463">
            <v>11280</v>
          </cell>
          <cell r="G463">
            <v>19194</v>
          </cell>
          <cell r="H463">
            <v>18722</v>
          </cell>
          <cell r="I463">
            <v>0</v>
          </cell>
        </row>
        <row r="464">
          <cell r="A464" t="str">
            <v>B09788</v>
          </cell>
          <cell r="B464">
            <v>28491</v>
          </cell>
          <cell r="C464">
            <v>30306</v>
          </cell>
          <cell r="D464">
            <v>64430</v>
          </cell>
          <cell r="E464">
            <v>39649</v>
          </cell>
          <cell r="F464">
            <v>32774</v>
          </cell>
          <cell r="G464">
            <v>64118</v>
          </cell>
          <cell r="H464">
            <v>36550</v>
          </cell>
          <cell r="I464">
            <v>30</v>
          </cell>
        </row>
        <row r="465">
          <cell r="A465" t="str">
            <v>B09789</v>
          </cell>
          <cell r="B465">
            <v>10636</v>
          </cell>
          <cell r="C465">
            <v>11394</v>
          </cell>
          <cell r="D465">
            <v>16299</v>
          </cell>
          <cell r="E465">
            <v>12129</v>
          </cell>
          <cell r="F465">
            <v>10093</v>
          </cell>
          <cell r="G465">
            <v>14206</v>
          </cell>
          <cell r="H465">
            <v>11391</v>
          </cell>
          <cell r="I465">
            <v>0</v>
          </cell>
        </row>
        <row r="466">
          <cell r="A466" t="str">
            <v>B09790</v>
          </cell>
          <cell r="B466">
            <v>54858</v>
          </cell>
          <cell r="C466">
            <v>39958</v>
          </cell>
          <cell r="D466">
            <v>36036</v>
          </cell>
          <cell r="E466">
            <v>39976</v>
          </cell>
          <cell r="F466">
            <v>60818</v>
          </cell>
          <cell r="G466">
            <v>60177</v>
          </cell>
          <cell r="H466">
            <v>64836</v>
          </cell>
          <cell r="I466">
            <v>63186</v>
          </cell>
          <cell r="J466">
            <v>35498</v>
          </cell>
          <cell r="K466">
            <v>51368</v>
          </cell>
          <cell r="L466">
            <v>50362</v>
          </cell>
          <cell r="M466">
            <v>52606</v>
          </cell>
          <cell r="N466">
            <v>58474</v>
          </cell>
        </row>
        <row r="467">
          <cell r="A467" t="str">
            <v>B09791</v>
          </cell>
          <cell r="B467">
            <v>14474</v>
          </cell>
          <cell r="C467">
            <v>9257</v>
          </cell>
          <cell r="D467">
            <v>10000</v>
          </cell>
          <cell r="E467">
            <v>9010</v>
          </cell>
          <cell r="F467">
            <v>15350</v>
          </cell>
          <cell r="G467">
            <v>20758</v>
          </cell>
          <cell r="H467">
            <v>21929</v>
          </cell>
          <cell r="I467">
            <v>18743</v>
          </cell>
          <cell r="J467">
            <v>7240</v>
          </cell>
          <cell r="K467">
            <v>10985</v>
          </cell>
          <cell r="L467">
            <v>9715</v>
          </cell>
          <cell r="M467">
            <v>14577</v>
          </cell>
          <cell r="N467">
            <v>13345</v>
          </cell>
        </row>
        <row r="468">
          <cell r="A468" t="str">
            <v>B09792</v>
          </cell>
          <cell r="B468">
            <v>43837</v>
          </cell>
          <cell r="C468">
            <v>42002</v>
          </cell>
          <cell r="D468">
            <v>24415</v>
          </cell>
          <cell r="E468">
            <v>35403</v>
          </cell>
          <cell r="F468">
            <v>46001</v>
          </cell>
          <cell r="G468">
            <v>43344</v>
          </cell>
          <cell r="H468">
            <v>50943</v>
          </cell>
          <cell r="I468">
            <v>43616</v>
          </cell>
          <cell r="J468">
            <v>30517</v>
          </cell>
          <cell r="K468">
            <v>44327</v>
          </cell>
          <cell r="L468">
            <v>36984</v>
          </cell>
          <cell r="M468">
            <v>45360</v>
          </cell>
          <cell r="N468">
            <v>50884</v>
          </cell>
        </row>
        <row r="469">
          <cell r="A469" t="str">
            <v>B09793</v>
          </cell>
          <cell r="B469">
            <v>17160</v>
          </cell>
          <cell r="C469">
            <v>16492</v>
          </cell>
          <cell r="D469">
            <v>11200</v>
          </cell>
          <cell r="E469">
            <v>15336</v>
          </cell>
          <cell r="F469">
            <v>21052</v>
          </cell>
          <cell r="G469">
            <v>32720</v>
          </cell>
          <cell r="H469">
            <v>26754</v>
          </cell>
          <cell r="I469">
            <v>27510</v>
          </cell>
          <cell r="J469">
            <v>13005</v>
          </cell>
          <cell r="K469">
            <v>15395</v>
          </cell>
          <cell r="L469">
            <v>15054</v>
          </cell>
          <cell r="M469">
            <v>18088</v>
          </cell>
          <cell r="N469">
            <v>19240</v>
          </cell>
        </row>
        <row r="470">
          <cell r="A470" t="str">
            <v>B09794</v>
          </cell>
          <cell r="B470">
            <v>34836</v>
          </cell>
          <cell r="C470">
            <v>30200</v>
          </cell>
          <cell r="D470">
            <v>20244</v>
          </cell>
          <cell r="E470">
            <v>28231</v>
          </cell>
          <cell r="F470">
            <v>36157</v>
          </cell>
          <cell r="G470">
            <v>37574</v>
          </cell>
          <cell r="H470">
            <v>45062</v>
          </cell>
          <cell r="I470">
            <v>39466</v>
          </cell>
          <cell r="J470">
            <v>23981</v>
          </cell>
          <cell r="K470">
            <v>34360</v>
          </cell>
          <cell r="L470">
            <v>28205</v>
          </cell>
          <cell r="M470">
            <v>34386</v>
          </cell>
          <cell r="N470">
            <v>40048</v>
          </cell>
        </row>
        <row r="471">
          <cell r="A471" t="str">
            <v>B09795</v>
          </cell>
          <cell r="B471">
            <v>10500</v>
          </cell>
          <cell r="C471">
            <v>13092</v>
          </cell>
          <cell r="D471">
            <v>9100</v>
          </cell>
          <cell r="E471">
            <v>14466</v>
          </cell>
          <cell r="F471">
            <v>9193</v>
          </cell>
          <cell r="G471">
            <v>19251</v>
          </cell>
          <cell r="H471">
            <v>17332</v>
          </cell>
          <cell r="I471">
            <v>15985</v>
          </cell>
          <cell r="J471">
            <v>10211</v>
          </cell>
          <cell r="K471">
            <v>13317</v>
          </cell>
          <cell r="L471">
            <v>12600</v>
          </cell>
          <cell r="M471">
            <v>12568</v>
          </cell>
          <cell r="N471">
            <v>14150</v>
          </cell>
        </row>
        <row r="472">
          <cell r="A472" t="str">
            <v>B09796</v>
          </cell>
          <cell r="B472">
            <v>10040</v>
          </cell>
          <cell r="C472">
            <v>8000</v>
          </cell>
          <cell r="D472">
            <v>8386</v>
          </cell>
          <cell r="E472">
            <v>9783</v>
          </cell>
          <cell r="F472">
            <v>13879</v>
          </cell>
          <cell r="G472">
            <v>16888</v>
          </cell>
          <cell r="H472">
            <v>15280</v>
          </cell>
          <cell r="I472">
            <v>18423</v>
          </cell>
          <cell r="J472">
            <v>8012</v>
          </cell>
          <cell r="K472">
            <v>9525</v>
          </cell>
          <cell r="L472">
            <v>9021</v>
          </cell>
          <cell r="M472">
            <v>9007</v>
          </cell>
          <cell r="N472">
            <v>7884</v>
          </cell>
        </row>
        <row r="473">
          <cell r="A473" t="str">
            <v>B09797</v>
          </cell>
          <cell r="B473">
            <v>4699</v>
          </cell>
          <cell r="C473">
            <v>6162</v>
          </cell>
          <cell r="D473">
            <v>6200</v>
          </cell>
          <cell r="E473">
            <v>6276</v>
          </cell>
          <cell r="F473">
            <v>7086</v>
          </cell>
          <cell r="G473">
            <v>11789</v>
          </cell>
          <cell r="H473">
            <v>9788</v>
          </cell>
          <cell r="I473">
            <v>10300</v>
          </cell>
          <cell r="J473">
            <v>6625</v>
          </cell>
          <cell r="K473">
            <v>6264</v>
          </cell>
          <cell r="L473">
            <v>6800</v>
          </cell>
          <cell r="M473">
            <v>5894</v>
          </cell>
          <cell r="N473">
            <v>5397</v>
          </cell>
        </row>
        <row r="474">
          <cell r="A474" t="str">
            <v>B09898</v>
          </cell>
          <cell r="B474">
            <v>15250</v>
          </cell>
          <cell r="C474">
            <v>8250</v>
          </cell>
          <cell r="D474">
            <v>15300</v>
          </cell>
          <cell r="E474">
            <v>22550</v>
          </cell>
        </row>
        <row r="475">
          <cell r="A475" t="str">
            <v>B09906</v>
          </cell>
          <cell r="B475">
            <v>38500</v>
          </cell>
          <cell r="C475">
            <v>32750</v>
          </cell>
          <cell r="D475">
            <v>37100</v>
          </cell>
          <cell r="E475">
            <v>50800</v>
          </cell>
        </row>
        <row r="476">
          <cell r="A476" t="str">
            <v>B09908</v>
          </cell>
          <cell r="B476">
            <v>24900</v>
          </cell>
          <cell r="C476">
            <v>21650</v>
          </cell>
          <cell r="D476">
            <v>26450</v>
          </cell>
          <cell r="E476">
            <v>37050</v>
          </cell>
        </row>
        <row r="477">
          <cell r="A477" t="str">
            <v>B09909</v>
          </cell>
          <cell r="B477">
            <v>25150</v>
          </cell>
          <cell r="C477">
            <v>22900</v>
          </cell>
          <cell r="D477">
            <v>24900</v>
          </cell>
          <cell r="E477">
            <v>32400</v>
          </cell>
        </row>
        <row r="478">
          <cell r="A478" t="str">
            <v>B09927</v>
          </cell>
          <cell r="B478">
            <v>24700</v>
          </cell>
          <cell r="C478">
            <v>17900</v>
          </cell>
          <cell r="D478">
            <v>23700</v>
          </cell>
          <cell r="E478">
            <v>31900</v>
          </cell>
        </row>
        <row r="479">
          <cell r="A479" t="str">
            <v>B09930</v>
          </cell>
          <cell r="B479">
            <v>11600</v>
          </cell>
          <cell r="C479">
            <v>33800</v>
          </cell>
          <cell r="D479">
            <v>67800</v>
          </cell>
          <cell r="E479">
            <v>19600</v>
          </cell>
        </row>
        <row r="480">
          <cell r="A480" t="str">
            <v>B09931</v>
          </cell>
          <cell r="B480">
            <v>8400</v>
          </cell>
          <cell r="C480">
            <v>20800</v>
          </cell>
          <cell r="D480">
            <v>42800</v>
          </cell>
          <cell r="E480">
            <v>12700</v>
          </cell>
        </row>
        <row r="481">
          <cell r="A481" t="str">
            <v>B09932</v>
          </cell>
          <cell r="B481">
            <v>12400</v>
          </cell>
          <cell r="C481">
            <v>26600</v>
          </cell>
          <cell r="D481">
            <v>45990</v>
          </cell>
          <cell r="E481">
            <v>13700</v>
          </cell>
        </row>
        <row r="482">
          <cell r="A482" t="str">
            <v>B09933</v>
          </cell>
          <cell r="B482">
            <v>6600</v>
          </cell>
          <cell r="C482">
            <v>20400</v>
          </cell>
          <cell r="D482">
            <v>49800</v>
          </cell>
          <cell r="E482">
            <v>4200</v>
          </cell>
        </row>
        <row r="483">
          <cell r="A483" t="str">
            <v>B09935</v>
          </cell>
          <cell r="B483">
            <v>8800</v>
          </cell>
          <cell r="C483">
            <v>21598</v>
          </cell>
          <cell r="D483">
            <v>42200</v>
          </cell>
          <cell r="E483">
            <v>5700</v>
          </cell>
        </row>
        <row r="484">
          <cell r="A484" t="str">
            <v>B09974</v>
          </cell>
          <cell r="K484">
            <v>50</v>
          </cell>
          <cell r="M484">
            <v>80</v>
          </cell>
        </row>
        <row r="489">
          <cell r="A489" t="str">
            <v>D50095</v>
          </cell>
          <cell r="B489">
            <v>17792</v>
          </cell>
          <cell r="C489">
            <v>23856</v>
          </cell>
          <cell r="D489">
            <v>27592</v>
          </cell>
          <cell r="E489">
            <v>26208</v>
          </cell>
          <cell r="F489">
            <v>23416</v>
          </cell>
          <cell r="G489">
            <v>28500</v>
          </cell>
          <cell r="H489">
            <v>25488</v>
          </cell>
          <cell r="I489">
            <v>32544</v>
          </cell>
          <cell r="J489">
            <v>15396</v>
          </cell>
          <cell r="K489">
            <v>20912</v>
          </cell>
          <cell r="L489">
            <v>20520</v>
          </cell>
          <cell r="M489">
            <v>23816</v>
          </cell>
          <cell r="N489">
            <v>24804</v>
          </cell>
        </row>
        <row r="490">
          <cell r="A490" t="str">
            <v>D50220</v>
          </cell>
          <cell r="N490">
            <v>11416</v>
          </cell>
        </row>
        <row r="491">
          <cell r="A491" t="str">
            <v>D50246</v>
          </cell>
          <cell r="B491">
            <v>1920</v>
          </cell>
          <cell r="C491">
            <v>3360</v>
          </cell>
          <cell r="D491">
            <v>3976</v>
          </cell>
          <cell r="E491">
            <v>3840</v>
          </cell>
          <cell r="F491">
            <v>4800</v>
          </cell>
          <cell r="G491">
            <v>3840</v>
          </cell>
          <cell r="H491">
            <v>2612</v>
          </cell>
          <cell r="I491">
            <v>5760</v>
          </cell>
          <cell r="J491">
            <v>2260</v>
          </cell>
          <cell r="K491">
            <v>2400</v>
          </cell>
          <cell r="L491">
            <v>3360</v>
          </cell>
          <cell r="M491">
            <v>2880</v>
          </cell>
          <cell r="N491">
            <v>2400</v>
          </cell>
        </row>
        <row r="492">
          <cell r="A492" t="str">
            <v>D50258</v>
          </cell>
          <cell r="B492">
            <v>46592</v>
          </cell>
          <cell r="C492">
            <v>55820</v>
          </cell>
          <cell r="D492">
            <v>65764</v>
          </cell>
          <cell r="E492">
            <v>62672</v>
          </cell>
          <cell r="F492">
            <v>57288</v>
          </cell>
          <cell r="G492">
            <v>71120</v>
          </cell>
          <cell r="H492">
            <v>65644</v>
          </cell>
          <cell r="I492">
            <v>68996</v>
          </cell>
          <cell r="J492">
            <v>40828</v>
          </cell>
          <cell r="K492">
            <v>50244</v>
          </cell>
          <cell r="L492">
            <v>55376</v>
          </cell>
          <cell r="M492">
            <v>59300</v>
          </cell>
          <cell r="N492">
            <v>56440</v>
          </cell>
        </row>
        <row r="493">
          <cell r="A493" t="str">
            <v>D50365</v>
          </cell>
          <cell r="B493">
            <v>27116</v>
          </cell>
          <cell r="C493">
            <v>35292</v>
          </cell>
          <cell r="D493">
            <v>36880</v>
          </cell>
          <cell r="E493">
            <v>36784</v>
          </cell>
          <cell r="F493">
            <v>33104</v>
          </cell>
          <cell r="G493">
            <v>40684</v>
          </cell>
          <cell r="H493">
            <v>40996</v>
          </cell>
          <cell r="I493">
            <v>44996</v>
          </cell>
          <cell r="J493">
            <v>24016</v>
          </cell>
          <cell r="K493">
            <v>27976</v>
          </cell>
          <cell r="L493">
            <v>27912</v>
          </cell>
          <cell r="M493">
            <v>38180</v>
          </cell>
          <cell r="N493">
            <v>30960</v>
          </cell>
        </row>
        <row r="494">
          <cell r="A494" t="str">
            <v>D50485</v>
          </cell>
          <cell r="B494">
            <v>24772</v>
          </cell>
          <cell r="C494">
            <v>31220</v>
          </cell>
          <cell r="D494">
            <v>36976</v>
          </cell>
          <cell r="E494">
            <v>31352</v>
          </cell>
          <cell r="F494">
            <v>33728</v>
          </cell>
          <cell r="G494">
            <v>37592</v>
          </cell>
          <cell r="H494">
            <v>35348</v>
          </cell>
          <cell r="I494">
            <v>42456</v>
          </cell>
          <cell r="J494">
            <v>22588</v>
          </cell>
          <cell r="K494">
            <v>26840</v>
          </cell>
          <cell r="L494">
            <v>26948</v>
          </cell>
          <cell r="M494">
            <v>31436</v>
          </cell>
          <cell r="N494">
            <v>32548</v>
          </cell>
        </row>
        <row r="495">
          <cell r="A495" t="str">
            <v>D50597</v>
          </cell>
          <cell r="B495">
            <v>4800</v>
          </cell>
          <cell r="C495">
            <v>7200</v>
          </cell>
          <cell r="D495">
            <v>8640</v>
          </cell>
          <cell r="E495">
            <v>6720</v>
          </cell>
          <cell r="F495">
            <v>7200</v>
          </cell>
          <cell r="G495">
            <v>9600</v>
          </cell>
          <cell r="H495">
            <v>8160</v>
          </cell>
          <cell r="I495">
            <v>10068</v>
          </cell>
          <cell r="J495">
            <v>2400</v>
          </cell>
        </row>
        <row r="496">
          <cell r="A496" t="str">
            <v>D50600</v>
          </cell>
          <cell r="B496">
            <v>10280</v>
          </cell>
          <cell r="C496">
            <v>15268</v>
          </cell>
          <cell r="D496">
            <v>16288</v>
          </cell>
          <cell r="E496">
            <v>15524</v>
          </cell>
          <cell r="F496">
            <v>15204</v>
          </cell>
          <cell r="G496">
            <v>18176</v>
          </cell>
          <cell r="H496">
            <v>15704</v>
          </cell>
          <cell r="I496">
            <v>19104</v>
          </cell>
          <cell r="J496">
            <v>5140</v>
          </cell>
        </row>
        <row r="497">
          <cell r="A497" t="str">
            <v>D50601</v>
          </cell>
          <cell r="B497">
            <v>11964</v>
          </cell>
          <cell r="C497">
            <v>13712</v>
          </cell>
          <cell r="D497">
            <v>15764</v>
          </cell>
          <cell r="E497">
            <v>15336</v>
          </cell>
          <cell r="F497">
            <v>13768</v>
          </cell>
          <cell r="G497">
            <v>15620</v>
          </cell>
          <cell r="H497">
            <v>16292</v>
          </cell>
          <cell r="I497">
            <v>16604</v>
          </cell>
          <cell r="J497">
            <v>4772</v>
          </cell>
        </row>
        <row r="498">
          <cell r="A498" t="str">
            <v>D50603</v>
          </cell>
          <cell r="B498">
            <v>10400</v>
          </cell>
          <cell r="C498">
            <v>15624</v>
          </cell>
          <cell r="D498">
            <v>17280</v>
          </cell>
          <cell r="E498">
            <v>15744</v>
          </cell>
          <cell r="F498">
            <v>14504</v>
          </cell>
          <cell r="G498">
            <v>18232</v>
          </cell>
          <cell r="H498">
            <v>16356</v>
          </cell>
          <cell r="I498">
            <v>20872</v>
          </cell>
          <cell r="J498">
            <v>2004</v>
          </cell>
        </row>
        <row r="499">
          <cell r="A499" t="str">
            <v>D51810</v>
          </cell>
          <cell r="B499">
            <v>145496</v>
          </cell>
          <cell r="C499">
            <v>28320</v>
          </cell>
          <cell r="D499">
            <v>56056</v>
          </cell>
          <cell r="E499">
            <v>134776</v>
          </cell>
          <cell r="F499">
            <v>95568</v>
          </cell>
          <cell r="G499">
            <v>112308</v>
          </cell>
          <cell r="H499">
            <v>142488</v>
          </cell>
          <cell r="I499">
            <v>121224</v>
          </cell>
          <cell r="J499">
            <v>153968</v>
          </cell>
          <cell r="K499">
            <v>44292</v>
          </cell>
          <cell r="L499">
            <v>145356</v>
          </cell>
          <cell r="M499">
            <v>68960</v>
          </cell>
          <cell r="N499">
            <v>97668</v>
          </cell>
        </row>
        <row r="500">
          <cell r="A500" t="str">
            <v>D51830</v>
          </cell>
          <cell r="B500">
            <v>76800</v>
          </cell>
          <cell r="C500">
            <v>10080</v>
          </cell>
          <cell r="D500">
            <v>15840</v>
          </cell>
          <cell r="E500">
            <v>67552</v>
          </cell>
          <cell r="F500">
            <v>51188</v>
          </cell>
          <cell r="G500">
            <v>34944</v>
          </cell>
          <cell r="H500">
            <v>61416</v>
          </cell>
          <cell r="I500">
            <v>55664</v>
          </cell>
          <cell r="J500">
            <v>65124</v>
          </cell>
          <cell r="K500">
            <v>14400</v>
          </cell>
          <cell r="L500">
            <v>58208</v>
          </cell>
          <cell r="M500">
            <v>9512</v>
          </cell>
          <cell r="N500">
            <v>42524</v>
          </cell>
        </row>
        <row r="501">
          <cell r="A501" t="str">
            <v>D51850</v>
          </cell>
          <cell r="B501">
            <v>100320</v>
          </cell>
          <cell r="C501">
            <v>17580</v>
          </cell>
          <cell r="D501">
            <v>32820</v>
          </cell>
          <cell r="E501">
            <v>93808</v>
          </cell>
          <cell r="F501">
            <v>49440</v>
          </cell>
          <cell r="G501">
            <v>63360</v>
          </cell>
          <cell r="H501">
            <v>95888</v>
          </cell>
          <cell r="I501">
            <v>78212</v>
          </cell>
          <cell r="J501">
            <v>84000</v>
          </cell>
          <cell r="K501">
            <v>27736</v>
          </cell>
          <cell r="L501">
            <v>91800</v>
          </cell>
          <cell r="M501">
            <v>35968</v>
          </cell>
          <cell r="N501">
            <v>60956</v>
          </cell>
        </row>
        <row r="502">
          <cell r="A502" t="str">
            <v>D52731</v>
          </cell>
          <cell r="B502">
            <v>19404</v>
          </cell>
          <cell r="C502">
            <v>25704</v>
          </cell>
          <cell r="D502">
            <v>31380</v>
          </cell>
          <cell r="E502">
            <v>27084</v>
          </cell>
          <cell r="F502">
            <v>48702</v>
          </cell>
          <cell r="G502">
            <v>38862</v>
          </cell>
          <cell r="H502">
            <v>20616</v>
          </cell>
          <cell r="I502">
            <v>26850</v>
          </cell>
          <cell r="J502">
            <v>21930</v>
          </cell>
          <cell r="K502">
            <v>17304</v>
          </cell>
          <cell r="L502">
            <v>25458</v>
          </cell>
          <cell r="M502">
            <v>24762</v>
          </cell>
          <cell r="N502">
            <v>30666</v>
          </cell>
        </row>
        <row r="503">
          <cell r="A503" t="str">
            <v>D52732</v>
          </cell>
          <cell r="B503">
            <v>30936</v>
          </cell>
          <cell r="C503">
            <v>26202</v>
          </cell>
          <cell r="D503">
            <v>49272</v>
          </cell>
          <cell r="E503">
            <v>46374</v>
          </cell>
          <cell r="F503">
            <v>39348</v>
          </cell>
          <cell r="G503">
            <v>78300</v>
          </cell>
          <cell r="H503">
            <v>30648</v>
          </cell>
          <cell r="I503">
            <v>49530</v>
          </cell>
          <cell r="J503">
            <v>28896</v>
          </cell>
          <cell r="K503">
            <v>24672</v>
          </cell>
          <cell r="L503">
            <v>42084</v>
          </cell>
          <cell r="M503">
            <v>40410</v>
          </cell>
          <cell r="N503">
            <v>48024</v>
          </cell>
        </row>
        <row r="504">
          <cell r="A504" t="str">
            <v>D52733</v>
          </cell>
          <cell r="B504">
            <v>26346</v>
          </cell>
          <cell r="C504">
            <v>26784</v>
          </cell>
          <cell r="D504">
            <v>51372</v>
          </cell>
          <cell r="E504">
            <v>49134</v>
          </cell>
          <cell r="F504">
            <v>51312</v>
          </cell>
          <cell r="G504">
            <v>61362</v>
          </cell>
          <cell r="H504">
            <v>35094</v>
          </cell>
          <cell r="I504">
            <v>49908</v>
          </cell>
          <cell r="J504">
            <v>31704</v>
          </cell>
          <cell r="K504">
            <v>26910</v>
          </cell>
          <cell r="L504">
            <v>49104</v>
          </cell>
          <cell r="M504">
            <v>41274</v>
          </cell>
          <cell r="N504">
            <v>53976</v>
          </cell>
        </row>
        <row r="505">
          <cell r="A505" t="str">
            <v>D52734</v>
          </cell>
          <cell r="B505">
            <v>24030</v>
          </cell>
          <cell r="C505">
            <v>17802</v>
          </cell>
          <cell r="D505">
            <v>30708</v>
          </cell>
          <cell r="E505">
            <v>31920</v>
          </cell>
          <cell r="F505">
            <v>44370</v>
          </cell>
          <cell r="G505">
            <v>43554</v>
          </cell>
          <cell r="H505">
            <v>24624</v>
          </cell>
          <cell r="I505">
            <v>34344</v>
          </cell>
          <cell r="J505">
            <v>25062</v>
          </cell>
          <cell r="K505">
            <v>19026</v>
          </cell>
          <cell r="L505">
            <v>36138</v>
          </cell>
          <cell r="M505">
            <v>32280</v>
          </cell>
          <cell r="N505">
            <v>37398</v>
          </cell>
        </row>
        <row r="506">
          <cell r="A506" t="str">
            <v>D52741</v>
          </cell>
          <cell r="B506">
            <v>13338</v>
          </cell>
          <cell r="C506">
            <v>10062</v>
          </cell>
          <cell r="D506">
            <v>15210</v>
          </cell>
          <cell r="E506">
            <v>22974</v>
          </cell>
          <cell r="F506">
            <v>24450</v>
          </cell>
          <cell r="G506">
            <v>26952</v>
          </cell>
          <cell r="H506">
            <v>16476</v>
          </cell>
          <cell r="I506">
            <v>9078</v>
          </cell>
          <cell r="J506">
            <v>26994</v>
          </cell>
          <cell r="K506">
            <v>11610</v>
          </cell>
          <cell r="L506">
            <v>15816</v>
          </cell>
          <cell r="M506">
            <v>16260</v>
          </cell>
          <cell r="N506">
            <v>1140</v>
          </cell>
        </row>
        <row r="507">
          <cell r="A507" t="str">
            <v>D52742</v>
          </cell>
          <cell r="B507">
            <v>210</v>
          </cell>
        </row>
        <row r="508">
          <cell r="A508" t="str">
            <v>D52743</v>
          </cell>
          <cell r="B508">
            <v>7710</v>
          </cell>
          <cell r="C508">
            <v>13008</v>
          </cell>
          <cell r="D508">
            <v>10410</v>
          </cell>
          <cell r="E508">
            <v>17256</v>
          </cell>
          <cell r="F508">
            <v>20754</v>
          </cell>
          <cell r="G508">
            <v>16098</v>
          </cell>
          <cell r="H508">
            <v>9750</v>
          </cell>
          <cell r="I508">
            <v>14082</v>
          </cell>
          <cell r="J508">
            <v>14460</v>
          </cell>
          <cell r="K508">
            <v>9684</v>
          </cell>
          <cell r="L508">
            <v>12210</v>
          </cell>
          <cell r="M508">
            <v>17172</v>
          </cell>
          <cell r="N508">
            <v>12360</v>
          </cell>
        </row>
        <row r="509">
          <cell r="A509" t="str">
            <v>D52744</v>
          </cell>
          <cell r="B509">
            <v>9114</v>
          </cell>
          <cell r="C509">
            <v>15828</v>
          </cell>
          <cell r="D509">
            <v>10830</v>
          </cell>
          <cell r="E509">
            <v>13266</v>
          </cell>
          <cell r="F509">
            <v>24192</v>
          </cell>
          <cell r="G509">
            <v>16074</v>
          </cell>
          <cell r="H509">
            <v>8760</v>
          </cell>
          <cell r="I509">
            <v>14766</v>
          </cell>
          <cell r="J509">
            <v>4746</v>
          </cell>
          <cell r="K509">
            <v>1944</v>
          </cell>
          <cell r="L509">
            <v>282</v>
          </cell>
        </row>
        <row r="510">
          <cell r="A510" t="str">
            <v>D52745</v>
          </cell>
          <cell r="B510">
            <v>5718</v>
          </cell>
          <cell r="C510">
            <v>5892</v>
          </cell>
          <cell r="D510">
            <v>9348</v>
          </cell>
          <cell r="E510">
            <v>8202</v>
          </cell>
          <cell r="F510">
            <v>9006</v>
          </cell>
          <cell r="G510">
            <v>20508</v>
          </cell>
          <cell r="H510">
            <v>8148</v>
          </cell>
          <cell r="I510">
            <v>6396</v>
          </cell>
          <cell r="J510">
            <v>10554</v>
          </cell>
          <cell r="K510">
            <v>6354</v>
          </cell>
          <cell r="L510">
            <v>7530</v>
          </cell>
          <cell r="M510">
            <v>8820</v>
          </cell>
          <cell r="N510">
            <v>9810</v>
          </cell>
        </row>
        <row r="511">
          <cell r="A511" t="str">
            <v>D52746</v>
          </cell>
          <cell r="B511">
            <v>6984</v>
          </cell>
          <cell r="C511">
            <v>7872</v>
          </cell>
          <cell r="D511">
            <v>10434</v>
          </cell>
          <cell r="E511">
            <v>11088</v>
          </cell>
          <cell r="F511">
            <v>13380</v>
          </cell>
          <cell r="G511">
            <v>21234</v>
          </cell>
          <cell r="H511">
            <v>11904</v>
          </cell>
          <cell r="I511">
            <v>13392</v>
          </cell>
          <cell r="J511">
            <v>3516</v>
          </cell>
          <cell r="K511">
            <v>1314</v>
          </cell>
        </row>
        <row r="512">
          <cell r="A512" t="str">
            <v>D52747</v>
          </cell>
          <cell r="B512">
            <v>10218</v>
          </cell>
          <cell r="C512">
            <v>7620</v>
          </cell>
          <cell r="D512">
            <v>12954</v>
          </cell>
          <cell r="E512">
            <v>10332</v>
          </cell>
          <cell r="F512">
            <v>13518</v>
          </cell>
          <cell r="G512">
            <v>11418</v>
          </cell>
          <cell r="H512">
            <v>7332</v>
          </cell>
          <cell r="I512">
            <v>13116</v>
          </cell>
          <cell r="J512">
            <v>13482</v>
          </cell>
          <cell r="K512">
            <v>6888</v>
          </cell>
          <cell r="L512">
            <v>8484</v>
          </cell>
          <cell r="M512">
            <v>10182</v>
          </cell>
          <cell r="N512">
            <v>8142</v>
          </cell>
        </row>
        <row r="513">
          <cell r="A513" t="str">
            <v>D52748</v>
          </cell>
          <cell r="B513">
            <v>8076</v>
          </cell>
          <cell r="C513">
            <v>10074</v>
          </cell>
          <cell r="D513">
            <v>18594</v>
          </cell>
          <cell r="E513">
            <v>13836</v>
          </cell>
          <cell r="F513">
            <v>15240</v>
          </cell>
          <cell r="G513">
            <v>30138</v>
          </cell>
          <cell r="H513">
            <v>11616</v>
          </cell>
          <cell r="I513">
            <v>14400</v>
          </cell>
          <cell r="J513">
            <v>4704</v>
          </cell>
          <cell r="K513">
            <v>1308</v>
          </cell>
        </row>
        <row r="514">
          <cell r="A514" t="str">
            <v>D52759</v>
          </cell>
          <cell r="B514">
            <v>13044</v>
          </cell>
          <cell r="C514">
            <v>20340</v>
          </cell>
          <cell r="D514">
            <v>6252</v>
          </cell>
          <cell r="E514">
            <v>6084</v>
          </cell>
          <cell r="F514">
            <v>11172</v>
          </cell>
          <cell r="G514">
            <v>12348</v>
          </cell>
          <cell r="H514">
            <v>4806</v>
          </cell>
          <cell r="I514">
            <v>12090</v>
          </cell>
          <cell r="J514">
            <v>15696</v>
          </cell>
          <cell r="K514">
            <v>3378</v>
          </cell>
          <cell r="L514">
            <v>16926</v>
          </cell>
          <cell r="M514">
            <v>7824</v>
          </cell>
          <cell r="N514">
            <v>5920</v>
          </cell>
        </row>
        <row r="515">
          <cell r="A515" t="str">
            <v>D52761</v>
          </cell>
          <cell r="B515">
            <v>2406</v>
          </cell>
          <cell r="C515">
            <v>894</v>
          </cell>
          <cell r="D515">
            <v>1158</v>
          </cell>
          <cell r="E515">
            <v>12</v>
          </cell>
        </row>
        <row r="516">
          <cell r="A516" t="str">
            <v>D52762</v>
          </cell>
          <cell r="B516">
            <v>2442</v>
          </cell>
          <cell r="C516">
            <v>546</v>
          </cell>
        </row>
        <row r="517">
          <cell r="A517" t="str">
            <v>D52763</v>
          </cell>
          <cell r="B517">
            <v>528</v>
          </cell>
        </row>
        <row r="518">
          <cell r="A518" t="str">
            <v>D52764</v>
          </cell>
          <cell r="B518">
            <v>-36</v>
          </cell>
        </row>
        <row r="519">
          <cell r="A519" t="str">
            <v>D52801</v>
          </cell>
          <cell r="B519">
            <v>26394</v>
          </cell>
          <cell r="C519">
            <v>42846</v>
          </cell>
          <cell r="D519">
            <v>40242</v>
          </cell>
          <cell r="E519">
            <v>45312</v>
          </cell>
          <cell r="F519">
            <v>63726</v>
          </cell>
          <cell r="G519">
            <v>82140</v>
          </cell>
          <cell r="H519">
            <v>50346</v>
          </cell>
          <cell r="I519">
            <v>42126</v>
          </cell>
          <cell r="J519">
            <v>48810</v>
          </cell>
          <cell r="K519">
            <v>27246</v>
          </cell>
          <cell r="L519">
            <v>47370</v>
          </cell>
          <cell r="M519">
            <v>42978</v>
          </cell>
          <cell r="N519">
            <v>58614</v>
          </cell>
        </row>
        <row r="520">
          <cell r="A520" t="str">
            <v>D52802</v>
          </cell>
          <cell r="B520">
            <v>14418</v>
          </cell>
          <cell r="C520">
            <v>16632</v>
          </cell>
          <cell r="D520">
            <v>21918</v>
          </cell>
          <cell r="E520">
            <v>14778</v>
          </cell>
          <cell r="F520">
            <v>21378</v>
          </cell>
          <cell r="G520">
            <v>37884</v>
          </cell>
          <cell r="H520">
            <v>14652</v>
          </cell>
          <cell r="I520">
            <v>19770</v>
          </cell>
          <cell r="J520">
            <v>13332</v>
          </cell>
          <cell r="K520">
            <v>13224</v>
          </cell>
          <cell r="L520">
            <v>14622</v>
          </cell>
          <cell r="M520">
            <v>12936</v>
          </cell>
          <cell r="N520">
            <v>20082</v>
          </cell>
        </row>
        <row r="521">
          <cell r="A521" t="str">
            <v>D52803</v>
          </cell>
          <cell r="B521">
            <v>7074</v>
          </cell>
          <cell r="C521">
            <v>5802</v>
          </cell>
          <cell r="D521">
            <v>8292</v>
          </cell>
          <cell r="E521">
            <v>9234</v>
          </cell>
          <cell r="F521">
            <v>11592</v>
          </cell>
          <cell r="G521">
            <v>18936</v>
          </cell>
          <cell r="H521">
            <v>6930</v>
          </cell>
          <cell r="I521">
            <v>14832</v>
          </cell>
          <cell r="J521">
            <v>8112</v>
          </cell>
          <cell r="K521">
            <v>8010</v>
          </cell>
          <cell r="L521">
            <v>9114</v>
          </cell>
          <cell r="M521">
            <v>9540</v>
          </cell>
          <cell r="N521">
            <v>7770</v>
          </cell>
        </row>
        <row r="522">
          <cell r="A522" t="str">
            <v>D52804</v>
          </cell>
          <cell r="B522">
            <v>14472</v>
          </cell>
          <cell r="C522">
            <v>13824</v>
          </cell>
          <cell r="D522">
            <v>29598</v>
          </cell>
          <cell r="E522">
            <v>21522</v>
          </cell>
          <cell r="F522">
            <v>52026</v>
          </cell>
          <cell r="G522">
            <v>39300</v>
          </cell>
          <cell r="H522">
            <v>21570</v>
          </cell>
          <cell r="I522">
            <v>24432</v>
          </cell>
          <cell r="J522">
            <v>18810</v>
          </cell>
          <cell r="K522">
            <v>19254</v>
          </cell>
          <cell r="L522">
            <v>20790</v>
          </cell>
          <cell r="M522">
            <v>22296</v>
          </cell>
          <cell r="N522">
            <v>32760</v>
          </cell>
        </row>
        <row r="523">
          <cell r="A523" t="str">
            <v>D52805</v>
          </cell>
          <cell r="B523">
            <v>10050</v>
          </cell>
          <cell r="C523">
            <v>19032</v>
          </cell>
          <cell r="D523">
            <v>21108</v>
          </cell>
          <cell r="E523">
            <v>16908</v>
          </cell>
          <cell r="F523">
            <v>31170</v>
          </cell>
          <cell r="G523">
            <v>25230</v>
          </cell>
          <cell r="H523">
            <v>24108</v>
          </cell>
          <cell r="I523">
            <v>21870</v>
          </cell>
          <cell r="J523">
            <v>18492</v>
          </cell>
          <cell r="K523">
            <v>8952</v>
          </cell>
          <cell r="L523">
            <v>15186</v>
          </cell>
          <cell r="M523">
            <v>19350</v>
          </cell>
          <cell r="N523">
            <v>18282</v>
          </cell>
        </row>
        <row r="524">
          <cell r="A524" t="str">
            <v>D52806</v>
          </cell>
          <cell r="B524">
            <v>13188</v>
          </cell>
          <cell r="C524">
            <v>18036</v>
          </cell>
          <cell r="D524">
            <v>23412</v>
          </cell>
          <cell r="E524">
            <v>22890</v>
          </cell>
          <cell r="F524">
            <v>34416</v>
          </cell>
          <cell r="G524">
            <v>36324</v>
          </cell>
          <cell r="H524">
            <v>23070</v>
          </cell>
          <cell r="I524">
            <v>24162</v>
          </cell>
          <cell r="J524">
            <v>24288</v>
          </cell>
          <cell r="K524">
            <v>13422</v>
          </cell>
          <cell r="L524">
            <v>24162</v>
          </cell>
          <cell r="M524">
            <v>21558</v>
          </cell>
          <cell r="N524">
            <v>29178</v>
          </cell>
        </row>
        <row r="525">
          <cell r="A525" t="str">
            <v>D52807</v>
          </cell>
          <cell r="B525">
            <v>12570</v>
          </cell>
          <cell r="C525">
            <v>10434</v>
          </cell>
          <cell r="D525">
            <v>21606</v>
          </cell>
          <cell r="E525">
            <v>15972</v>
          </cell>
          <cell r="F525">
            <v>20490</v>
          </cell>
          <cell r="G525">
            <v>35190</v>
          </cell>
          <cell r="H525">
            <v>15216</v>
          </cell>
          <cell r="I525">
            <v>22842</v>
          </cell>
          <cell r="J525">
            <v>14352</v>
          </cell>
          <cell r="K525">
            <v>13632</v>
          </cell>
          <cell r="L525">
            <v>16830</v>
          </cell>
          <cell r="M525">
            <v>16314</v>
          </cell>
          <cell r="N525">
            <v>23394</v>
          </cell>
        </row>
        <row r="526">
          <cell r="A526" t="str">
            <v>D52808</v>
          </cell>
          <cell r="B526">
            <v>22794</v>
          </cell>
          <cell r="C526">
            <v>24822</v>
          </cell>
          <cell r="D526">
            <v>32058</v>
          </cell>
          <cell r="E526">
            <v>32634</v>
          </cell>
          <cell r="F526">
            <v>52584</v>
          </cell>
          <cell r="G526">
            <v>44346</v>
          </cell>
          <cell r="H526">
            <v>39804</v>
          </cell>
          <cell r="I526">
            <v>31140</v>
          </cell>
          <cell r="J526">
            <v>33198</v>
          </cell>
          <cell r="K526">
            <v>24240</v>
          </cell>
          <cell r="L526">
            <v>31692</v>
          </cell>
          <cell r="M526">
            <v>32034</v>
          </cell>
          <cell r="N526">
            <v>50604</v>
          </cell>
        </row>
        <row r="527">
          <cell r="A527" t="str">
            <v>D52809</v>
          </cell>
          <cell r="B527">
            <v>17832</v>
          </cell>
          <cell r="C527">
            <v>32496</v>
          </cell>
          <cell r="D527">
            <v>31188</v>
          </cell>
          <cell r="E527">
            <v>37086</v>
          </cell>
          <cell r="F527">
            <v>47400</v>
          </cell>
          <cell r="G527">
            <v>44652</v>
          </cell>
          <cell r="H527">
            <v>28314</v>
          </cell>
          <cell r="I527">
            <v>27846</v>
          </cell>
          <cell r="J527">
            <v>32484</v>
          </cell>
          <cell r="K527">
            <v>16038</v>
          </cell>
          <cell r="L527">
            <v>23256</v>
          </cell>
          <cell r="M527">
            <v>24678</v>
          </cell>
          <cell r="N527">
            <v>32196</v>
          </cell>
        </row>
        <row r="528">
          <cell r="A528" t="str">
            <v>D52810</v>
          </cell>
          <cell r="B528">
            <v>23250</v>
          </cell>
          <cell r="C528">
            <v>20616</v>
          </cell>
          <cell r="D528">
            <v>25950</v>
          </cell>
          <cell r="E528">
            <v>35346</v>
          </cell>
          <cell r="F528">
            <v>30066</v>
          </cell>
          <cell r="G528">
            <v>47772</v>
          </cell>
          <cell r="H528">
            <v>26790</v>
          </cell>
          <cell r="I528">
            <v>31002</v>
          </cell>
          <cell r="J528">
            <v>27030</v>
          </cell>
          <cell r="K528">
            <v>25224</v>
          </cell>
          <cell r="L528">
            <v>28644</v>
          </cell>
          <cell r="M528">
            <v>25608</v>
          </cell>
          <cell r="N528">
            <v>40404</v>
          </cell>
        </row>
        <row r="529">
          <cell r="A529" t="str">
            <v>D52811</v>
          </cell>
          <cell r="B529">
            <v>15228</v>
          </cell>
          <cell r="C529">
            <v>12132</v>
          </cell>
          <cell r="D529">
            <v>25128</v>
          </cell>
          <cell r="E529">
            <v>18354</v>
          </cell>
          <cell r="F529">
            <v>23586</v>
          </cell>
          <cell r="G529">
            <v>45966</v>
          </cell>
          <cell r="H529">
            <v>22566</v>
          </cell>
          <cell r="I529">
            <v>22362</v>
          </cell>
          <cell r="J529">
            <v>17976</v>
          </cell>
          <cell r="K529">
            <v>15852</v>
          </cell>
          <cell r="L529">
            <v>21168</v>
          </cell>
          <cell r="M529">
            <v>22218</v>
          </cell>
          <cell r="N529">
            <v>30498</v>
          </cell>
        </row>
        <row r="530">
          <cell r="A530" t="str">
            <v>D52812</v>
          </cell>
          <cell r="B530">
            <v>23382</v>
          </cell>
          <cell r="C530">
            <v>20364</v>
          </cell>
          <cell r="D530">
            <v>28812</v>
          </cell>
          <cell r="E530">
            <v>36900</v>
          </cell>
          <cell r="F530">
            <v>35922</v>
          </cell>
          <cell r="G530">
            <v>55830</v>
          </cell>
          <cell r="H530">
            <v>29802</v>
          </cell>
          <cell r="I530">
            <v>37698</v>
          </cell>
          <cell r="J530">
            <v>26856</v>
          </cell>
          <cell r="K530">
            <v>27714</v>
          </cell>
          <cell r="L530">
            <v>30738</v>
          </cell>
          <cell r="M530">
            <v>30360</v>
          </cell>
          <cell r="N530">
            <v>46092</v>
          </cell>
        </row>
        <row r="531">
          <cell r="A531" t="str">
            <v>D52813</v>
          </cell>
          <cell r="B531">
            <v>13362</v>
          </cell>
          <cell r="C531">
            <v>10422</v>
          </cell>
          <cell r="D531">
            <v>15324</v>
          </cell>
          <cell r="E531">
            <v>20568</v>
          </cell>
          <cell r="F531">
            <v>17670</v>
          </cell>
          <cell r="G531">
            <v>28188</v>
          </cell>
          <cell r="H531">
            <v>13146</v>
          </cell>
          <cell r="I531">
            <v>18618</v>
          </cell>
          <cell r="J531">
            <v>14712</v>
          </cell>
          <cell r="K531">
            <v>10758</v>
          </cell>
          <cell r="L531">
            <v>15624</v>
          </cell>
          <cell r="M531">
            <v>17826</v>
          </cell>
          <cell r="N531">
            <v>23808</v>
          </cell>
        </row>
        <row r="532">
          <cell r="A532" t="str">
            <v>D52814</v>
          </cell>
          <cell r="B532">
            <v>12726</v>
          </cell>
          <cell r="C532">
            <v>9960</v>
          </cell>
          <cell r="D532">
            <v>17484</v>
          </cell>
          <cell r="E532">
            <v>14172</v>
          </cell>
          <cell r="F532">
            <v>17118</v>
          </cell>
          <cell r="G532">
            <v>28188</v>
          </cell>
          <cell r="H532">
            <v>12360</v>
          </cell>
          <cell r="I532">
            <v>15132</v>
          </cell>
          <cell r="J532">
            <v>12198</v>
          </cell>
          <cell r="K532">
            <v>11136</v>
          </cell>
          <cell r="L532">
            <v>13290</v>
          </cell>
          <cell r="M532">
            <v>11742</v>
          </cell>
          <cell r="N532">
            <v>17550</v>
          </cell>
        </row>
        <row r="533">
          <cell r="A533" t="str">
            <v>D52816</v>
          </cell>
          <cell r="B533">
            <v>21300</v>
          </cell>
          <cell r="C533">
            <v>16938</v>
          </cell>
          <cell r="D533">
            <v>26574</v>
          </cell>
          <cell r="E533">
            <v>32280</v>
          </cell>
          <cell r="F533">
            <v>30132</v>
          </cell>
          <cell r="G533">
            <v>50724</v>
          </cell>
          <cell r="H533">
            <v>28110</v>
          </cell>
          <cell r="I533">
            <v>31194</v>
          </cell>
          <cell r="J533">
            <v>27372</v>
          </cell>
          <cell r="K533">
            <v>23736</v>
          </cell>
          <cell r="L533">
            <v>29466</v>
          </cell>
          <cell r="M533">
            <v>24264</v>
          </cell>
          <cell r="N533">
            <v>40668</v>
          </cell>
        </row>
        <row r="534">
          <cell r="A534" t="str">
            <v>D52818</v>
          </cell>
          <cell r="B534">
            <v>9180</v>
          </cell>
          <cell r="C534">
            <v>13248</v>
          </cell>
          <cell r="D534">
            <v>23694</v>
          </cell>
          <cell r="E534">
            <v>15798</v>
          </cell>
          <cell r="F534">
            <v>19206</v>
          </cell>
          <cell r="G534">
            <v>47442</v>
          </cell>
          <cell r="H534">
            <v>15096</v>
          </cell>
          <cell r="I534">
            <v>19860</v>
          </cell>
          <cell r="J534">
            <v>14772</v>
          </cell>
          <cell r="K534">
            <v>10260</v>
          </cell>
          <cell r="L534">
            <v>15108</v>
          </cell>
          <cell r="M534">
            <v>12870</v>
          </cell>
          <cell r="N534">
            <v>20676</v>
          </cell>
        </row>
        <row r="535">
          <cell r="A535" t="str">
            <v>D52820</v>
          </cell>
          <cell r="B535">
            <v>5562</v>
          </cell>
          <cell r="C535">
            <v>12096</v>
          </cell>
          <cell r="D535">
            <v>6540</v>
          </cell>
          <cell r="E535">
            <v>9492</v>
          </cell>
          <cell r="F535">
            <v>10278</v>
          </cell>
          <cell r="G535">
            <v>16944</v>
          </cell>
          <cell r="H535">
            <v>8190</v>
          </cell>
          <cell r="I535">
            <v>12018</v>
          </cell>
          <cell r="J535">
            <v>10836</v>
          </cell>
          <cell r="K535">
            <v>5112</v>
          </cell>
          <cell r="L535">
            <v>12924</v>
          </cell>
          <cell r="M535">
            <v>12126</v>
          </cell>
          <cell r="N535">
            <v>13572</v>
          </cell>
        </row>
        <row r="536">
          <cell r="A536" t="str">
            <v>D52821</v>
          </cell>
          <cell r="B536">
            <v>13482</v>
          </cell>
          <cell r="C536">
            <v>22512</v>
          </cell>
          <cell r="D536">
            <v>13638</v>
          </cell>
          <cell r="E536">
            <v>25440</v>
          </cell>
          <cell r="F536">
            <v>24612</v>
          </cell>
          <cell r="G536">
            <v>25626</v>
          </cell>
          <cell r="H536">
            <v>12030</v>
          </cell>
          <cell r="I536">
            <v>26568</v>
          </cell>
          <cell r="J536">
            <v>23160</v>
          </cell>
          <cell r="K536">
            <v>16620</v>
          </cell>
          <cell r="L536">
            <v>14874</v>
          </cell>
          <cell r="M536">
            <v>13644</v>
          </cell>
          <cell r="N536">
            <v>20304</v>
          </cell>
        </row>
        <row r="537">
          <cell r="A537" t="str">
            <v>D52828</v>
          </cell>
          <cell r="N537">
            <v>18</v>
          </cell>
        </row>
        <row r="538">
          <cell r="A538" t="str">
            <v>D52835</v>
          </cell>
          <cell r="B538">
            <v>12762</v>
          </cell>
          <cell r="C538">
            <v>15288</v>
          </cell>
          <cell r="D538">
            <v>21522</v>
          </cell>
          <cell r="E538">
            <v>16710</v>
          </cell>
          <cell r="F538">
            <v>21270</v>
          </cell>
          <cell r="G538">
            <v>37092</v>
          </cell>
          <cell r="H538">
            <v>17706</v>
          </cell>
          <cell r="I538">
            <v>22590</v>
          </cell>
          <cell r="J538">
            <v>16932</v>
          </cell>
          <cell r="K538">
            <v>12996</v>
          </cell>
          <cell r="L538">
            <v>15258</v>
          </cell>
          <cell r="M538">
            <v>15288</v>
          </cell>
          <cell r="N538">
            <v>21208</v>
          </cell>
        </row>
        <row r="539">
          <cell r="A539" t="str">
            <v>D52836</v>
          </cell>
          <cell r="B539">
            <v>12042</v>
          </cell>
          <cell r="C539">
            <v>12966</v>
          </cell>
          <cell r="D539">
            <v>13878</v>
          </cell>
          <cell r="E539">
            <v>19320</v>
          </cell>
          <cell r="F539">
            <v>13824</v>
          </cell>
          <cell r="G539">
            <v>28866</v>
          </cell>
          <cell r="H539">
            <v>19230</v>
          </cell>
          <cell r="I539">
            <v>30822</v>
          </cell>
          <cell r="J539">
            <v>15108</v>
          </cell>
          <cell r="K539">
            <v>12846</v>
          </cell>
          <cell r="L539">
            <v>18990</v>
          </cell>
          <cell r="M539">
            <v>13662</v>
          </cell>
          <cell r="N539">
            <v>16524</v>
          </cell>
        </row>
        <row r="540">
          <cell r="A540" t="str">
            <v>D52849</v>
          </cell>
          <cell r="B540">
            <v>8400</v>
          </cell>
          <cell r="C540">
            <v>7434</v>
          </cell>
          <cell r="D540">
            <v>8334</v>
          </cell>
          <cell r="E540">
            <v>7548</v>
          </cell>
          <cell r="F540">
            <v>18576</v>
          </cell>
          <cell r="G540">
            <v>14676</v>
          </cell>
          <cell r="H540">
            <v>6330</v>
          </cell>
          <cell r="I540">
            <v>16626</v>
          </cell>
          <cell r="J540">
            <v>12558</v>
          </cell>
          <cell r="K540">
            <v>10836</v>
          </cell>
          <cell r="L540">
            <v>14166</v>
          </cell>
          <cell r="M540">
            <v>8316</v>
          </cell>
          <cell r="N540">
            <v>2748</v>
          </cell>
        </row>
        <row r="541">
          <cell r="A541" t="str">
            <v>D53350</v>
          </cell>
          <cell r="I541">
            <v>5760</v>
          </cell>
          <cell r="J541">
            <v>28260</v>
          </cell>
          <cell r="K541">
            <v>10096</v>
          </cell>
          <cell r="L541">
            <v>3552</v>
          </cell>
          <cell r="M541">
            <v>13468</v>
          </cell>
          <cell r="N541">
            <v>8276</v>
          </cell>
        </row>
        <row r="542">
          <cell r="A542" t="str">
            <v>D53351</v>
          </cell>
          <cell r="I542">
            <v>3696</v>
          </cell>
          <cell r="J542">
            <v>29504</v>
          </cell>
          <cell r="K542">
            <v>8984</v>
          </cell>
          <cell r="L542">
            <v>1456</v>
          </cell>
          <cell r="M542">
            <v>7064</v>
          </cell>
          <cell r="N542">
            <v>1904</v>
          </cell>
        </row>
        <row r="543">
          <cell r="A543" t="str">
            <v>D53352</v>
          </cell>
          <cell r="J543">
            <v>30512</v>
          </cell>
          <cell r="K543">
            <v>10508</v>
          </cell>
          <cell r="L543">
            <v>832</v>
          </cell>
          <cell r="M543">
            <v>7064</v>
          </cell>
          <cell r="N543">
            <v>1972</v>
          </cell>
        </row>
        <row r="544">
          <cell r="A544" t="str">
            <v>D54011</v>
          </cell>
          <cell r="N544">
            <v>16320</v>
          </cell>
        </row>
        <row r="545">
          <cell r="A545" t="str">
            <v>D54013</v>
          </cell>
          <cell r="J545">
            <v>13794</v>
          </cell>
          <cell r="K545">
            <v>8346</v>
          </cell>
          <cell r="L545">
            <v>9300</v>
          </cell>
          <cell r="M545">
            <v>10188</v>
          </cell>
          <cell r="N545">
            <v>14076</v>
          </cell>
        </row>
        <row r="546">
          <cell r="A546" t="str">
            <v>D54016</v>
          </cell>
          <cell r="J546">
            <v>5616</v>
          </cell>
          <cell r="K546">
            <v>6516</v>
          </cell>
          <cell r="L546">
            <v>8586</v>
          </cell>
          <cell r="M546">
            <v>6054</v>
          </cell>
          <cell r="N546">
            <v>10482</v>
          </cell>
        </row>
        <row r="547">
          <cell r="A547" t="str">
            <v>D54017</v>
          </cell>
          <cell r="J547">
            <v>6300</v>
          </cell>
          <cell r="K547">
            <v>7770</v>
          </cell>
          <cell r="L547">
            <v>15444</v>
          </cell>
          <cell r="M547">
            <v>15000</v>
          </cell>
          <cell r="N547">
            <v>17976</v>
          </cell>
        </row>
        <row r="548">
          <cell r="A548" t="str">
            <v>D54019</v>
          </cell>
          <cell r="N548">
            <v>18</v>
          </cell>
        </row>
        <row r="549">
          <cell r="A549" t="str">
            <v>D54050</v>
          </cell>
          <cell r="J549">
            <v>10228</v>
          </cell>
          <cell r="K549">
            <v>9516</v>
          </cell>
          <cell r="L549">
            <v>7688</v>
          </cell>
          <cell r="M549">
            <v>5116</v>
          </cell>
          <cell r="N549">
            <v>8448</v>
          </cell>
        </row>
        <row r="550">
          <cell r="A550" t="str">
            <v>D54051</v>
          </cell>
          <cell r="J550">
            <v>11204</v>
          </cell>
          <cell r="K550">
            <v>12484</v>
          </cell>
          <cell r="L550">
            <v>13404</v>
          </cell>
          <cell r="M550">
            <v>11516</v>
          </cell>
          <cell r="N550">
            <v>17892</v>
          </cell>
        </row>
        <row r="551">
          <cell r="A551" t="str">
            <v>D54052</v>
          </cell>
          <cell r="K551">
            <v>13444</v>
          </cell>
          <cell r="L551">
            <v>5568</v>
          </cell>
          <cell r="M551">
            <v>9396</v>
          </cell>
          <cell r="N551">
            <v>8896</v>
          </cell>
        </row>
        <row r="552">
          <cell r="A552" t="str">
            <v>D54053</v>
          </cell>
          <cell r="J552">
            <v>10756</v>
          </cell>
          <cell r="K552">
            <v>8120</v>
          </cell>
          <cell r="L552">
            <v>11440</v>
          </cell>
          <cell r="M552">
            <v>12000</v>
          </cell>
          <cell r="N552">
            <v>12764</v>
          </cell>
        </row>
        <row r="553">
          <cell r="A553" t="str">
            <v>D54054</v>
          </cell>
          <cell r="J553">
            <v>12184</v>
          </cell>
          <cell r="K553">
            <v>13000</v>
          </cell>
          <cell r="L553">
            <v>11316</v>
          </cell>
          <cell r="M553">
            <v>8504</v>
          </cell>
          <cell r="N553">
            <v>12836</v>
          </cell>
        </row>
        <row r="554">
          <cell r="A554" t="str">
            <v>D55604</v>
          </cell>
          <cell r="B554">
            <v>52728</v>
          </cell>
          <cell r="C554">
            <v>10784</v>
          </cell>
          <cell r="D554">
            <v>22652</v>
          </cell>
          <cell r="E554">
            <v>48892</v>
          </cell>
          <cell r="F554">
            <v>31364</v>
          </cell>
          <cell r="G554">
            <v>39468</v>
          </cell>
          <cell r="H554">
            <v>44320</v>
          </cell>
          <cell r="I554">
            <v>34248</v>
          </cell>
          <cell r="J554">
            <v>44360</v>
          </cell>
          <cell r="K554">
            <v>9148</v>
          </cell>
          <cell r="L554">
            <v>35484</v>
          </cell>
          <cell r="M554">
            <v>17704</v>
          </cell>
          <cell r="N554">
            <v>21744</v>
          </cell>
        </row>
        <row r="555">
          <cell r="A555" t="str">
            <v>D55605</v>
          </cell>
          <cell r="B555">
            <v>45660</v>
          </cell>
          <cell r="C555">
            <v>13192</v>
          </cell>
          <cell r="D555">
            <v>19884</v>
          </cell>
          <cell r="E555">
            <v>47168</v>
          </cell>
          <cell r="F555">
            <v>31212</v>
          </cell>
          <cell r="G555">
            <v>38644</v>
          </cell>
          <cell r="H555">
            <v>46988</v>
          </cell>
          <cell r="I555">
            <v>35168</v>
          </cell>
          <cell r="J555">
            <v>47164</v>
          </cell>
          <cell r="K555">
            <v>9724</v>
          </cell>
          <cell r="L555">
            <v>34908</v>
          </cell>
          <cell r="M555">
            <v>18984</v>
          </cell>
          <cell r="N555">
            <v>16088</v>
          </cell>
        </row>
        <row r="556">
          <cell r="A556" t="str">
            <v>D55606</v>
          </cell>
          <cell r="B556">
            <v>74252</v>
          </cell>
          <cell r="C556">
            <v>25872</v>
          </cell>
          <cell r="D556">
            <v>41640</v>
          </cell>
          <cell r="E556">
            <v>74604</v>
          </cell>
          <cell r="F556">
            <v>47684</v>
          </cell>
          <cell r="G556">
            <v>60164</v>
          </cell>
          <cell r="H556">
            <v>71292</v>
          </cell>
          <cell r="I556">
            <v>56772</v>
          </cell>
          <cell r="J556">
            <v>63504</v>
          </cell>
          <cell r="K556">
            <v>24744</v>
          </cell>
          <cell r="L556">
            <v>55384</v>
          </cell>
          <cell r="M556">
            <v>32132</v>
          </cell>
          <cell r="N556">
            <v>44528</v>
          </cell>
        </row>
        <row r="557">
          <cell r="A557" t="str">
            <v>D55607</v>
          </cell>
          <cell r="B557">
            <v>49804</v>
          </cell>
          <cell r="C557">
            <v>14128</v>
          </cell>
          <cell r="D557">
            <v>25316</v>
          </cell>
          <cell r="E557">
            <v>52520</v>
          </cell>
          <cell r="F557">
            <v>32328</v>
          </cell>
          <cell r="G557">
            <v>35856</v>
          </cell>
          <cell r="H557">
            <v>44300</v>
          </cell>
          <cell r="I557">
            <v>38052</v>
          </cell>
          <cell r="J557">
            <v>45412</v>
          </cell>
          <cell r="K557">
            <v>13992</v>
          </cell>
          <cell r="L557">
            <v>37644</v>
          </cell>
          <cell r="M557">
            <v>16460</v>
          </cell>
          <cell r="N557">
            <v>28912</v>
          </cell>
        </row>
        <row r="558">
          <cell r="A558" t="str">
            <v>D55626</v>
          </cell>
          <cell r="B558">
            <v>2060</v>
          </cell>
          <cell r="C558">
            <v>1800</v>
          </cell>
          <cell r="D558">
            <v>6120</v>
          </cell>
          <cell r="E558">
            <v>3600</v>
          </cell>
          <cell r="F558">
            <v>5546</v>
          </cell>
          <cell r="G558">
            <v>7450</v>
          </cell>
          <cell r="H558">
            <v>3960</v>
          </cell>
          <cell r="I558">
            <v>5760</v>
          </cell>
          <cell r="J558">
            <v>5140</v>
          </cell>
          <cell r="K558">
            <v>2700</v>
          </cell>
          <cell r="L558">
            <v>4680</v>
          </cell>
          <cell r="M558">
            <v>2520</v>
          </cell>
          <cell r="N558">
            <v>3420</v>
          </cell>
        </row>
        <row r="559">
          <cell r="A559" t="str">
            <v>D55627</v>
          </cell>
          <cell r="B559">
            <v>1620</v>
          </cell>
          <cell r="C559">
            <v>2520</v>
          </cell>
          <cell r="D559">
            <v>6300</v>
          </cell>
          <cell r="E559">
            <v>4860</v>
          </cell>
          <cell r="F559">
            <v>7200</v>
          </cell>
          <cell r="G559">
            <v>9436</v>
          </cell>
          <cell r="H559">
            <v>4500</v>
          </cell>
          <cell r="I559">
            <v>6120</v>
          </cell>
          <cell r="J559">
            <v>4320</v>
          </cell>
          <cell r="K559">
            <v>5040</v>
          </cell>
          <cell r="L559">
            <v>6106</v>
          </cell>
          <cell r="M559">
            <v>3780</v>
          </cell>
          <cell r="N559">
            <v>3100</v>
          </cell>
        </row>
        <row r="560">
          <cell r="A560" t="str">
            <v>D55628</v>
          </cell>
          <cell r="B560">
            <v>25854</v>
          </cell>
          <cell r="C560">
            <v>29998</v>
          </cell>
          <cell r="D560">
            <v>37356</v>
          </cell>
          <cell r="E560">
            <v>30782</v>
          </cell>
          <cell r="F560">
            <v>46888</v>
          </cell>
          <cell r="G560">
            <v>50082</v>
          </cell>
          <cell r="H560">
            <v>32620</v>
          </cell>
          <cell r="I560">
            <v>37148</v>
          </cell>
          <cell r="J560">
            <v>28442</v>
          </cell>
          <cell r="K560">
            <v>25764</v>
          </cell>
          <cell r="L560">
            <v>28112</v>
          </cell>
          <cell r="M560">
            <v>25024</v>
          </cell>
          <cell r="N560">
            <v>26718</v>
          </cell>
        </row>
        <row r="561">
          <cell r="A561" t="str">
            <v>D55629</v>
          </cell>
          <cell r="B561">
            <v>11198</v>
          </cell>
          <cell r="C561">
            <v>10608</v>
          </cell>
          <cell r="D561">
            <v>16380</v>
          </cell>
          <cell r="E561">
            <v>12090</v>
          </cell>
          <cell r="F561">
            <v>17030</v>
          </cell>
          <cell r="G561">
            <v>14538</v>
          </cell>
          <cell r="H561">
            <v>16698</v>
          </cell>
          <cell r="I561">
            <v>19912</v>
          </cell>
          <cell r="J561">
            <v>10302</v>
          </cell>
          <cell r="K561">
            <v>10620</v>
          </cell>
          <cell r="L561">
            <v>12566</v>
          </cell>
          <cell r="M561">
            <v>13894</v>
          </cell>
          <cell r="N561">
            <v>11582</v>
          </cell>
        </row>
        <row r="562">
          <cell r="A562" t="str">
            <v>D55888</v>
          </cell>
          <cell r="B562">
            <v>7466</v>
          </cell>
          <cell r="C562">
            <v>20300</v>
          </cell>
          <cell r="D562">
            <v>34712</v>
          </cell>
          <cell r="E562">
            <v>30502</v>
          </cell>
          <cell r="F562">
            <v>53764</v>
          </cell>
          <cell r="G562">
            <v>43850</v>
          </cell>
          <cell r="H562">
            <v>43654</v>
          </cell>
          <cell r="I562">
            <v>38300</v>
          </cell>
          <cell r="J562">
            <v>36512</v>
          </cell>
          <cell r="K562">
            <v>29148</v>
          </cell>
          <cell r="L562">
            <v>34950</v>
          </cell>
          <cell r="M562">
            <v>28038</v>
          </cell>
          <cell r="N562">
            <v>37664</v>
          </cell>
        </row>
        <row r="563">
          <cell r="A563" t="str">
            <v>D55908</v>
          </cell>
          <cell r="B563">
            <v>4680</v>
          </cell>
          <cell r="C563">
            <v>5154</v>
          </cell>
          <cell r="D563">
            <v>7012</v>
          </cell>
          <cell r="E563">
            <v>7038</v>
          </cell>
          <cell r="F563">
            <v>14518</v>
          </cell>
          <cell r="G563">
            <v>9852</v>
          </cell>
          <cell r="H563">
            <v>8390</v>
          </cell>
          <cell r="I563">
            <v>5422</v>
          </cell>
          <cell r="J563">
            <v>4824</v>
          </cell>
          <cell r="K563">
            <v>4210</v>
          </cell>
          <cell r="L563">
            <v>4498</v>
          </cell>
          <cell r="M563">
            <v>4264</v>
          </cell>
          <cell r="N563">
            <v>11540</v>
          </cell>
        </row>
        <row r="564">
          <cell r="A564" t="str">
            <v>D55913</v>
          </cell>
          <cell r="B564">
            <v>21862</v>
          </cell>
          <cell r="C564">
            <v>34780</v>
          </cell>
          <cell r="D564">
            <v>19624</v>
          </cell>
          <cell r="E564">
            <v>21690</v>
          </cell>
          <cell r="F564">
            <v>31218</v>
          </cell>
          <cell r="G564">
            <v>27544</v>
          </cell>
          <cell r="H564">
            <v>30792</v>
          </cell>
          <cell r="I564">
            <v>23298</v>
          </cell>
          <cell r="J564">
            <v>23850</v>
          </cell>
          <cell r="K564">
            <v>12688</v>
          </cell>
          <cell r="L564">
            <v>23912</v>
          </cell>
          <cell r="M564">
            <v>17152</v>
          </cell>
          <cell r="N564">
            <v>29572</v>
          </cell>
        </row>
        <row r="565">
          <cell r="A565" t="str">
            <v>D55920</v>
          </cell>
          <cell r="B565">
            <v>42296</v>
          </cell>
          <cell r="C565">
            <v>30840</v>
          </cell>
          <cell r="D565">
            <v>40950</v>
          </cell>
          <cell r="E565">
            <v>39228</v>
          </cell>
          <cell r="F565">
            <v>79468</v>
          </cell>
          <cell r="G565">
            <v>86204</v>
          </cell>
          <cell r="H565">
            <v>52636</v>
          </cell>
          <cell r="I565">
            <v>40786</v>
          </cell>
          <cell r="J565">
            <v>40978</v>
          </cell>
          <cell r="K565">
            <v>28980</v>
          </cell>
          <cell r="L565">
            <v>52726</v>
          </cell>
          <cell r="M565">
            <v>36720</v>
          </cell>
          <cell r="N565">
            <v>50126</v>
          </cell>
        </row>
        <row r="566">
          <cell r="A566" t="str">
            <v>D55921</v>
          </cell>
          <cell r="B566">
            <v>11700</v>
          </cell>
          <cell r="C566">
            <v>7200</v>
          </cell>
          <cell r="D566">
            <v>11610</v>
          </cell>
          <cell r="E566">
            <v>10744</v>
          </cell>
          <cell r="F566">
            <v>16492</v>
          </cell>
          <cell r="G566">
            <v>15340</v>
          </cell>
          <cell r="H566">
            <v>13968</v>
          </cell>
          <cell r="I566">
            <v>10260</v>
          </cell>
          <cell r="J566">
            <v>11344</v>
          </cell>
          <cell r="K566">
            <v>8060</v>
          </cell>
          <cell r="L566">
            <v>8920</v>
          </cell>
          <cell r="M566">
            <v>8790</v>
          </cell>
          <cell r="N566">
            <v>12766</v>
          </cell>
        </row>
      </sheetData>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plusCCIntplt"/>
      <sheetName val="DataplusSCDipIntplt"/>
      <sheetName val="DataplusYogIntplt"/>
      <sheetName val="DataAllPlusQtInterplnt"/>
      <sheetName val="Pivot"/>
      <sheetName val="sales05"/>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plusCCIntplt"/>
      <sheetName val="DataplusSCDipIntplt"/>
      <sheetName val="DataplusYogIntplt"/>
      <sheetName val="DataAllPlusQtInterplnt"/>
      <sheetName val="Pivot"/>
      <sheetName val="sales05"/>
    </sheetNames>
    <sheetDataSet>
      <sheetData sheetId="0"/>
      <sheetData sheetId="1"/>
      <sheetData sheetId="2"/>
      <sheetData sheetId="3">
        <row r="4">
          <cell r="A4" t="str">
            <v>Line Num</v>
          </cell>
          <cell r="B4" t="str">
            <v>Line Desc (Finished Product)</v>
          </cell>
          <cell r="C4" t="str">
            <v>Customer Num</v>
          </cell>
          <cell r="D4">
            <v>200501</v>
          </cell>
          <cell r="E4">
            <v>200502</v>
          </cell>
          <cell r="F4">
            <v>200503</v>
          </cell>
          <cell r="G4">
            <v>200504</v>
          </cell>
          <cell r="H4">
            <v>200505</v>
          </cell>
          <cell r="I4">
            <v>200506</v>
          </cell>
          <cell r="J4">
            <v>200507</v>
          </cell>
          <cell r="K4">
            <v>200508</v>
          </cell>
          <cell r="L4">
            <v>200509</v>
          </cell>
          <cell r="M4">
            <v>200510</v>
          </cell>
          <cell r="N4">
            <v>200511</v>
          </cell>
          <cell r="O4">
            <v>200512</v>
          </cell>
          <cell r="P4">
            <v>200513</v>
          </cell>
          <cell r="Q4" t="str">
            <v>Grand Total</v>
          </cell>
        </row>
        <row r="5">
          <cell r="A5" t="str">
            <v>D00101</v>
          </cell>
          <cell r="B5" t="str">
            <v>24/GAL KRO VITAMIN D MILK</v>
          </cell>
          <cell r="D5">
            <v>420408</v>
          </cell>
          <cell r="E5">
            <v>428040</v>
          </cell>
          <cell r="F5">
            <v>405984</v>
          </cell>
          <cell r="G5">
            <v>378144</v>
          </cell>
          <cell r="H5">
            <v>403776</v>
          </cell>
          <cell r="I5">
            <v>359376</v>
          </cell>
          <cell r="J5">
            <v>410256</v>
          </cell>
          <cell r="K5">
            <v>439704</v>
          </cell>
          <cell r="L5">
            <v>454584</v>
          </cell>
          <cell r="M5">
            <v>379728</v>
          </cell>
          <cell r="N5">
            <v>401448</v>
          </cell>
          <cell r="O5">
            <v>436752</v>
          </cell>
          <cell r="P5">
            <v>374208</v>
          </cell>
          <cell r="Q5">
            <v>5292408</v>
          </cell>
        </row>
        <row r="6">
          <cell r="A6" t="str">
            <v>D00200</v>
          </cell>
          <cell r="B6" t="str">
            <v>GAL SLTST HOMO VITD 3.25%-PLST</v>
          </cell>
          <cell r="D6">
            <v>17108</v>
          </cell>
          <cell r="E6">
            <v>17636</v>
          </cell>
          <cell r="F6">
            <v>17020</v>
          </cell>
          <cell r="G6">
            <v>18228</v>
          </cell>
          <cell r="H6">
            <v>18220</v>
          </cell>
          <cell r="I6">
            <v>20992</v>
          </cell>
          <cell r="J6">
            <v>19820</v>
          </cell>
          <cell r="K6">
            <v>17508</v>
          </cell>
          <cell r="L6">
            <v>16948</v>
          </cell>
          <cell r="M6">
            <v>16620</v>
          </cell>
          <cell r="N6">
            <v>18868</v>
          </cell>
          <cell r="O6">
            <v>19564</v>
          </cell>
          <cell r="P6">
            <v>14328</v>
          </cell>
          <cell r="Q6">
            <v>232860</v>
          </cell>
        </row>
        <row r="7">
          <cell r="A7" t="str">
            <v>D00201</v>
          </cell>
          <cell r="B7" t="str">
            <v>GAL SLTST 2% MILK-PLSTC</v>
          </cell>
          <cell r="D7">
            <v>28204</v>
          </cell>
          <cell r="E7">
            <v>28220</v>
          </cell>
          <cell r="F7">
            <v>27116</v>
          </cell>
          <cell r="G7">
            <v>27576</v>
          </cell>
          <cell r="H7">
            <v>27184</v>
          </cell>
          <cell r="I7">
            <v>33008</v>
          </cell>
          <cell r="J7">
            <v>31344</v>
          </cell>
          <cell r="K7">
            <v>27492</v>
          </cell>
          <cell r="L7">
            <v>28000</v>
          </cell>
          <cell r="M7">
            <v>28500</v>
          </cell>
          <cell r="N7">
            <v>28968</v>
          </cell>
          <cell r="O7">
            <v>29184</v>
          </cell>
          <cell r="P7">
            <v>21788</v>
          </cell>
          <cell r="Q7">
            <v>366584</v>
          </cell>
        </row>
        <row r="8">
          <cell r="A8" t="str">
            <v>D00203</v>
          </cell>
          <cell r="B8" t="str">
            <v>4/GL SEALTEST SKIM MILK-PLASTC</v>
          </cell>
          <cell r="D8">
            <v>12936</v>
          </cell>
          <cell r="E8">
            <v>12840</v>
          </cell>
          <cell r="F8">
            <v>12160</v>
          </cell>
          <cell r="G8">
            <v>13748</v>
          </cell>
          <cell r="H8">
            <v>12668</v>
          </cell>
          <cell r="I8">
            <v>15312</v>
          </cell>
          <cell r="J8">
            <v>14320</v>
          </cell>
          <cell r="K8">
            <v>12596</v>
          </cell>
          <cell r="L8">
            <v>12404</v>
          </cell>
          <cell r="M8">
            <v>12560</v>
          </cell>
          <cell r="N8">
            <v>13056</v>
          </cell>
          <cell r="O8">
            <v>12368</v>
          </cell>
          <cell r="P8">
            <v>10680</v>
          </cell>
          <cell r="Q8">
            <v>167648</v>
          </cell>
        </row>
        <row r="9">
          <cell r="A9" t="str">
            <v>D00387</v>
          </cell>
          <cell r="B9" t="str">
            <v>4/GL SAVE-A-LOT VITAMIN D MILK</v>
          </cell>
          <cell r="D9">
            <v>218988</v>
          </cell>
          <cell r="E9">
            <v>222264</v>
          </cell>
          <cell r="F9">
            <v>222296</v>
          </cell>
          <cell r="G9">
            <v>221844</v>
          </cell>
          <cell r="H9">
            <v>227336</v>
          </cell>
          <cell r="I9">
            <v>224788</v>
          </cell>
          <cell r="J9">
            <v>235224</v>
          </cell>
          <cell r="K9">
            <v>234952</v>
          </cell>
          <cell r="L9">
            <v>240260</v>
          </cell>
          <cell r="M9">
            <v>231192</v>
          </cell>
          <cell r="N9">
            <v>231168</v>
          </cell>
          <cell r="O9">
            <v>236888</v>
          </cell>
          <cell r="P9">
            <v>244360</v>
          </cell>
          <cell r="Q9">
            <v>2991560</v>
          </cell>
        </row>
        <row r="10">
          <cell r="A10" t="str">
            <v>D00388</v>
          </cell>
          <cell r="B10" t="str">
            <v>9/HG SAVE-A-LOT HOMO MILK</v>
          </cell>
          <cell r="D10">
            <v>45783</v>
          </cell>
          <cell r="E10">
            <v>48285</v>
          </cell>
          <cell r="F10">
            <v>47799</v>
          </cell>
          <cell r="G10">
            <v>48744</v>
          </cell>
          <cell r="H10">
            <v>50796</v>
          </cell>
          <cell r="I10">
            <v>50553</v>
          </cell>
          <cell r="J10">
            <v>51669</v>
          </cell>
          <cell r="K10">
            <v>52461</v>
          </cell>
          <cell r="L10">
            <v>59922</v>
          </cell>
          <cell r="M10">
            <v>52038</v>
          </cell>
          <cell r="N10">
            <v>48753</v>
          </cell>
          <cell r="O10">
            <v>47448</v>
          </cell>
          <cell r="P10">
            <v>49401</v>
          </cell>
          <cell r="Q10">
            <v>653652</v>
          </cell>
        </row>
        <row r="11">
          <cell r="A11" t="str">
            <v>D00600</v>
          </cell>
          <cell r="B11" t="str">
            <v>1/2GAL SEAL HOMO VITD 3.25%PLS</v>
          </cell>
          <cell r="D11">
            <v>7974</v>
          </cell>
          <cell r="E11">
            <v>7794</v>
          </cell>
          <cell r="F11">
            <v>7686</v>
          </cell>
          <cell r="G11">
            <v>8370</v>
          </cell>
          <cell r="H11">
            <v>7659</v>
          </cell>
          <cell r="I11">
            <v>8055</v>
          </cell>
          <cell r="J11">
            <v>7947</v>
          </cell>
          <cell r="K11">
            <v>7515</v>
          </cell>
          <cell r="L11">
            <v>8082</v>
          </cell>
          <cell r="M11">
            <v>7398</v>
          </cell>
          <cell r="N11">
            <v>9036</v>
          </cell>
          <cell r="O11">
            <v>8613</v>
          </cell>
          <cell r="P11">
            <v>6426</v>
          </cell>
          <cell r="Q11">
            <v>102555</v>
          </cell>
        </row>
        <row r="12">
          <cell r="A12" t="str">
            <v>D00601</v>
          </cell>
          <cell r="B12" t="str">
            <v>9/HG KRO VITAMIN D MILK (PL)</v>
          </cell>
          <cell r="D12">
            <v>294642</v>
          </cell>
          <cell r="E12">
            <v>291942</v>
          </cell>
          <cell r="F12">
            <v>281628</v>
          </cell>
          <cell r="G12">
            <v>337806</v>
          </cell>
          <cell r="H12">
            <v>290259</v>
          </cell>
          <cell r="I12">
            <v>384525</v>
          </cell>
          <cell r="J12">
            <v>285660</v>
          </cell>
          <cell r="K12">
            <v>268587</v>
          </cell>
          <cell r="L12">
            <v>160632</v>
          </cell>
          <cell r="M12">
            <v>384507</v>
          </cell>
          <cell r="N12">
            <v>387648</v>
          </cell>
          <cell r="O12">
            <v>290205</v>
          </cell>
          <cell r="P12">
            <v>396351</v>
          </cell>
          <cell r="Q12">
            <v>4054392</v>
          </cell>
        </row>
        <row r="13">
          <cell r="A13" t="str">
            <v>D01122</v>
          </cell>
          <cell r="B13" t="str">
            <v>12/QT KROGER VIT D MILK   (PL)</v>
          </cell>
          <cell r="D13">
            <v>95676</v>
          </cell>
          <cell r="E13">
            <v>84540</v>
          </cell>
          <cell r="F13">
            <v>83340</v>
          </cell>
          <cell r="G13">
            <v>86940</v>
          </cell>
          <cell r="H13">
            <v>83544</v>
          </cell>
          <cell r="I13">
            <v>84792</v>
          </cell>
          <cell r="J13">
            <v>89064</v>
          </cell>
          <cell r="K13">
            <v>96516</v>
          </cell>
          <cell r="L13">
            <v>91764</v>
          </cell>
          <cell r="M13">
            <v>97356</v>
          </cell>
          <cell r="N13">
            <v>95592</v>
          </cell>
          <cell r="O13">
            <v>101028</v>
          </cell>
          <cell r="P13">
            <v>82524</v>
          </cell>
          <cell r="Q13">
            <v>1172676</v>
          </cell>
        </row>
        <row r="14">
          <cell r="A14" t="str">
            <v>D01125</v>
          </cell>
          <cell r="B14" t="str">
            <v>10/PT KRO VITAMIN D MILK  (PL)</v>
          </cell>
          <cell r="D14">
            <v>66900</v>
          </cell>
          <cell r="E14">
            <v>66830</v>
          </cell>
          <cell r="F14">
            <v>65780</v>
          </cell>
          <cell r="G14">
            <v>63540</v>
          </cell>
          <cell r="H14">
            <v>61940</v>
          </cell>
          <cell r="I14">
            <v>64080</v>
          </cell>
          <cell r="J14">
            <v>66460</v>
          </cell>
          <cell r="K14">
            <v>76410</v>
          </cell>
          <cell r="L14">
            <v>66480</v>
          </cell>
          <cell r="M14">
            <v>70850</v>
          </cell>
          <cell r="N14">
            <v>70690</v>
          </cell>
          <cell r="O14">
            <v>69740</v>
          </cell>
          <cell r="P14">
            <v>63410</v>
          </cell>
          <cell r="Q14">
            <v>873110</v>
          </cell>
        </row>
        <row r="15">
          <cell r="A15" t="str">
            <v>D01411</v>
          </cell>
          <cell r="B15" t="str">
            <v>4/GL SAVE-A-LOT 2% MILK</v>
          </cell>
          <cell r="D15">
            <v>255764</v>
          </cell>
          <cell r="E15">
            <v>260536</v>
          </cell>
          <cell r="F15">
            <v>261292</v>
          </cell>
          <cell r="G15">
            <v>268012</v>
          </cell>
          <cell r="H15">
            <v>270692</v>
          </cell>
          <cell r="I15">
            <v>274828</v>
          </cell>
          <cell r="J15">
            <v>284584</v>
          </cell>
          <cell r="K15">
            <v>283872</v>
          </cell>
          <cell r="L15">
            <v>295440</v>
          </cell>
          <cell r="M15">
            <v>281660</v>
          </cell>
          <cell r="N15">
            <v>276272</v>
          </cell>
          <cell r="O15">
            <v>281356</v>
          </cell>
          <cell r="P15">
            <v>291568</v>
          </cell>
          <cell r="Q15">
            <v>3585876</v>
          </cell>
        </row>
        <row r="16">
          <cell r="A16" t="str">
            <v>D01412</v>
          </cell>
          <cell r="B16" t="str">
            <v>9/HG SAVE-A-LOT 2% MILK</v>
          </cell>
          <cell r="D16">
            <v>50715</v>
          </cell>
          <cell r="E16">
            <v>53325</v>
          </cell>
          <cell r="F16">
            <v>52920</v>
          </cell>
          <cell r="G16">
            <v>53991</v>
          </cell>
          <cell r="H16">
            <v>57150</v>
          </cell>
          <cell r="I16">
            <v>56385</v>
          </cell>
          <cell r="J16">
            <v>57897</v>
          </cell>
          <cell r="K16">
            <v>58779</v>
          </cell>
          <cell r="L16">
            <v>66222</v>
          </cell>
          <cell r="M16">
            <v>58833</v>
          </cell>
          <cell r="N16">
            <v>54567</v>
          </cell>
          <cell r="O16">
            <v>51921</v>
          </cell>
          <cell r="P16">
            <v>54891</v>
          </cell>
          <cell r="Q16">
            <v>727596</v>
          </cell>
        </row>
        <row r="17">
          <cell r="A17" t="str">
            <v>D01469</v>
          </cell>
          <cell r="B17" t="str">
            <v>10/PT KRO 2% RDCD FAT MILK(PL)</v>
          </cell>
          <cell r="D17">
            <v>77360</v>
          </cell>
          <cell r="E17">
            <v>76670</v>
          </cell>
          <cell r="F17">
            <v>75030</v>
          </cell>
          <cell r="G17">
            <v>77840</v>
          </cell>
          <cell r="H17">
            <v>78900</v>
          </cell>
          <cell r="I17">
            <v>74950</v>
          </cell>
          <cell r="J17">
            <v>84900</v>
          </cell>
          <cell r="K17">
            <v>93210</v>
          </cell>
          <cell r="L17">
            <v>83470</v>
          </cell>
          <cell r="M17">
            <v>86590</v>
          </cell>
          <cell r="N17">
            <v>82410</v>
          </cell>
          <cell r="O17">
            <v>76920</v>
          </cell>
          <cell r="P17">
            <v>73310</v>
          </cell>
          <cell r="Q17">
            <v>1041560</v>
          </cell>
        </row>
        <row r="18">
          <cell r="A18" t="str">
            <v>D01470</v>
          </cell>
          <cell r="B18" t="str">
            <v>12/QT KRO 2% RDCD FAT MILK(PL)</v>
          </cell>
          <cell r="D18">
            <v>110148</v>
          </cell>
          <cell r="E18">
            <v>99888</v>
          </cell>
          <cell r="F18">
            <v>98040</v>
          </cell>
          <cell r="G18">
            <v>101448</v>
          </cell>
          <cell r="H18">
            <v>102480</v>
          </cell>
          <cell r="I18">
            <v>96240</v>
          </cell>
          <cell r="J18">
            <v>99816</v>
          </cell>
          <cell r="K18">
            <v>115368</v>
          </cell>
          <cell r="L18">
            <v>108132</v>
          </cell>
          <cell r="M18">
            <v>117756</v>
          </cell>
          <cell r="N18">
            <v>108456</v>
          </cell>
          <cell r="O18">
            <v>106656</v>
          </cell>
          <cell r="P18">
            <v>94944</v>
          </cell>
          <cell r="Q18">
            <v>1359372</v>
          </cell>
        </row>
        <row r="19">
          <cell r="A19" t="str">
            <v>D01600</v>
          </cell>
          <cell r="B19" t="str">
            <v>9/HG KRO LOWFAT 2% MILK (PL)</v>
          </cell>
          <cell r="D19">
            <v>822393</v>
          </cell>
          <cell r="E19">
            <v>732438</v>
          </cell>
          <cell r="F19">
            <v>762282</v>
          </cell>
          <cell r="G19">
            <v>916083</v>
          </cell>
          <cell r="H19">
            <v>791928</v>
          </cell>
          <cell r="I19">
            <v>973116</v>
          </cell>
          <cell r="J19">
            <v>772452</v>
          </cell>
          <cell r="K19">
            <v>757413</v>
          </cell>
          <cell r="L19">
            <v>403659</v>
          </cell>
          <cell r="M19">
            <v>904716</v>
          </cell>
          <cell r="N19">
            <v>960498</v>
          </cell>
          <cell r="O19">
            <v>658629</v>
          </cell>
          <cell r="P19">
            <v>974097</v>
          </cell>
          <cell r="Q19">
            <v>10429704</v>
          </cell>
        </row>
        <row r="20">
          <cell r="A20" t="str">
            <v>D01661</v>
          </cell>
          <cell r="B20" t="str">
            <v>9/HG KROGER LOWFAT 1% MILK</v>
          </cell>
          <cell r="D20">
            <v>225324</v>
          </cell>
          <cell r="E20">
            <v>219897</v>
          </cell>
          <cell r="F20">
            <v>228033</v>
          </cell>
          <cell r="G20">
            <v>288153</v>
          </cell>
          <cell r="H20">
            <v>234495</v>
          </cell>
          <cell r="I20">
            <v>297621</v>
          </cell>
          <cell r="J20">
            <v>222678</v>
          </cell>
          <cell r="K20">
            <v>217773</v>
          </cell>
          <cell r="L20">
            <v>121806</v>
          </cell>
          <cell r="M20">
            <v>292374</v>
          </cell>
          <cell r="N20">
            <v>294516</v>
          </cell>
          <cell r="O20">
            <v>207882</v>
          </cell>
          <cell r="P20">
            <v>326358</v>
          </cell>
          <cell r="Q20">
            <v>3176910</v>
          </cell>
        </row>
        <row r="21">
          <cell r="A21" t="str">
            <v>D01665</v>
          </cell>
          <cell r="B21" t="str">
            <v>24/GL KROGER LWFT MILK 1%</v>
          </cell>
          <cell r="D21">
            <v>242304</v>
          </cell>
          <cell r="E21">
            <v>241536</v>
          </cell>
          <cell r="F21">
            <v>229584</v>
          </cell>
          <cell r="G21">
            <v>204864</v>
          </cell>
          <cell r="H21">
            <v>221424</v>
          </cell>
          <cell r="I21">
            <v>185952</v>
          </cell>
          <cell r="J21">
            <v>227808</v>
          </cell>
          <cell r="K21">
            <v>259320</v>
          </cell>
          <cell r="L21">
            <v>270840</v>
          </cell>
          <cell r="M21">
            <v>212472</v>
          </cell>
          <cell r="N21">
            <v>215688</v>
          </cell>
          <cell r="O21">
            <v>234120</v>
          </cell>
          <cell r="P21">
            <v>202488</v>
          </cell>
          <cell r="Q21">
            <v>2948400</v>
          </cell>
        </row>
        <row r="22">
          <cell r="A22" t="str">
            <v>D01700</v>
          </cell>
          <cell r="B22" t="str">
            <v>24/GAL KROGER 2% LOWFAT MILK</v>
          </cell>
          <cell r="D22">
            <v>793896</v>
          </cell>
          <cell r="E22">
            <v>852672</v>
          </cell>
          <cell r="F22">
            <v>755400</v>
          </cell>
          <cell r="G22">
            <v>700320</v>
          </cell>
          <cell r="H22">
            <v>747696</v>
          </cell>
          <cell r="I22">
            <v>669984</v>
          </cell>
          <cell r="J22">
            <v>770280</v>
          </cell>
          <cell r="K22">
            <v>826752</v>
          </cell>
          <cell r="L22">
            <v>892632</v>
          </cell>
          <cell r="M22">
            <v>725376</v>
          </cell>
          <cell r="N22">
            <v>757128</v>
          </cell>
          <cell r="O22">
            <v>821784</v>
          </cell>
          <cell r="P22">
            <v>696408</v>
          </cell>
          <cell r="Q22">
            <v>10010328</v>
          </cell>
        </row>
        <row r="23">
          <cell r="A23" t="str">
            <v>D01790</v>
          </cell>
          <cell r="B23" t="str">
            <v>6/HG LACTAID 100 WHOLE MILK</v>
          </cell>
          <cell r="D23">
            <v>3066</v>
          </cell>
          <cell r="E23">
            <v>2250</v>
          </cell>
          <cell r="Q23">
            <v>5316</v>
          </cell>
        </row>
        <row r="24">
          <cell r="A24" t="str">
            <v>D01793</v>
          </cell>
          <cell r="B24" t="str">
            <v>12/QT LACTAID 100 NONFAT MILK</v>
          </cell>
          <cell r="D24">
            <v>924</v>
          </cell>
          <cell r="E24">
            <v>1080</v>
          </cell>
          <cell r="Q24">
            <v>2004</v>
          </cell>
        </row>
        <row r="25">
          <cell r="A25" t="str">
            <v>D01796</v>
          </cell>
          <cell r="B25" t="str">
            <v>12/QT LACTAID 100 2% LWFT MILK</v>
          </cell>
          <cell r="D25">
            <v>1896</v>
          </cell>
          <cell r="E25">
            <v>2184</v>
          </cell>
          <cell r="Q25">
            <v>4080</v>
          </cell>
        </row>
        <row r="26">
          <cell r="A26" t="str">
            <v>D01800</v>
          </cell>
          <cell r="B26" t="str">
            <v>4/GL SAVE-A-LOT 1% MILK</v>
          </cell>
          <cell r="D26">
            <v>13596</v>
          </cell>
          <cell r="E26">
            <v>14128</v>
          </cell>
          <cell r="F26">
            <v>14076</v>
          </cell>
          <cell r="G26">
            <v>14624</v>
          </cell>
          <cell r="H26">
            <v>14644</v>
          </cell>
          <cell r="I26">
            <v>14244</v>
          </cell>
          <cell r="J26">
            <v>14916</v>
          </cell>
          <cell r="K26">
            <v>15444</v>
          </cell>
          <cell r="L26">
            <v>16760</v>
          </cell>
          <cell r="M26">
            <v>15224</v>
          </cell>
          <cell r="N26">
            <v>14536</v>
          </cell>
          <cell r="O26">
            <v>13880</v>
          </cell>
          <cell r="P26">
            <v>15536</v>
          </cell>
          <cell r="Q26">
            <v>191608</v>
          </cell>
        </row>
        <row r="27">
          <cell r="A27" t="str">
            <v>D01803</v>
          </cell>
          <cell r="B27" t="str">
            <v>6/HG KRO LACTOSE FR FAT FR MLK</v>
          </cell>
          <cell r="D27">
            <v>2508</v>
          </cell>
          <cell r="E27">
            <v>2112</v>
          </cell>
          <cell r="F27">
            <v>2394</v>
          </cell>
          <cell r="G27">
            <v>2754</v>
          </cell>
          <cell r="H27">
            <v>1518</v>
          </cell>
          <cell r="I27">
            <v>2022</v>
          </cell>
          <cell r="J27">
            <v>2094</v>
          </cell>
          <cell r="K27">
            <v>1428</v>
          </cell>
          <cell r="L27">
            <v>2004</v>
          </cell>
          <cell r="M27">
            <v>2118</v>
          </cell>
          <cell r="N27">
            <v>1956</v>
          </cell>
          <cell r="O27">
            <v>2124</v>
          </cell>
          <cell r="P27">
            <v>2406</v>
          </cell>
          <cell r="Q27">
            <v>27438</v>
          </cell>
        </row>
        <row r="28">
          <cell r="A28" t="str">
            <v>D01804</v>
          </cell>
          <cell r="B28" t="str">
            <v>6/HG LACTAID 100 2% MILK</v>
          </cell>
          <cell r="D28">
            <v>5130</v>
          </cell>
          <cell r="E28">
            <v>4068</v>
          </cell>
          <cell r="F28">
            <v>-120</v>
          </cell>
          <cell r="Q28">
            <v>9078</v>
          </cell>
        </row>
        <row r="29">
          <cell r="A29" t="str">
            <v>D01838</v>
          </cell>
          <cell r="B29" t="str">
            <v>6/HG LACTAID 100 NONFAT MILK</v>
          </cell>
          <cell r="D29">
            <v>3408</v>
          </cell>
          <cell r="E29">
            <v>3480</v>
          </cell>
          <cell r="Q29">
            <v>6888</v>
          </cell>
        </row>
        <row r="30">
          <cell r="A30" t="str">
            <v>D01921</v>
          </cell>
          <cell r="B30" t="str">
            <v>1/2GAL SLTST 2% LOWFAT PLAS</v>
          </cell>
          <cell r="D30">
            <v>14544</v>
          </cell>
          <cell r="E30">
            <v>14211</v>
          </cell>
          <cell r="F30">
            <v>13275</v>
          </cell>
          <cell r="G30">
            <v>15309</v>
          </cell>
          <cell r="H30">
            <v>14832</v>
          </cell>
          <cell r="I30">
            <v>14967</v>
          </cell>
          <cell r="J30">
            <v>13959</v>
          </cell>
          <cell r="K30">
            <v>13599</v>
          </cell>
          <cell r="L30">
            <v>14508</v>
          </cell>
          <cell r="M30">
            <v>13554</v>
          </cell>
          <cell r="N30">
            <v>14427</v>
          </cell>
          <cell r="O30">
            <v>14625</v>
          </cell>
          <cell r="P30">
            <v>11034</v>
          </cell>
          <cell r="Q30">
            <v>182844</v>
          </cell>
        </row>
        <row r="31">
          <cell r="A31" t="str">
            <v>D02207</v>
          </cell>
          <cell r="B31" t="str">
            <v>4/GL WSTOVR CHOC LF MLK 1%-PLS</v>
          </cell>
          <cell r="D31">
            <v>19528</v>
          </cell>
          <cell r="E31">
            <v>19972</v>
          </cell>
          <cell r="F31">
            <v>18628</v>
          </cell>
          <cell r="G31">
            <v>19348</v>
          </cell>
          <cell r="H31">
            <v>18984</v>
          </cell>
          <cell r="I31">
            <v>18940</v>
          </cell>
          <cell r="J31">
            <v>19092</v>
          </cell>
          <cell r="K31">
            <v>19060</v>
          </cell>
          <cell r="L31">
            <v>21140</v>
          </cell>
          <cell r="M31">
            <v>18876</v>
          </cell>
          <cell r="N31">
            <v>18528</v>
          </cell>
          <cell r="O31">
            <v>18460</v>
          </cell>
          <cell r="P31">
            <v>20320</v>
          </cell>
          <cell r="Q31">
            <v>250876</v>
          </cell>
        </row>
        <row r="32">
          <cell r="A32" t="str">
            <v>D02210</v>
          </cell>
          <cell r="B32" t="str">
            <v>3/HG KRO SWT ACDPHLS MILK (PL)</v>
          </cell>
          <cell r="D32">
            <v>5724</v>
          </cell>
          <cell r="E32">
            <v>5892</v>
          </cell>
          <cell r="F32">
            <v>5199</v>
          </cell>
          <cell r="G32">
            <v>5175</v>
          </cell>
          <cell r="H32">
            <v>5085</v>
          </cell>
          <cell r="I32">
            <v>5565</v>
          </cell>
          <cell r="J32">
            <v>4941</v>
          </cell>
          <cell r="K32">
            <v>4902</v>
          </cell>
          <cell r="L32">
            <v>3990</v>
          </cell>
          <cell r="M32">
            <v>5040</v>
          </cell>
          <cell r="N32">
            <v>3951</v>
          </cell>
          <cell r="O32">
            <v>4161</v>
          </cell>
          <cell r="P32">
            <v>5265</v>
          </cell>
          <cell r="Q32">
            <v>64890</v>
          </cell>
        </row>
        <row r="33">
          <cell r="A33" t="str">
            <v>D02246</v>
          </cell>
          <cell r="B33" t="str">
            <v>9/HG SAVE-A-LOT SKIM MILK</v>
          </cell>
          <cell r="D33">
            <v>12663</v>
          </cell>
          <cell r="E33">
            <v>13086</v>
          </cell>
          <cell r="F33">
            <v>12996</v>
          </cell>
          <cell r="G33">
            <v>13446</v>
          </cell>
          <cell r="H33">
            <v>13356</v>
          </cell>
          <cell r="I33">
            <v>13779</v>
          </cell>
          <cell r="J33">
            <v>13815</v>
          </cell>
          <cell r="K33">
            <v>14319</v>
          </cell>
          <cell r="L33">
            <v>16506</v>
          </cell>
          <cell r="M33">
            <v>14121</v>
          </cell>
          <cell r="N33">
            <v>12861</v>
          </cell>
          <cell r="O33">
            <v>11655</v>
          </cell>
          <cell r="P33">
            <v>13392</v>
          </cell>
          <cell r="Q33">
            <v>175995</v>
          </cell>
        </row>
        <row r="34">
          <cell r="A34" t="str">
            <v>D02247</v>
          </cell>
          <cell r="B34" t="str">
            <v>4/GL SAVE-A-LOT SKIM MILK</v>
          </cell>
          <cell r="D34">
            <v>31292</v>
          </cell>
          <cell r="E34">
            <v>31756</v>
          </cell>
          <cell r="F34">
            <v>32336</v>
          </cell>
          <cell r="G34">
            <v>32952</v>
          </cell>
          <cell r="H34">
            <v>33568</v>
          </cell>
          <cell r="I34">
            <v>33296</v>
          </cell>
          <cell r="J34">
            <v>34576</v>
          </cell>
          <cell r="K34">
            <v>35352</v>
          </cell>
          <cell r="L34">
            <v>36592</v>
          </cell>
          <cell r="M34">
            <v>34680</v>
          </cell>
          <cell r="N34">
            <v>33000</v>
          </cell>
          <cell r="O34">
            <v>32292</v>
          </cell>
          <cell r="P34">
            <v>34368</v>
          </cell>
          <cell r="Q34">
            <v>436060</v>
          </cell>
        </row>
        <row r="35">
          <cell r="A35" t="str">
            <v>D02255</v>
          </cell>
          <cell r="B35" t="str">
            <v>3/HGL KROGER A/B PLUS LWFT MLK</v>
          </cell>
          <cell r="D35">
            <v>1995</v>
          </cell>
          <cell r="E35">
            <v>1914</v>
          </cell>
          <cell r="F35">
            <v>1689</v>
          </cell>
          <cell r="G35">
            <v>1914</v>
          </cell>
          <cell r="H35">
            <v>1647</v>
          </cell>
          <cell r="I35">
            <v>1881</v>
          </cell>
          <cell r="J35">
            <v>1716</v>
          </cell>
          <cell r="K35">
            <v>1689</v>
          </cell>
          <cell r="L35">
            <v>234</v>
          </cell>
          <cell r="Q35">
            <v>14679</v>
          </cell>
        </row>
        <row r="36">
          <cell r="A36" t="str">
            <v>D02305</v>
          </cell>
          <cell r="B36" t="str">
            <v>9/HG KROGER SKIM MILK(PLST)</v>
          </cell>
          <cell r="D36">
            <v>370071</v>
          </cell>
          <cell r="E36">
            <v>333612</v>
          </cell>
          <cell r="F36">
            <v>351396</v>
          </cell>
          <cell r="G36">
            <v>414153</v>
          </cell>
          <cell r="H36">
            <v>363726</v>
          </cell>
          <cell r="I36">
            <v>417402</v>
          </cell>
          <cell r="J36">
            <v>343071</v>
          </cell>
          <cell r="K36">
            <v>346104</v>
          </cell>
          <cell r="L36">
            <v>212193</v>
          </cell>
          <cell r="M36">
            <v>398448</v>
          </cell>
          <cell r="N36">
            <v>413388</v>
          </cell>
          <cell r="O36">
            <v>283428</v>
          </cell>
          <cell r="P36">
            <v>445680</v>
          </cell>
          <cell r="Q36">
            <v>4692672</v>
          </cell>
        </row>
        <row r="37">
          <cell r="A37" t="str">
            <v>D02310</v>
          </cell>
          <cell r="B37" t="str">
            <v>10/PT KROGER SKIM MILK (PL)</v>
          </cell>
          <cell r="D37">
            <v>23660</v>
          </cell>
          <cell r="E37">
            <v>22730</v>
          </cell>
          <cell r="F37">
            <v>23090</v>
          </cell>
          <cell r="G37">
            <v>24730</v>
          </cell>
          <cell r="H37">
            <v>22920</v>
          </cell>
          <cell r="I37">
            <v>22160</v>
          </cell>
          <cell r="J37">
            <v>22750</v>
          </cell>
          <cell r="K37">
            <v>25360</v>
          </cell>
          <cell r="L37">
            <v>24300</v>
          </cell>
          <cell r="M37">
            <v>26840</v>
          </cell>
          <cell r="N37">
            <v>30110</v>
          </cell>
          <cell r="O37">
            <v>24280</v>
          </cell>
          <cell r="P37">
            <v>26850</v>
          </cell>
          <cell r="Q37">
            <v>319780</v>
          </cell>
        </row>
        <row r="38">
          <cell r="A38" t="str">
            <v>D02312</v>
          </cell>
          <cell r="B38" t="str">
            <v>12/QT KROGER SKIM MILK    (PL)</v>
          </cell>
          <cell r="D38">
            <v>61128</v>
          </cell>
          <cell r="E38">
            <v>58752</v>
          </cell>
          <cell r="F38">
            <v>56844</v>
          </cell>
          <cell r="G38">
            <v>57228</v>
          </cell>
          <cell r="H38">
            <v>56592</v>
          </cell>
          <cell r="I38">
            <v>53124</v>
          </cell>
          <cell r="J38">
            <v>58980</v>
          </cell>
          <cell r="K38">
            <v>68268</v>
          </cell>
          <cell r="L38">
            <v>60360</v>
          </cell>
          <cell r="M38">
            <v>62988</v>
          </cell>
          <cell r="N38">
            <v>59712</v>
          </cell>
          <cell r="O38">
            <v>57924</v>
          </cell>
          <cell r="P38">
            <v>55920</v>
          </cell>
          <cell r="Q38">
            <v>767820</v>
          </cell>
        </row>
        <row r="39">
          <cell r="A39" t="str">
            <v>D02315</v>
          </cell>
          <cell r="B39" t="str">
            <v>24/GL KROGER SKIM MILK</v>
          </cell>
          <cell r="D39">
            <v>333120</v>
          </cell>
          <cell r="E39">
            <v>343992</v>
          </cell>
          <cell r="F39">
            <v>322656</v>
          </cell>
          <cell r="G39">
            <v>297696</v>
          </cell>
          <cell r="H39">
            <v>307104</v>
          </cell>
          <cell r="I39">
            <v>276024</v>
          </cell>
          <cell r="J39">
            <v>312288</v>
          </cell>
          <cell r="K39">
            <v>351384</v>
          </cell>
          <cell r="L39">
            <v>374376</v>
          </cell>
          <cell r="M39">
            <v>312816</v>
          </cell>
          <cell r="N39">
            <v>316296</v>
          </cell>
          <cell r="O39">
            <v>331392</v>
          </cell>
          <cell r="P39">
            <v>304656</v>
          </cell>
          <cell r="Q39">
            <v>4183800</v>
          </cell>
        </row>
        <row r="40">
          <cell r="A40" t="str">
            <v>D02350</v>
          </cell>
          <cell r="B40" t="str">
            <v>9/HG SEALTEST SKIM MILK (PLAS)</v>
          </cell>
          <cell r="D40">
            <v>7767</v>
          </cell>
          <cell r="E40">
            <v>7587</v>
          </cell>
          <cell r="F40">
            <v>7632</v>
          </cell>
          <cell r="G40">
            <v>8145</v>
          </cell>
          <cell r="H40">
            <v>7830</v>
          </cell>
          <cell r="I40">
            <v>8037</v>
          </cell>
          <cell r="J40">
            <v>7875</v>
          </cell>
          <cell r="K40">
            <v>7911</v>
          </cell>
          <cell r="L40">
            <v>8055</v>
          </cell>
          <cell r="M40">
            <v>7515</v>
          </cell>
          <cell r="N40">
            <v>7794</v>
          </cell>
          <cell r="O40">
            <v>7434</v>
          </cell>
          <cell r="P40">
            <v>6570</v>
          </cell>
          <cell r="Q40">
            <v>100152</v>
          </cell>
        </row>
        <row r="41">
          <cell r="A41" t="str">
            <v>D02370</v>
          </cell>
          <cell r="B41" t="str">
            <v>4/GL KROGER FAT FREE PLUS MILK</v>
          </cell>
          <cell r="D41">
            <v>14920</v>
          </cell>
          <cell r="E41">
            <v>14128</v>
          </cell>
          <cell r="F41">
            <v>13796</v>
          </cell>
          <cell r="G41">
            <v>11212</v>
          </cell>
          <cell r="H41">
            <v>12860</v>
          </cell>
          <cell r="I41">
            <v>9844</v>
          </cell>
          <cell r="J41">
            <v>13036</v>
          </cell>
          <cell r="K41">
            <v>12004</v>
          </cell>
          <cell r="L41">
            <v>7480</v>
          </cell>
          <cell r="Q41">
            <v>109280</v>
          </cell>
        </row>
        <row r="42">
          <cell r="A42" t="str">
            <v>D02373</v>
          </cell>
          <cell r="B42" t="str">
            <v>9/HG KROGER FAT FREE PLUS MILK</v>
          </cell>
          <cell r="D42">
            <v>18216</v>
          </cell>
          <cell r="E42">
            <v>19278</v>
          </cell>
          <cell r="F42">
            <v>18117</v>
          </cell>
          <cell r="G42">
            <v>21555</v>
          </cell>
          <cell r="H42">
            <v>18270</v>
          </cell>
          <cell r="I42">
            <v>22239</v>
          </cell>
          <cell r="J42">
            <v>16902</v>
          </cell>
          <cell r="K42">
            <v>16992</v>
          </cell>
          <cell r="L42">
            <v>13410</v>
          </cell>
          <cell r="M42">
            <v>23364</v>
          </cell>
          <cell r="N42">
            <v>21105</v>
          </cell>
          <cell r="O42">
            <v>16362</v>
          </cell>
          <cell r="P42">
            <v>21474</v>
          </cell>
          <cell r="Q42">
            <v>247284</v>
          </cell>
        </row>
        <row r="43">
          <cell r="A43" t="str">
            <v>D02399</v>
          </cell>
          <cell r="B43" t="str">
            <v>6/HG VITAMITE NON-DAIRY BVRAGE</v>
          </cell>
          <cell r="D43">
            <v>1266</v>
          </cell>
          <cell r="E43">
            <v>1356</v>
          </cell>
          <cell r="F43">
            <v>1356</v>
          </cell>
          <cell r="G43">
            <v>1338</v>
          </cell>
          <cell r="H43">
            <v>1230</v>
          </cell>
          <cell r="I43">
            <v>1254</v>
          </cell>
          <cell r="J43">
            <v>1356</v>
          </cell>
          <cell r="K43">
            <v>1314</v>
          </cell>
          <cell r="L43">
            <v>1296</v>
          </cell>
          <cell r="M43">
            <v>1242</v>
          </cell>
          <cell r="N43">
            <v>546</v>
          </cell>
          <cell r="Q43">
            <v>13554</v>
          </cell>
        </row>
        <row r="44">
          <cell r="A44" t="str">
            <v>D02620</v>
          </cell>
          <cell r="B44" t="str">
            <v>1/GL BULK SHIP LOWFT BTRMLK 1%</v>
          </cell>
          <cell r="D44">
            <v>44499</v>
          </cell>
          <cell r="E44">
            <v>27768</v>
          </cell>
          <cell r="F44">
            <v>22291</v>
          </cell>
          <cell r="G44">
            <v>22060</v>
          </cell>
          <cell r="H44">
            <v>38027</v>
          </cell>
          <cell r="I44">
            <v>33180</v>
          </cell>
          <cell r="J44">
            <v>33037</v>
          </cell>
          <cell r="K44">
            <v>27727</v>
          </cell>
          <cell r="L44">
            <v>38380</v>
          </cell>
          <cell r="M44">
            <v>27337</v>
          </cell>
          <cell r="N44">
            <v>27547</v>
          </cell>
          <cell r="O44">
            <v>28134</v>
          </cell>
          <cell r="P44">
            <v>38855</v>
          </cell>
          <cell r="Q44">
            <v>408842</v>
          </cell>
        </row>
        <row r="45">
          <cell r="A45" t="str">
            <v>D02701</v>
          </cell>
          <cell r="B45" t="str">
            <v>9/HG KRO BUTTERMILK LOWFAT(PL)</v>
          </cell>
          <cell r="D45">
            <v>22635</v>
          </cell>
          <cell r="E45">
            <v>22896</v>
          </cell>
          <cell r="F45">
            <v>19458</v>
          </cell>
          <cell r="G45">
            <v>21834</v>
          </cell>
          <cell r="H45">
            <v>21285</v>
          </cell>
          <cell r="I45">
            <v>21087</v>
          </cell>
          <cell r="J45">
            <v>19260</v>
          </cell>
          <cell r="K45">
            <v>21123</v>
          </cell>
          <cell r="L45">
            <v>15354</v>
          </cell>
          <cell r="M45">
            <v>23139</v>
          </cell>
          <cell r="N45">
            <v>23490</v>
          </cell>
          <cell r="O45">
            <v>21483</v>
          </cell>
          <cell r="P45">
            <v>21843</v>
          </cell>
          <cell r="Q45">
            <v>274887</v>
          </cell>
        </row>
        <row r="46">
          <cell r="A46" t="str">
            <v>D02705</v>
          </cell>
          <cell r="B46" t="str">
            <v>12/QT KRO BUTTERMLK LOWFAT(PL)</v>
          </cell>
          <cell r="D46">
            <v>52824</v>
          </cell>
          <cell r="E46">
            <v>48792</v>
          </cell>
          <cell r="F46">
            <v>47484</v>
          </cell>
          <cell r="G46">
            <v>48060</v>
          </cell>
          <cell r="H46">
            <v>42300</v>
          </cell>
          <cell r="I46">
            <v>48024</v>
          </cell>
          <cell r="J46">
            <v>46392</v>
          </cell>
          <cell r="K46">
            <v>47820</v>
          </cell>
          <cell r="L46">
            <v>49056</v>
          </cell>
          <cell r="M46">
            <v>57708</v>
          </cell>
          <cell r="N46">
            <v>66876</v>
          </cell>
          <cell r="O46">
            <v>70764</v>
          </cell>
          <cell r="P46">
            <v>46284</v>
          </cell>
          <cell r="Q46">
            <v>672384</v>
          </cell>
        </row>
        <row r="47">
          <cell r="A47" t="str">
            <v>D02706</v>
          </cell>
          <cell r="B47" t="str">
            <v>10/PT KRO BUTERMLK LOWFAT(PL)</v>
          </cell>
          <cell r="D47">
            <v>42810</v>
          </cell>
          <cell r="E47">
            <v>41480</v>
          </cell>
          <cell r="F47">
            <v>40150</v>
          </cell>
          <cell r="G47">
            <v>37870</v>
          </cell>
          <cell r="H47">
            <v>39020</v>
          </cell>
          <cell r="I47">
            <v>37780</v>
          </cell>
          <cell r="J47">
            <v>43460</v>
          </cell>
          <cell r="K47">
            <v>43150</v>
          </cell>
          <cell r="L47">
            <v>42840</v>
          </cell>
          <cell r="M47">
            <v>47600</v>
          </cell>
          <cell r="N47">
            <v>52420</v>
          </cell>
          <cell r="O47">
            <v>57320</v>
          </cell>
          <cell r="P47">
            <v>43420</v>
          </cell>
          <cell r="Q47">
            <v>569320</v>
          </cell>
        </row>
        <row r="48">
          <cell r="A48" t="str">
            <v>D02712</v>
          </cell>
          <cell r="B48" t="str">
            <v>9/HG KRO BUTTERMILK WHOLE (PL)</v>
          </cell>
          <cell r="D48">
            <v>30969</v>
          </cell>
          <cell r="E48">
            <v>29826</v>
          </cell>
          <cell r="F48">
            <v>26316</v>
          </cell>
          <cell r="G48">
            <v>29853</v>
          </cell>
          <cell r="H48">
            <v>28674</v>
          </cell>
          <cell r="I48">
            <v>31239</v>
          </cell>
          <cell r="J48">
            <v>27144</v>
          </cell>
          <cell r="K48">
            <v>28530</v>
          </cell>
          <cell r="L48">
            <v>22365</v>
          </cell>
          <cell r="M48">
            <v>31545</v>
          </cell>
          <cell r="N48">
            <v>32400</v>
          </cell>
          <cell r="O48">
            <v>31203</v>
          </cell>
          <cell r="P48">
            <v>30321</v>
          </cell>
          <cell r="Q48">
            <v>380385</v>
          </cell>
        </row>
        <row r="49">
          <cell r="A49" t="str">
            <v>D02718</v>
          </cell>
          <cell r="B49" t="str">
            <v>9/HG WESTOVER LF BUTTERMLK(PL)</v>
          </cell>
          <cell r="D49">
            <v>15849</v>
          </cell>
          <cell r="E49">
            <v>16587</v>
          </cell>
          <cell r="F49">
            <v>15750</v>
          </cell>
          <cell r="G49">
            <v>16758</v>
          </cell>
          <cell r="H49">
            <v>16794</v>
          </cell>
          <cell r="I49">
            <v>16236</v>
          </cell>
          <cell r="J49">
            <v>16839</v>
          </cell>
          <cell r="K49">
            <v>16443</v>
          </cell>
          <cell r="L49">
            <v>18495</v>
          </cell>
          <cell r="M49">
            <v>17478</v>
          </cell>
          <cell r="N49">
            <v>17424</v>
          </cell>
          <cell r="O49">
            <v>16740</v>
          </cell>
          <cell r="P49">
            <v>17190</v>
          </cell>
          <cell r="Q49">
            <v>218583</v>
          </cell>
        </row>
        <row r="50">
          <cell r="A50" t="str">
            <v>D02724</v>
          </cell>
          <cell r="B50" t="str">
            <v>4/GL WESTOVER BUTTERMILK</v>
          </cell>
          <cell r="D50">
            <v>9032</v>
          </cell>
          <cell r="E50">
            <v>9140</v>
          </cell>
          <cell r="F50">
            <v>8772</v>
          </cell>
          <cell r="G50">
            <v>9384</v>
          </cell>
          <cell r="H50">
            <v>9408</v>
          </cell>
          <cell r="I50">
            <v>9488</v>
          </cell>
          <cell r="J50">
            <v>9436</v>
          </cell>
          <cell r="K50">
            <v>9556</v>
          </cell>
          <cell r="L50">
            <v>9580</v>
          </cell>
          <cell r="M50">
            <v>9136</v>
          </cell>
          <cell r="N50">
            <v>9460</v>
          </cell>
          <cell r="O50">
            <v>9156</v>
          </cell>
          <cell r="P50">
            <v>9496</v>
          </cell>
          <cell r="Q50">
            <v>121044</v>
          </cell>
        </row>
        <row r="51">
          <cell r="A51" t="str">
            <v>D03050</v>
          </cell>
          <cell r="B51" t="str">
            <v>4/GL KRO LOWFAT CHOCOLATE MILK</v>
          </cell>
          <cell r="D51">
            <v>72696</v>
          </cell>
          <cell r="E51">
            <v>72312</v>
          </cell>
          <cell r="F51">
            <v>68364</v>
          </cell>
          <cell r="G51">
            <v>49676</v>
          </cell>
          <cell r="H51">
            <v>67060</v>
          </cell>
          <cell r="I51">
            <v>39944</v>
          </cell>
          <cell r="J51">
            <v>68904</v>
          </cell>
          <cell r="K51">
            <v>78788</v>
          </cell>
          <cell r="L51">
            <v>85540</v>
          </cell>
          <cell r="M51">
            <v>48612</v>
          </cell>
          <cell r="N51">
            <v>43172</v>
          </cell>
          <cell r="O51">
            <v>48532</v>
          </cell>
          <cell r="P51">
            <v>42368</v>
          </cell>
          <cell r="Q51">
            <v>785968</v>
          </cell>
        </row>
        <row r="52">
          <cell r="A52" t="str">
            <v>D03111</v>
          </cell>
          <cell r="B52" t="str">
            <v>9/HG WESTOVER CHO MLK 3.25(PL)</v>
          </cell>
          <cell r="D52">
            <v>29394</v>
          </cell>
          <cell r="E52">
            <v>28836</v>
          </cell>
          <cell r="F52">
            <v>27819</v>
          </cell>
          <cell r="G52">
            <v>28503</v>
          </cell>
          <cell r="H52">
            <v>27558</v>
          </cell>
          <cell r="I52">
            <v>28161</v>
          </cell>
          <cell r="J52">
            <v>28224</v>
          </cell>
          <cell r="K52">
            <v>29142</v>
          </cell>
          <cell r="L52">
            <v>33840</v>
          </cell>
          <cell r="M52">
            <v>29718</v>
          </cell>
          <cell r="N52">
            <v>28773</v>
          </cell>
          <cell r="O52">
            <v>27702</v>
          </cell>
          <cell r="P52">
            <v>28755</v>
          </cell>
          <cell r="Q52">
            <v>376425</v>
          </cell>
        </row>
        <row r="53">
          <cell r="A53" t="str">
            <v>D03115</v>
          </cell>
          <cell r="B53" t="str">
            <v>12/QT KRO CHOC LOWFAT MILK(PL)</v>
          </cell>
          <cell r="D53">
            <v>46128</v>
          </cell>
          <cell r="E53">
            <v>46140</v>
          </cell>
          <cell r="F53">
            <v>42324</v>
          </cell>
          <cell r="G53">
            <v>44172</v>
          </cell>
          <cell r="H53">
            <v>44436</v>
          </cell>
          <cell r="I53">
            <v>43020</v>
          </cell>
          <cell r="J53">
            <v>44724</v>
          </cell>
          <cell r="K53">
            <v>47412</v>
          </cell>
          <cell r="L53">
            <v>45324</v>
          </cell>
          <cell r="M53">
            <v>50676</v>
          </cell>
          <cell r="N53">
            <v>53988</v>
          </cell>
          <cell r="O53">
            <v>49224</v>
          </cell>
          <cell r="P53">
            <v>44904</v>
          </cell>
          <cell r="Q53">
            <v>602472</v>
          </cell>
        </row>
        <row r="54">
          <cell r="A54" t="str">
            <v>D03118</v>
          </cell>
          <cell r="B54" t="str">
            <v>10/PT KRO LF CHOCLAT MILK (PL)</v>
          </cell>
          <cell r="D54">
            <v>71180</v>
          </cell>
          <cell r="E54">
            <v>65570</v>
          </cell>
          <cell r="F54">
            <v>67790</v>
          </cell>
          <cell r="G54">
            <v>69430</v>
          </cell>
          <cell r="H54">
            <v>67900</v>
          </cell>
          <cell r="I54">
            <v>72840</v>
          </cell>
          <cell r="J54">
            <v>71790</v>
          </cell>
          <cell r="K54">
            <v>83240</v>
          </cell>
          <cell r="L54">
            <v>82350</v>
          </cell>
          <cell r="M54">
            <v>79360</v>
          </cell>
          <cell r="N54">
            <v>79930</v>
          </cell>
          <cell r="O54">
            <v>73230</v>
          </cell>
          <cell r="P54">
            <v>77040</v>
          </cell>
          <cell r="Q54">
            <v>961650</v>
          </cell>
        </row>
        <row r="55">
          <cell r="A55" t="str">
            <v>D03265</v>
          </cell>
          <cell r="B55" t="str">
            <v>9/HG KRO CHOCOLATE MILK (PL)</v>
          </cell>
          <cell r="D55">
            <v>176085</v>
          </cell>
          <cell r="E55">
            <v>184644</v>
          </cell>
          <cell r="F55">
            <v>171009</v>
          </cell>
          <cell r="G55">
            <v>210456</v>
          </cell>
          <cell r="H55">
            <v>170028</v>
          </cell>
          <cell r="I55">
            <v>225243</v>
          </cell>
          <cell r="J55">
            <v>160722</v>
          </cell>
          <cell r="K55">
            <v>147645</v>
          </cell>
          <cell r="L55">
            <v>77949</v>
          </cell>
          <cell r="M55">
            <v>225990</v>
          </cell>
          <cell r="N55">
            <v>223407</v>
          </cell>
          <cell r="O55">
            <v>155196</v>
          </cell>
          <cell r="P55">
            <v>255537</v>
          </cell>
          <cell r="Q55">
            <v>2383911</v>
          </cell>
        </row>
        <row r="56">
          <cell r="A56" t="str">
            <v>D03293</v>
          </cell>
          <cell r="B56" t="str">
            <v>12/PT NESQUIK CHOC MILK (PLAS)</v>
          </cell>
          <cell r="D56">
            <v>6756</v>
          </cell>
          <cell r="E56">
            <v>6096</v>
          </cell>
          <cell r="Q56">
            <v>12852</v>
          </cell>
        </row>
        <row r="57">
          <cell r="A57" t="str">
            <v>D03294</v>
          </cell>
          <cell r="B57" t="str">
            <v>12/PT NESQUIK FAT FR CHOC (PL)</v>
          </cell>
          <cell r="D57">
            <v>2376</v>
          </cell>
          <cell r="E57">
            <v>2304</v>
          </cell>
          <cell r="Q57">
            <v>4680</v>
          </cell>
        </row>
        <row r="58">
          <cell r="A58" t="str">
            <v>D03296</v>
          </cell>
          <cell r="B58" t="str">
            <v>6/HG NESTLE QUIK CHOC MILK</v>
          </cell>
          <cell r="D58">
            <v>4908</v>
          </cell>
          <cell r="E58">
            <v>3114</v>
          </cell>
          <cell r="Q58">
            <v>8022</v>
          </cell>
        </row>
        <row r="59">
          <cell r="A59" t="str">
            <v>D03329</v>
          </cell>
          <cell r="B59" t="str">
            <v>6/HG NSTL QUIK FAT FR CHOC MLK</v>
          </cell>
          <cell r="D59">
            <v>1524</v>
          </cell>
          <cell r="E59">
            <v>1368</v>
          </cell>
          <cell r="Q59">
            <v>2892</v>
          </cell>
        </row>
        <row r="60">
          <cell r="A60" t="str">
            <v>D03342</v>
          </cell>
          <cell r="B60" t="str">
            <v>4/6PK KROGER VANILLA SHAKE</v>
          </cell>
          <cell r="D60">
            <v>668</v>
          </cell>
          <cell r="E60">
            <v>784</v>
          </cell>
          <cell r="F60">
            <v>868</v>
          </cell>
          <cell r="G60">
            <v>872</v>
          </cell>
          <cell r="H60">
            <v>756</v>
          </cell>
          <cell r="I60">
            <v>1024</v>
          </cell>
          <cell r="J60">
            <v>892</v>
          </cell>
          <cell r="Q60">
            <v>5864</v>
          </cell>
        </row>
        <row r="61">
          <cell r="A61" t="str">
            <v>D03344</v>
          </cell>
          <cell r="B61" t="str">
            <v>4/6PK KROGER STRAWBERRY SHAKE</v>
          </cell>
          <cell r="D61">
            <v>828</v>
          </cell>
          <cell r="E61">
            <v>844</v>
          </cell>
          <cell r="F61">
            <v>1044</v>
          </cell>
          <cell r="G61">
            <v>860</v>
          </cell>
          <cell r="H61">
            <v>824</v>
          </cell>
          <cell r="I61">
            <v>848</v>
          </cell>
          <cell r="J61">
            <v>772</v>
          </cell>
          <cell r="K61">
            <v>-36</v>
          </cell>
          <cell r="Q61">
            <v>5984</v>
          </cell>
        </row>
        <row r="62">
          <cell r="A62" t="str">
            <v>D03345</v>
          </cell>
          <cell r="B62" t="str">
            <v>4/6PK KROGER CHOCOLATE SHAKE</v>
          </cell>
          <cell r="D62">
            <v>3680</v>
          </cell>
          <cell r="E62">
            <v>3812</v>
          </cell>
          <cell r="F62">
            <v>3548</v>
          </cell>
          <cell r="G62">
            <v>3504</v>
          </cell>
          <cell r="H62">
            <v>3288</v>
          </cell>
          <cell r="I62">
            <v>3684</v>
          </cell>
          <cell r="J62">
            <v>2316</v>
          </cell>
          <cell r="Q62">
            <v>23832</v>
          </cell>
        </row>
        <row r="63">
          <cell r="A63" t="str">
            <v>D03370</v>
          </cell>
          <cell r="B63" t="str">
            <v>12/PT NESQUIK STRAWBERRY MILK</v>
          </cell>
          <cell r="D63">
            <v>3708</v>
          </cell>
          <cell r="E63">
            <v>3384</v>
          </cell>
          <cell r="Q63">
            <v>7092</v>
          </cell>
        </row>
        <row r="64">
          <cell r="A64" t="str">
            <v>D03508</v>
          </cell>
          <cell r="B64" t="str">
            <v>12/PT DAIRY FRESH HALF/HALF</v>
          </cell>
          <cell r="D64">
            <v>18384</v>
          </cell>
          <cell r="E64">
            <v>18636</v>
          </cell>
          <cell r="F64">
            <v>16956</v>
          </cell>
          <cell r="G64">
            <v>18636</v>
          </cell>
          <cell r="H64">
            <v>18660</v>
          </cell>
          <cell r="I64">
            <v>20952</v>
          </cell>
          <cell r="J64">
            <v>16236</v>
          </cell>
          <cell r="K64">
            <v>14568</v>
          </cell>
          <cell r="L64">
            <v>14748</v>
          </cell>
          <cell r="M64">
            <v>11700</v>
          </cell>
          <cell r="N64">
            <v>13764</v>
          </cell>
          <cell r="O64">
            <v>13944</v>
          </cell>
          <cell r="P64">
            <v>10320</v>
          </cell>
          <cell r="Q64">
            <v>207504</v>
          </cell>
        </row>
        <row r="65">
          <cell r="A65" t="str">
            <v>D03510</v>
          </cell>
          <cell r="B65" t="str">
            <v>12/QT KROGER HALF AND HALF(PL)</v>
          </cell>
          <cell r="D65">
            <v>233052</v>
          </cell>
          <cell r="E65">
            <v>243444</v>
          </cell>
          <cell r="F65">
            <v>203244</v>
          </cell>
          <cell r="G65">
            <v>216708</v>
          </cell>
          <cell r="H65">
            <v>224664</v>
          </cell>
          <cell r="I65">
            <v>217032</v>
          </cell>
          <cell r="J65">
            <v>192084</v>
          </cell>
          <cell r="K65">
            <v>213264</v>
          </cell>
          <cell r="L65">
            <v>193668</v>
          </cell>
          <cell r="M65">
            <v>192840</v>
          </cell>
          <cell r="N65">
            <v>259644</v>
          </cell>
          <cell r="O65">
            <v>287988</v>
          </cell>
          <cell r="P65">
            <v>207864</v>
          </cell>
          <cell r="Q65">
            <v>2885496</v>
          </cell>
        </row>
        <row r="66">
          <cell r="A66" t="str">
            <v>D03511</v>
          </cell>
          <cell r="B66" t="str">
            <v>10/PT KRO HALF AND HALF (PL)</v>
          </cell>
          <cell r="D66">
            <v>109080</v>
          </cell>
          <cell r="E66">
            <v>112910</v>
          </cell>
          <cell r="F66">
            <v>98700</v>
          </cell>
          <cell r="G66">
            <v>94730</v>
          </cell>
          <cell r="H66">
            <v>105160</v>
          </cell>
          <cell r="I66">
            <v>114910</v>
          </cell>
          <cell r="J66">
            <v>106540</v>
          </cell>
          <cell r="K66">
            <v>114960</v>
          </cell>
          <cell r="L66">
            <v>112890</v>
          </cell>
          <cell r="M66">
            <v>115630</v>
          </cell>
          <cell r="N66">
            <v>141110</v>
          </cell>
          <cell r="O66">
            <v>163580</v>
          </cell>
          <cell r="P66">
            <v>117860</v>
          </cell>
          <cell r="Q66">
            <v>1508060</v>
          </cell>
        </row>
        <row r="67">
          <cell r="A67" t="str">
            <v>D03540</v>
          </cell>
          <cell r="B67" t="str">
            <v>1/GL BULK 20% CREAM</v>
          </cell>
          <cell r="D67">
            <v>109732</v>
          </cell>
          <cell r="E67">
            <v>93069</v>
          </cell>
          <cell r="F67">
            <v>93385</v>
          </cell>
          <cell r="G67">
            <v>109780</v>
          </cell>
          <cell r="H67">
            <v>103515</v>
          </cell>
          <cell r="I67">
            <v>98972</v>
          </cell>
          <cell r="J67">
            <v>109972</v>
          </cell>
          <cell r="K67">
            <v>128037</v>
          </cell>
          <cell r="L67">
            <v>88521</v>
          </cell>
          <cell r="M67">
            <v>127962</v>
          </cell>
          <cell r="N67">
            <v>144976</v>
          </cell>
          <cell r="O67">
            <v>112169</v>
          </cell>
          <cell r="P67">
            <v>84532</v>
          </cell>
          <cell r="Q67">
            <v>1404622</v>
          </cell>
        </row>
        <row r="68">
          <cell r="A68" t="str">
            <v>D03554</v>
          </cell>
          <cell r="B68" t="str">
            <v>1/GL BULK HALF AND HALF</v>
          </cell>
          <cell r="D68">
            <v>28449</v>
          </cell>
          <cell r="E68">
            <v>30564</v>
          </cell>
          <cell r="F68">
            <v>33075</v>
          </cell>
          <cell r="G68">
            <v>33921</v>
          </cell>
          <cell r="H68">
            <v>39225</v>
          </cell>
          <cell r="I68">
            <v>23836</v>
          </cell>
          <cell r="J68">
            <v>26133</v>
          </cell>
          <cell r="K68">
            <v>32004</v>
          </cell>
          <cell r="L68">
            <v>23319</v>
          </cell>
          <cell r="M68">
            <v>37966</v>
          </cell>
          <cell r="N68">
            <v>34447</v>
          </cell>
          <cell r="O68">
            <v>33396</v>
          </cell>
          <cell r="P68">
            <v>33402</v>
          </cell>
          <cell r="Q68">
            <v>409737</v>
          </cell>
        </row>
        <row r="69">
          <cell r="A69" t="str">
            <v>D03735</v>
          </cell>
          <cell r="B69" t="str">
            <v>12/HP DAIRY FRESH 30% WHIP CRM</v>
          </cell>
          <cell r="N69">
            <v>1620</v>
          </cell>
          <cell r="Q69">
            <v>1620</v>
          </cell>
        </row>
        <row r="70">
          <cell r="A70" t="str">
            <v>D03803</v>
          </cell>
          <cell r="B70" t="str">
            <v>28/HP KROGER WHIPPING CREAM</v>
          </cell>
          <cell r="D70">
            <v>17248</v>
          </cell>
          <cell r="E70">
            <v>17864</v>
          </cell>
          <cell r="F70">
            <v>11984</v>
          </cell>
          <cell r="G70">
            <v>14056</v>
          </cell>
          <cell r="H70">
            <v>14924</v>
          </cell>
          <cell r="I70">
            <v>23884</v>
          </cell>
          <cell r="J70">
            <v>26012</v>
          </cell>
          <cell r="K70">
            <v>27692</v>
          </cell>
          <cell r="L70">
            <v>20468</v>
          </cell>
          <cell r="M70">
            <v>24052</v>
          </cell>
          <cell r="N70">
            <v>42252</v>
          </cell>
          <cell r="O70">
            <v>57988</v>
          </cell>
          <cell r="P70">
            <v>11480</v>
          </cell>
          <cell r="Q70">
            <v>309904</v>
          </cell>
        </row>
        <row r="71">
          <cell r="A71" t="str">
            <v>D03828</v>
          </cell>
          <cell r="B71" t="str">
            <v>16/QT KRO WHIPPING CREAM 36%</v>
          </cell>
          <cell r="D71">
            <v>7296</v>
          </cell>
          <cell r="E71">
            <v>7936</v>
          </cell>
          <cell r="F71">
            <v>6944</v>
          </cell>
          <cell r="G71">
            <v>7680</v>
          </cell>
          <cell r="H71">
            <v>8032</v>
          </cell>
          <cell r="I71">
            <v>10064</v>
          </cell>
          <cell r="J71">
            <v>9280</v>
          </cell>
          <cell r="K71">
            <v>9536</v>
          </cell>
          <cell r="L71">
            <v>9104</v>
          </cell>
          <cell r="M71">
            <v>8800</v>
          </cell>
          <cell r="N71">
            <v>15984</v>
          </cell>
          <cell r="O71">
            <v>17104</v>
          </cell>
          <cell r="P71">
            <v>7088</v>
          </cell>
          <cell r="Q71">
            <v>124848</v>
          </cell>
        </row>
        <row r="72">
          <cell r="A72" t="str">
            <v>D03831</v>
          </cell>
          <cell r="B72" t="str">
            <v>28/PT KROGER HEAVY WHIP CREAM</v>
          </cell>
          <cell r="D72">
            <v>33684</v>
          </cell>
          <cell r="E72">
            <v>43540</v>
          </cell>
          <cell r="F72">
            <v>25900</v>
          </cell>
          <cell r="G72">
            <v>31612</v>
          </cell>
          <cell r="H72">
            <v>28560</v>
          </cell>
          <cell r="I72">
            <v>32004</v>
          </cell>
          <cell r="J72">
            <v>21952</v>
          </cell>
          <cell r="K72">
            <v>22204</v>
          </cell>
          <cell r="L72">
            <v>19628</v>
          </cell>
          <cell r="M72">
            <v>26180</v>
          </cell>
          <cell r="N72">
            <v>73696</v>
          </cell>
          <cell r="O72">
            <v>64372</v>
          </cell>
          <cell r="P72">
            <v>17136</v>
          </cell>
          <cell r="Q72">
            <v>440468</v>
          </cell>
        </row>
        <row r="73">
          <cell r="A73" t="str">
            <v>D04250</v>
          </cell>
          <cell r="B73" t="str">
            <v>12/24OZ COBURN FMS COTTAGE CHS</v>
          </cell>
          <cell r="D73">
            <v>94224</v>
          </cell>
          <cell r="E73">
            <v>95988</v>
          </cell>
          <cell r="F73">
            <v>94152</v>
          </cell>
          <cell r="G73">
            <v>98988</v>
          </cell>
          <cell r="H73">
            <v>101448</v>
          </cell>
          <cell r="I73">
            <v>97560</v>
          </cell>
          <cell r="J73">
            <v>101136</v>
          </cell>
          <cell r="K73">
            <v>92796</v>
          </cell>
          <cell r="L73">
            <v>90168</v>
          </cell>
          <cell r="M73">
            <v>77460</v>
          </cell>
          <cell r="N73">
            <v>74364</v>
          </cell>
          <cell r="O73">
            <v>70704</v>
          </cell>
          <cell r="P73">
            <v>80676</v>
          </cell>
          <cell r="Q73">
            <v>1169664</v>
          </cell>
        </row>
        <row r="74">
          <cell r="A74" t="str">
            <v>D04251</v>
          </cell>
          <cell r="B74" t="str">
            <v>12/24OZ COBURN FMS LF CTG CHSE</v>
          </cell>
          <cell r="D74">
            <v>37524</v>
          </cell>
          <cell r="E74">
            <v>40476</v>
          </cell>
          <cell r="F74">
            <v>41148</v>
          </cell>
          <cell r="G74">
            <v>41628</v>
          </cell>
          <cell r="H74">
            <v>43176</v>
          </cell>
          <cell r="I74">
            <v>41076</v>
          </cell>
          <cell r="J74">
            <v>42804</v>
          </cell>
          <cell r="K74">
            <v>47820</v>
          </cell>
          <cell r="L74">
            <v>41028</v>
          </cell>
          <cell r="M74">
            <v>34548</v>
          </cell>
          <cell r="N74">
            <v>30576</v>
          </cell>
          <cell r="O74">
            <v>30024</v>
          </cell>
          <cell r="P74">
            <v>35940</v>
          </cell>
          <cell r="Q74">
            <v>507768</v>
          </cell>
        </row>
        <row r="75">
          <cell r="A75" t="str">
            <v>D04400</v>
          </cell>
          <cell r="B75" t="str">
            <v>12/24OZ KRO SM CURD CTG CHSE</v>
          </cell>
          <cell r="D75">
            <v>93984</v>
          </cell>
          <cell r="E75">
            <v>97620</v>
          </cell>
          <cell r="F75">
            <v>93204</v>
          </cell>
          <cell r="G75">
            <v>94032</v>
          </cell>
          <cell r="H75">
            <v>113832</v>
          </cell>
          <cell r="I75">
            <v>111468</v>
          </cell>
          <cell r="J75">
            <v>114168</v>
          </cell>
          <cell r="K75">
            <v>111168</v>
          </cell>
          <cell r="L75">
            <v>99024</v>
          </cell>
          <cell r="M75">
            <v>86052</v>
          </cell>
          <cell r="N75">
            <v>90132</v>
          </cell>
          <cell r="O75">
            <v>94356</v>
          </cell>
          <cell r="P75">
            <v>100764</v>
          </cell>
          <cell r="Q75">
            <v>1299804</v>
          </cell>
        </row>
        <row r="76">
          <cell r="A76" t="str">
            <v>D04450</v>
          </cell>
          <cell r="B76" t="str">
            <v>12/24OZ KRO NF COTTAGE CHEESE</v>
          </cell>
          <cell r="D76">
            <v>34992</v>
          </cell>
          <cell r="E76">
            <v>39072</v>
          </cell>
          <cell r="F76">
            <v>43584</v>
          </cell>
          <cell r="G76">
            <v>47496</v>
          </cell>
          <cell r="H76">
            <v>50244</v>
          </cell>
          <cell r="I76">
            <v>46860</v>
          </cell>
          <cell r="J76">
            <v>56340</v>
          </cell>
          <cell r="K76">
            <v>58416</v>
          </cell>
          <cell r="L76">
            <v>54096</v>
          </cell>
          <cell r="M76">
            <v>43896</v>
          </cell>
          <cell r="N76">
            <v>39120</v>
          </cell>
          <cell r="O76">
            <v>37260</v>
          </cell>
          <cell r="P76">
            <v>43620</v>
          </cell>
          <cell r="Q76">
            <v>594996</v>
          </cell>
        </row>
        <row r="77">
          <cell r="A77" t="str">
            <v>D04500</v>
          </cell>
          <cell r="B77" t="str">
            <v>24 OZ KRO LARGE CURD CHEESE</v>
          </cell>
          <cell r="D77">
            <v>36300</v>
          </cell>
          <cell r="E77">
            <v>39720</v>
          </cell>
          <cell r="F77">
            <v>37296</v>
          </cell>
          <cell r="G77">
            <v>47988</v>
          </cell>
          <cell r="H77">
            <v>52968</v>
          </cell>
          <cell r="I77">
            <v>52608</v>
          </cell>
          <cell r="J77">
            <v>46992</v>
          </cell>
          <cell r="K77">
            <v>49980</v>
          </cell>
          <cell r="L77">
            <v>41940</v>
          </cell>
          <cell r="M77">
            <v>34968</v>
          </cell>
          <cell r="N77">
            <v>40584</v>
          </cell>
          <cell r="O77">
            <v>44208</v>
          </cell>
          <cell r="P77">
            <v>45480</v>
          </cell>
          <cell r="Q77">
            <v>571032</v>
          </cell>
        </row>
        <row r="78">
          <cell r="A78" t="str">
            <v>D04758</v>
          </cell>
          <cell r="B78" t="str">
            <v>6/16OZ KRO LRG CURD COTTAGE CH</v>
          </cell>
          <cell r="D78">
            <v>35934</v>
          </cell>
          <cell r="E78">
            <v>25974</v>
          </cell>
          <cell r="F78">
            <v>26292</v>
          </cell>
          <cell r="G78">
            <v>46146</v>
          </cell>
          <cell r="H78">
            <v>48624</v>
          </cell>
          <cell r="I78">
            <v>64530</v>
          </cell>
          <cell r="J78">
            <v>37512</v>
          </cell>
          <cell r="K78">
            <v>25494</v>
          </cell>
          <cell r="L78">
            <v>35136</v>
          </cell>
          <cell r="M78">
            <v>32070</v>
          </cell>
          <cell r="N78">
            <v>38712</v>
          </cell>
          <cell r="O78">
            <v>27294</v>
          </cell>
          <cell r="P78">
            <v>27210</v>
          </cell>
          <cell r="Q78">
            <v>470928</v>
          </cell>
        </row>
        <row r="79">
          <cell r="A79" t="str">
            <v>D04781</v>
          </cell>
          <cell r="B79" t="str">
            <v>6/16OZ KRO SMALL CURD CTG CHSE</v>
          </cell>
          <cell r="D79">
            <v>99948</v>
          </cell>
          <cell r="E79">
            <v>72780</v>
          </cell>
          <cell r="F79">
            <v>74334</v>
          </cell>
          <cell r="G79">
            <v>98856</v>
          </cell>
          <cell r="H79">
            <v>101154</v>
          </cell>
          <cell r="I79">
            <v>122550</v>
          </cell>
          <cell r="J79">
            <v>95166</v>
          </cell>
          <cell r="K79">
            <v>67740</v>
          </cell>
          <cell r="L79">
            <v>85164</v>
          </cell>
          <cell r="M79">
            <v>116634</v>
          </cell>
          <cell r="N79">
            <v>82074</v>
          </cell>
          <cell r="O79">
            <v>65490</v>
          </cell>
          <cell r="P79">
            <v>63798</v>
          </cell>
          <cell r="Q79">
            <v>1145688</v>
          </cell>
        </row>
        <row r="80">
          <cell r="A80" t="str">
            <v>D04782</v>
          </cell>
          <cell r="B80" t="str">
            <v>6/16OZ KRO LOWFAT COTTAGE CHSE</v>
          </cell>
          <cell r="D80">
            <v>60108</v>
          </cell>
          <cell r="E80">
            <v>54900</v>
          </cell>
          <cell r="F80">
            <v>46794</v>
          </cell>
          <cell r="G80">
            <v>56814</v>
          </cell>
          <cell r="H80">
            <v>53802</v>
          </cell>
          <cell r="I80">
            <v>92376</v>
          </cell>
          <cell r="J80">
            <v>52968</v>
          </cell>
          <cell r="K80">
            <v>40716</v>
          </cell>
          <cell r="L80">
            <v>48552</v>
          </cell>
          <cell r="M80">
            <v>81318</v>
          </cell>
          <cell r="N80">
            <v>52734</v>
          </cell>
          <cell r="O80">
            <v>40044</v>
          </cell>
          <cell r="P80">
            <v>41550</v>
          </cell>
          <cell r="Q80">
            <v>722676</v>
          </cell>
        </row>
        <row r="81">
          <cell r="A81" t="str">
            <v>D04783</v>
          </cell>
          <cell r="B81" t="str">
            <v>6/16OZ KRO FAT FREE CTG CHSE</v>
          </cell>
          <cell r="D81">
            <v>31506</v>
          </cell>
          <cell r="E81">
            <v>24054</v>
          </cell>
          <cell r="F81">
            <v>27426</v>
          </cell>
          <cell r="G81">
            <v>40728</v>
          </cell>
          <cell r="H81">
            <v>43374</v>
          </cell>
          <cell r="I81">
            <v>50748</v>
          </cell>
          <cell r="J81">
            <v>52260</v>
          </cell>
          <cell r="K81">
            <v>37410</v>
          </cell>
          <cell r="L81">
            <v>42714</v>
          </cell>
          <cell r="M81">
            <v>32148</v>
          </cell>
          <cell r="N81">
            <v>33408</v>
          </cell>
          <cell r="O81">
            <v>25272</v>
          </cell>
          <cell r="P81">
            <v>27018</v>
          </cell>
          <cell r="Q81">
            <v>468066</v>
          </cell>
        </row>
        <row r="82">
          <cell r="A82" t="str">
            <v>D05045</v>
          </cell>
          <cell r="B82" t="str">
            <v>24 OZ KRO LF CC</v>
          </cell>
          <cell r="D82">
            <v>62100</v>
          </cell>
          <cell r="E82">
            <v>71100</v>
          </cell>
          <cell r="F82">
            <v>70272</v>
          </cell>
          <cell r="G82">
            <v>68052</v>
          </cell>
          <cell r="H82">
            <v>73668</v>
          </cell>
          <cell r="I82">
            <v>73728</v>
          </cell>
          <cell r="J82">
            <v>75504</v>
          </cell>
          <cell r="K82">
            <v>76476</v>
          </cell>
          <cell r="L82">
            <v>68532</v>
          </cell>
          <cell r="M82">
            <v>57588</v>
          </cell>
          <cell r="N82">
            <v>62280</v>
          </cell>
          <cell r="O82">
            <v>62976</v>
          </cell>
          <cell r="P82">
            <v>73440</v>
          </cell>
          <cell r="Q82">
            <v>895716</v>
          </cell>
        </row>
        <row r="83">
          <cell r="A83" t="str">
            <v>D05231</v>
          </cell>
          <cell r="B83" t="str">
            <v>12/6OZ KR CRB MST BLEND-STRWBY</v>
          </cell>
          <cell r="D83">
            <v>20184</v>
          </cell>
          <cell r="E83">
            <v>17520</v>
          </cell>
          <cell r="F83">
            <v>20868</v>
          </cell>
          <cell r="G83">
            <v>21564</v>
          </cell>
          <cell r="H83">
            <v>20976</v>
          </cell>
          <cell r="I83">
            <v>21636</v>
          </cell>
          <cell r="J83">
            <v>23688</v>
          </cell>
          <cell r="K83">
            <v>23856</v>
          </cell>
          <cell r="L83">
            <v>24732</v>
          </cell>
          <cell r="M83">
            <v>22980</v>
          </cell>
          <cell r="N83">
            <v>20700</v>
          </cell>
          <cell r="O83">
            <v>17388</v>
          </cell>
          <cell r="P83">
            <v>25188</v>
          </cell>
          <cell r="Q83">
            <v>281280</v>
          </cell>
        </row>
        <row r="84">
          <cell r="A84" t="str">
            <v>D05232</v>
          </cell>
          <cell r="B84" t="str">
            <v>12/6OZ KR CRB MST BLEND-RSPBRY</v>
          </cell>
          <cell r="D84">
            <v>15960</v>
          </cell>
          <cell r="E84">
            <v>15468</v>
          </cell>
          <cell r="F84">
            <v>14508</v>
          </cell>
          <cell r="G84">
            <v>15696</v>
          </cell>
          <cell r="H84">
            <v>16056</v>
          </cell>
          <cell r="I84">
            <v>15252</v>
          </cell>
          <cell r="J84">
            <v>15240</v>
          </cell>
          <cell r="K84">
            <v>17400</v>
          </cell>
          <cell r="L84">
            <v>17280</v>
          </cell>
          <cell r="M84">
            <v>16068</v>
          </cell>
          <cell r="N84">
            <v>14616</v>
          </cell>
          <cell r="O84">
            <v>12528</v>
          </cell>
          <cell r="P84">
            <v>16944</v>
          </cell>
          <cell r="Q84">
            <v>203016</v>
          </cell>
        </row>
        <row r="85">
          <cell r="A85" t="str">
            <v>D05233</v>
          </cell>
          <cell r="B85" t="str">
            <v>12/6OZ KR CRB MST BLEND-PEACH</v>
          </cell>
          <cell r="D85">
            <v>16452</v>
          </cell>
          <cell r="E85">
            <v>15996</v>
          </cell>
          <cell r="F85">
            <v>15732</v>
          </cell>
          <cell r="G85">
            <v>16728</v>
          </cell>
          <cell r="H85">
            <v>16992</v>
          </cell>
          <cell r="I85">
            <v>17124</v>
          </cell>
          <cell r="J85">
            <v>17628</v>
          </cell>
          <cell r="K85">
            <v>18912</v>
          </cell>
          <cell r="L85">
            <v>18576</v>
          </cell>
          <cell r="M85">
            <v>17676</v>
          </cell>
          <cell r="N85">
            <v>16284</v>
          </cell>
          <cell r="O85">
            <v>13740</v>
          </cell>
          <cell r="P85">
            <v>19560</v>
          </cell>
          <cell r="Q85">
            <v>221400</v>
          </cell>
        </row>
        <row r="86">
          <cell r="A86" t="str">
            <v>D05234</v>
          </cell>
          <cell r="B86" t="str">
            <v>12/6OZ KR CRB MST BLEND-VANLLA</v>
          </cell>
          <cell r="D86">
            <v>18324</v>
          </cell>
          <cell r="E86">
            <v>18396</v>
          </cell>
          <cell r="F86">
            <v>19380</v>
          </cell>
          <cell r="G86">
            <v>21084</v>
          </cell>
          <cell r="H86">
            <v>22572</v>
          </cell>
          <cell r="I86">
            <v>21924</v>
          </cell>
          <cell r="J86">
            <v>24144</v>
          </cell>
          <cell r="K86">
            <v>24288</v>
          </cell>
          <cell r="L86">
            <v>25680</v>
          </cell>
          <cell r="M86">
            <v>24288</v>
          </cell>
          <cell r="N86">
            <v>21288</v>
          </cell>
          <cell r="O86">
            <v>19392</v>
          </cell>
          <cell r="P86">
            <v>26724</v>
          </cell>
          <cell r="Q86">
            <v>287484</v>
          </cell>
        </row>
        <row r="87">
          <cell r="A87" t="str">
            <v>D05246</v>
          </cell>
          <cell r="B87" t="str">
            <v>12/10OZ KRO SMOOTHIE YG-PEACH</v>
          </cell>
          <cell r="D87">
            <v>2772</v>
          </cell>
          <cell r="E87">
            <v>4860</v>
          </cell>
          <cell r="F87">
            <v>5844</v>
          </cell>
          <cell r="G87">
            <v>5460</v>
          </cell>
          <cell r="H87">
            <v>5244</v>
          </cell>
          <cell r="I87">
            <v>4836</v>
          </cell>
          <cell r="J87">
            <v>12684</v>
          </cell>
          <cell r="K87">
            <v>6036</v>
          </cell>
          <cell r="L87">
            <v>5652</v>
          </cell>
          <cell r="M87">
            <v>4740</v>
          </cell>
          <cell r="N87">
            <v>5256</v>
          </cell>
          <cell r="O87">
            <v>4200</v>
          </cell>
          <cell r="P87">
            <v>5400</v>
          </cell>
          <cell r="Q87">
            <v>72984</v>
          </cell>
        </row>
        <row r="88">
          <cell r="A88" t="str">
            <v>D05247</v>
          </cell>
          <cell r="B88" t="str">
            <v>12/10OZ KRO SMOOTHIE YG-RSPBRY</v>
          </cell>
          <cell r="D88">
            <v>2448</v>
          </cell>
          <cell r="E88">
            <v>4656</v>
          </cell>
          <cell r="F88">
            <v>4272</v>
          </cell>
          <cell r="G88">
            <v>5640</v>
          </cell>
          <cell r="H88">
            <v>5208</v>
          </cell>
          <cell r="I88">
            <v>4080</v>
          </cell>
          <cell r="J88">
            <v>9792</v>
          </cell>
          <cell r="K88">
            <v>5688</v>
          </cell>
          <cell r="L88">
            <v>5472</v>
          </cell>
          <cell r="M88">
            <v>4584</v>
          </cell>
          <cell r="N88">
            <v>5400</v>
          </cell>
          <cell r="O88">
            <v>3876</v>
          </cell>
          <cell r="P88">
            <v>4728</v>
          </cell>
          <cell r="Q88">
            <v>65844</v>
          </cell>
        </row>
        <row r="89">
          <cell r="A89" t="str">
            <v>D05248</v>
          </cell>
          <cell r="B89" t="str">
            <v>12/10OZ KRO SMOOTHIE YG-STRWBY</v>
          </cell>
          <cell r="D89">
            <v>4356</v>
          </cell>
          <cell r="E89">
            <v>7584</v>
          </cell>
          <cell r="F89">
            <v>8976</v>
          </cell>
          <cell r="G89">
            <v>8616</v>
          </cell>
          <cell r="H89">
            <v>8184</v>
          </cell>
          <cell r="I89">
            <v>7764</v>
          </cell>
          <cell r="J89">
            <v>15336</v>
          </cell>
          <cell r="K89">
            <v>10380</v>
          </cell>
          <cell r="L89">
            <v>8208</v>
          </cell>
          <cell r="M89">
            <v>6456</v>
          </cell>
          <cell r="N89">
            <v>7716</v>
          </cell>
          <cell r="O89">
            <v>5880</v>
          </cell>
          <cell r="P89">
            <v>8052</v>
          </cell>
          <cell r="Q89">
            <v>107508</v>
          </cell>
        </row>
        <row r="90">
          <cell r="A90" t="str">
            <v>D05249</v>
          </cell>
          <cell r="B90" t="str">
            <v>12/10OZ KRO SMOOTHIE YG-TROPCL</v>
          </cell>
          <cell r="D90">
            <v>2712</v>
          </cell>
          <cell r="E90">
            <v>4428</v>
          </cell>
          <cell r="F90">
            <v>4632</v>
          </cell>
          <cell r="G90">
            <v>5160</v>
          </cell>
          <cell r="H90">
            <v>5292</v>
          </cell>
          <cell r="I90">
            <v>5784</v>
          </cell>
          <cell r="J90">
            <v>10524</v>
          </cell>
          <cell r="K90">
            <v>5880</v>
          </cell>
          <cell r="L90">
            <v>5352</v>
          </cell>
          <cell r="M90">
            <v>4620</v>
          </cell>
          <cell r="N90">
            <v>5172</v>
          </cell>
          <cell r="O90">
            <v>4464</v>
          </cell>
          <cell r="P90">
            <v>4200</v>
          </cell>
          <cell r="Q90">
            <v>68220</v>
          </cell>
        </row>
        <row r="91">
          <cell r="A91" t="str">
            <v>D05286</v>
          </cell>
          <cell r="B91" t="str">
            <v>12/6OZ KRO BLND YOG-BLK CHERRY</v>
          </cell>
          <cell r="D91">
            <v>17232</v>
          </cell>
          <cell r="E91">
            <v>17676</v>
          </cell>
          <cell r="F91">
            <v>19056</v>
          </cell>
          <cell r="G91">
            <v>18324</v>
          </cell>
          <cell r="H91">
            <v>17628</v>
          </cell>
          <cell r="I91">
            <v>17580</v>
          </cell>
          <cell r="J91">
            <v>16716</v>
          </cell>
          <cell r="K91">
            <v>20280</v>
          </cell>
          <cell r="L91">
            <v>19440</v>
          </cell>
          <cell r="M91">
            <v>19452</v>
          </cell>
          <cell r="N91">
            <v>19392</v>
          </cell>
          <cell r="O91">
            <v>16464</v>
          </cell>
          <cell r="P91">
            <v>19356</v>
          </cell>
          <cell r="Q91">
            <v>238596</v>
          </cell>
        </row>
        <row r="92">
          <cell r="A92" t="str">
            <v>D05287</v>
          </cell>
          <cell r="B92" t="str">
            <v>12/6OZ KRO BLND YOG-BLUEBERRY</v>
          </cell>
          <cell r="D92">
            <v>18300</v>
          </cell>
          <cell r="E92">
            <v>16992</v>
          </cell>
          <cell r="F92">
            <v>18252</v>
          </cell>
          <cell r="G92">
            <v>17688</v>
          </cell>
          <cell r="H92">
            <v>17568</v>
          </cell>
          <cell r="I92">
            <v>18000</v>
          </cell>
          <cell r="J92">
            <v>16392</v>
          </cell>
          <cell r="K92">
            <v>20148</v>
          </cell>
          <cell r="L92">
            <v>19584</v>
          </cell>
          <cell r="M92">
            <v>19212</v>
          </cell>
          <cell r="N92">
            <v>18780</v>
          </cell>
          <cell r="O92">
            <v>15972</v>
          </cell>
          <cell r="P92">
            <v>20352</v>
          </cell>
          <cell r="Q92">
            <v>237240</v>
          </cell>
        </row>
        <row r="93">
          <cell r="A93" t="str">
            <v>D05288</v>
          </cell>
          <cell r="B93" t="str">
            <v>12/6OZ KRO BLND YOG-CHRY VANLA</v>
          </cell>
          <cell r="D93">
            <v>15264</v>
          </cell>
          <cell r="E93">
            <v>16476</v>
          </cell>
          <cell r="F93">
            <v>16956</v>
          </cell>
          <cell r="G93">
            <v>16344</v>
          </cell>
          <cell r="H93">
            <v>15672</v>
          </cell>
          <cell r="I93">
            <v>15648</v>
          </cell>
          <cell r="J93">
            <v>14568</v>
          </cell>
          <cell r="K93">
            <v>18156</v>
          </cell>
          <cell r="L93">
            <v>18468</v>
          </cell>
          <cell r="M93">
            <v>10836</v>
          </cell>
          <cell r="N93">
            <v>8364</v>
          </cell>
          <cell r="O93">
            <v>13368</v>
          </cell>
          <cell r="P93">
            <v>18612</v>
          </cell>
          <cell r="Q93">
            <v>198732</v>
          </cell>
        </row>
        <row r="94">
          <cell r="A94" t="str">
            <v>D05292</v>
          </cell>
          <cell r="B94" t="str">
            <v>12/6OZ KRO BLND YOG-PEACH</v>
          </cell>
          <cell r="D94">
            <v>19800</v>
          </cell>
          <cell r="E94">
            <v>20532</v>
          </cell>
          <cell r="F94">
            <v>22380</v>
          </cell>
          <cell r="G94">
            <v>21708</v>
          </cell>
          <cell r="H94">
            <v>20724</v>
          </cell>
          <cell r="I94">
            <v>21312</v>
          </cell>
          <cell r="J94">
            <v>22092</v>
          </cell>
          <cell r="K94">
            <v>23136</v>
          </cell>
          <cell r="L94">
            <v>23484</v>
          </cell>
          <cell r="M94">
            <v>22944</v>
          </cell>
          <cell r="N94">
            <v>21936</v>
          </cell>
          <cell r="O94">
            <v>18804</v>
          </cell>
          <cell r="P94">
            <v>24888</v>
          </cell>
          <cell r="Q94">
            <v>283740</v>
          </cell>
        </row>
        <row r="95">
          <cell r="A95" t="str">
            <v>D05295</v>
          </cell>
          <cell r="B95" t="str">
            <v>12/6OZ KRO BLND YOG-RASPBERRY</v>
          </cell>
          <cell r="D95">
            <v>15912</v>
          </cell>
          <cell r="E95">
            <v>16476</v>
          </cell>
          <cell r="F95">
            <v>17160</v>
          </cell>
          <cell r="G95">
            <v>16704</v>
          </cell>
          <cell r="H95">
            <v>15576</v>
          </cell>
          <cell r="I95">
            <v>16512</v>
          </cell>
          <cell r="J95">
            <v>14724</v>
          </cell>
          <cell r="K95">
            <v>17688</v>
          </cell>
          <cell r="L95">
            <v>17100</v>
          </cell>
          <cell r="M95">
            <v>16716</v>
          </cell>
          <cell r="N95">
            <v>16284</v>
          </cell>
          <cell r="O95">
            <v>13164</v>
          </cell>
          <cell r="P95">
            <v>16608</v>
          </cell>
          <cell r="Q95">
            <v>210624</v>
          </cell>
        </row>
        <row r="96">
          <cell r="A96" t="str">
            <v>D05297</v>
          </cell>
          <cell r="B96" t="str">
            <v>12/6OZ KRO BLND YOG-STRAWBERRY</v>
          </cell>
          <cell r="D96">
            <v>23388</v>
          </cell>
          <cell r="E96">
            <v>24300</v>
          </cell>
          <cell r="F96">
            <v>24408</v>
          </cell>
          <cell r="G96">
            <v>22932</v>
          </cell>
          <cell r="H96">
            <v>22296</v>
          </cell>
          <cell r="I96">
            <v>22788</v>
          </cell>
          <cell r="J96">
            <v>21684</v>
          </cell>
          <cell r="K96">
            <v>26196</v>
          </cell>
          <cell r="L96">
            <v>24900</v>
          </cell>
          <cell r="M96">
            <v>25380</v>
          </cell>
          <cell r="N96">
            <v>24228</v>
          </cell>
          <cell r="O96">
            <v>20904</v>
          </cell>
          <cell r="P96">
            <v>26844</v>
          </cell>
          <cell r="Q96">
            <v>310248</v>
          </cell>
        </row>
        <row r="97">
          <cell r="A97" t="str">
            <v>D05298</v>
          </cell>
          <cell r="B97" t="str">
            <v>12/6OZ KRO BLND YOG-STR BANANA</v>
          </cell>
          <cell r="D97">
            <v>21456</v>
          </cell>
          <cell r="E97">
            <v>22392</v>
          </cell>
          <cell r="F97">
            <v>21540</v>
          </cell>
          <cell r="G97">
            <v>22140</v>
          </cell>
          <cell r="H97">
            <v>21192</v>
          </cell>
          <cell r="I97">
            <v>21216</v>
          </cell>
          <cell r="J97">
            <v>19428</v>
          </cell>
          <cell r="K97">
            <v>20748</v>
          </cell>
          <cell r="L97">
            <v>22320</v>
          </cell>
          <cell r="M97">
            <v>22344</v>
          </cell>
          <cell r="N97">
            <v>22596</v>
          </cell>
          <cell r="O97">
            <v>18816</v>
          </cell>
          <cell r="P97">
            <v>24792</v>
          </cell>
          <cell r="Q97">
            <v>280980</v>
          </cell>
        </row>
        <row r="98">
          <cell r="A98" t="str">
            <v>D05299</v>
          </cell>
          <cell r="B98" t="str">
            <v>12/6OZ KRO BLND YOG-STR VANLLA</v>
          </cell>
          <cell r="D98">
            <v>15516</v>
          </cell>
          <cell r="E98">
            <v>16464</v>
          </cell>
          <cell r="F98">
            <v>17964</v>
          </cell>
          <cell r="G98">
            <v>17424</v>
          </cell>
          <cell r="H98">
            <v>16800</v>
          </cell>
          <cell r="I98">
            <v>16728</v>
          </cell>
          <cell r="J98">
            <v>17340</v>
          </cell>
          <cell r="K98">
            <v>16140</v>
          </cell>
          <cell r="L98">
            <v>17496</v>
          </cell>
          <cell r="M98">
            <v>9648</v>
          </cell>
          <cell r="N98">
            <v>9432</v>
          </cell>
          <cell r="O98">
            <v>13308</v>
          </cell>
          <cell r="P98">
            <v>18720</v>
          </cell>
          <cell r="Q98">
            <v>202980</v>
          </cell>
        </row>
        <row r="99">
          <cell r="A99" t="str">
            <v>D05304</v>
          </cell>
          <cell r="B99" t="str">
            <v>12/6OZ KRO LITE YOG-APCT MANGO</v>
          </cell>
          <cell r="D99">
            <v>115212</v>
          </cell>
          <cell r="E99">
            <v>111528</v>
          </cell>
          <cell r="F99">
            <v>113208</v>
          </cell>
          <cell r="G99">
            <v>130476</v>
          </cell>
          <cell r="H99">
            <v>108156</v>
          </cell>
          <cell r="I99">
            <v>115584</v>
          </cell>
          <cell r="J99">
            <v>103680</v>
          </cell>
          <cell r="K99">
            <v>134328</v>
          </cell>
          <cell r="L99">
            <v>114480</v>
          </cell>
          <cell r="M99">
            <v>98100</v>
          </cell>
          <cell r="N99">
            <v>94512</v>
          </cell>
          <cell r="O99">
            <v>84540</v>
          </cell>
          <cell r="P99">
            <v>106728</v>
          </cell>
          <cell r="Q99">
            <v>1430532</v>
          </cell>
        </row>
        <row r="100">
          <cell r="A100" t="str">
            <v>D05305</v>
          </cell>
          <cell r="B100" t="str">
            <v>12/6OZ KRO LITE YOG-BAN MANGO</v>
          </cell>
          <cell r="D100">
            <v>84720</v>
          </cell>
          <cell r="E100">
            <v>85620</v>
          </cell>
          <cell r="F100">
            <v>78420</v>
          </cell>
          <cell r="G100">
            <v>98556</v>
          </cell>
          <cell r="H100">
            <v>73440</v>
          </cell>
          <cell r="I100">
            <v>85992</v>
          </cell>
          <cell r="J100">
            <v>75396</v>
          </cell>
          <cell r="K100">
            <v>93216</v>
          </cell>
          <cell r="L100">
            <v>78948</v>
          </cell>
          <cell r="M100">
            <v>70956</v>
          </cell>
          <cell r="N100">
            <v>69804</v>
          </cell>
          <cell r="O100">
            <v>57612</v>
          </cell>
          <cell r="P100">
            <v>69636</v>
          </cell>
          <cell r="Q100">
            <v>1022316</v>
          </cell>
        </row>
        <row r="101">
          <cell r="A101" t="str">
            <v>D05306</v>
          </cell>
          <cell r="B101" t="str">
            <v>12/6OZ KRO LITE YOG-BAN FOSTER</v>
          </cell>
          <cell r="D101">
            <v>93156</v>
          </cell>
          <cell r="E101">
            <v>100764</v>
          </cell>
          <cell r="F101">
            <v>77856</v>
          </cell>
          <cell r="G101">
            <v>101892</v>
          </cell>
          <cell r="H101">
            <v>84552</v>
          </cell>
          <cell r="I101">
            <v>84372</v>
          </cell>
          <cell r="J101">
            <v>72468</v>
          </cell>
          <cell r="K101">
            <v>102384</v>
          </cell>
          <cell r="L101">
            <v>82476</v>
          </cell>
          <cell r="M101">
            <v>69588</v>
          </cell>
          <cell r="N101">
            <v>75348</v>
          </cell>
          <cell r="O101">
            <v>64416</v>
          </cell>
          <cell r="P101">
            <v>81384</v>
          </cell>
          <cell r="Q101">
            <v>1090656</v>
          </cell>
        </row>
        <row r="102">
          <cell r="A102" t="str">
            <v>D05307</v>
          </cell>
          <cell r="B102" t="str">
            <v>12/6OZ KRO LITE YOG-BLCKBY PIE</v>
          </cell>
          <cell r="D102">
            <v>109404</v>
          </cell>
          <cell r="E102">
            <v>112248</v>
          </cell>
          <cell r="F102">
            <v>104148</v>
          </cell>
          <cell r="G102">
            <v>120780</v>
          </cell>
          <cell r="H102">
            <v>103692</v>
          </cell>
          <cell r="I102">
            <v>102276</v>
          </cell>
          <cell r="J102">
            <v>98160</v>
          </cell>
          <cell r="K102">
            <v>111000</v>
          </cell>
          <cell r="L102">
            <v>114600</v>
          </cell>
          <cell r="M102">
            <v>95304</v>
          </cell>
          <cell r="N102">
            <v>78876</v>
          </cell>
          <cell r="O102">
            <v>93240</v>
          </cell>
          <cell r="P102">
            <v>83076</v>
          </cell>
          <cell r="Q102">
            <v>1326804</v>
          </cell>
        </row>
        <row r="103">
          <cell r="A103" t="str">
            <v>D05308</v>
          </cell>
          <cell r="B103" t="str">
            <v>12/6OZ KRO LITE YOG-BLUEBERRY</v>
          </cell>
          <cell r="D103">
            <v>88332</v>
          </cell>
          <cell r="E103">
            <v>95508</v>
          </cell>
          <cell r="F103">
            <v>94464</v>
          </cell>
          <cell r="G103">
            <v>95028</v>
          </cell>
          <cell r="H103">
            <v>85236</v>
          </cell>
          <cell r="I103">
            <v>104556</v>
          </cell>
          <cell r="J103">
            <v>81000</v>
          </cell>
          <cell r="K103">
            <v>99288</v>
          </cell>
          <cell r="L103">
            <v>88812</v>
          </cell>
          <cell r="M103">
            <v>83196</v>
          </cell>
          <cell r="N103">
            <v>84684</v>
          </cell>
          <cell r="O103">
            <v>62868</v>
          </cell>
          <cell r="P103">
            <v>94320</v>
          </cell>
          <cell r="Q103">
            <v>1157292</v>
          </cell>
        </row>
        <row r="104">
          <cell r="A104" t="str">
            <v>D05309</v>
          </cell>
          <cell r="B104" t="str">
            <v>12/6OZ KRO LITE YOG-CHRY CHSCK</v>
          </cell>
          <cell r="D104">
            <v>100428</v>
          </cell>
          <cell r="E104">
            <v>119856</v>
          </cell>
          <cell r="F104">
            <v>118656</v>
          </cell>
          <cell r="G104">
            <v>121152</v>
          </cell>
          <cell r="H104">
            <v>104484</v>
          </cell>
          <cell r="I104">
            <v>121104</v>
          </cell>
          <cell r="J104">
            <v>100560</v>
          </cell>
          <cell r="K104">
            <v>120048</v>
          </cell>
          <cell r="L104">
            <v>119940</v>
          </cell>
          <cell r="M104">
            <v>110592</v>
          </cell>
          <cell r="N104">
            <v>87096</v>
          </cell>
          <cell r="O104">
            <v>95964</v>
          </cell>
          <cell r="P104">
            <v>103332</v>
          </cell>
          <cell r="Q104">
            <v>1423212</v>
          </cell>
        </row>
        <row r="105">
          <cell r="A105" t="str">
            <v>D05310</v>
          </cell>
          <cell r="B105" t="str">
            <v>12/6OZ KRO LITE YOG-CHRY VNLLA</v>
          </cell>
          <cell r="D105">
            <v>97224</v>
          </cell>
          <cell r="E105">
            <v>119604</v>
          </cell>
          <cell r="F105">
            <v>109296</v>
          </cell>
          <cell r="G105">
            <v>115200</v>
          </cell>
          <cell r="H105">
            <v>101028</v>
          </cell>
          <cell r="I105">
            <v>116436</v>
          </cell>
          <cell r="J105">
            <v>102864</v>
          </cell>
          <cell r="K105">
            <v>119040</v>
          </cell>
          <cell r="L105">
            <v>110772</v>
          </cell>
          <cell r="M105">
            <v>105636</v>
          </cell>
          <cell r="N105">
            <v>87468</v>
          </cell>
          <cell r="O105">
            <v>101292</v>
          </cell>
          <cell r="P105">
            <v>104652</v>
          </cell>
          <cell r="Q105">
            <v>1390512</v>
          </cell>
        </row>
        <row r="106">
          <cell r="A106" t="str">
            <v>D05311</v>
          </cell>
          <cell r="B106" t="str">
            <v>12/6OZ KRO LITE YOG-CCNT CREAM</v>
          </cell>
          <cell r="D106">
            <v>128820</v>
          </cell>
          <cell r="E106">
            <v>144732</v>
          </cell>
          <cell r="F106">
            <v>132252</v>
          </cell>
          <cell r="G106">
            <v>152412</v>
          </cell>
          <cell r="H106">
            <v>134304</v>
          </cell>
          <cell r="I106">
            <v>126420</v>
          </cell>
          <cell r="J106">
            <v>132480</v>
          </cell>
          <cell r="K106">
            <v>139632</v>
          </cell>
          <cell r="L106">
            <v>128112</v>
          </cell>
          <cell r="M106">
            <v>121896</v>
          </cell>
          <cell r="N106">
            <v>110472</v>
          </cell>
          <cell r="O106">
            <v>92808</v>
          </cell>
          <cell r="P106">
            <v>126900</v>
          </cell>
          <cell r="Q106">
            <v>1671240</v>
          </cell>
        </row>
        <row r="107">
          <cell r="A107" t="str">
            <v>D05312</v>
          </cell>
          <cell r="B107" t="str">
            <v>12/6OZ KRO LITE YOG-FRCH APPLE</v>
          </cell>
          <cell r="D107">
            <v>141864</v>
          </cell>
          <cell r="E107">
            <v>137040</v>
          </cell>
          <cell r="F107">
            <v>122628</v>
          </cell>
          <cell r="G107">
            <v>143172</v>
          </cell>
          <cell r="H107">
            <v>130692</v>
          </cell>
          <cell r="I107">
            <v>132120</v>
          </cell>
          <cell r="J107">
            <v>119652</v>
          </cell>
          <cell r="K107">
            <v>135636</v>
          </cell>
          <cell r="L107">
            <v>144672</v>
          </cell>
          <cell r="M107">
            <v>131856</v>
          </cell>
          <cell r="N107">
            <v>107976</v>
          </cell>
          <cell r="O107">
            <v>108576</v>
          </cell>
          <cell r="P107">
            <v>122832</v>
          </cell>
          <cell r="Q107">
            <v>1678716</v>
          </cell>
        </row>
        <row r="108">
          <cell r="A108" t="str">
            <v>D05313</v>
          </cell>
          <cell r="B108" t="str">
            <v>12/6OZ KRO LITE YOG-KEY LIME</v>
          </cell>
          <cell r="D108">
            <v>126756</v>
          </cell>
          <cell r="E108">
            <v>124872</v>
          </cell>
          <cell r="F108">
            <v>130392</v>
          </cell>
          <cell r="G108">
            <v>153588</v>
          </cell>
          <cell r="H108">
            <v>137520</v>
          </cell>
          <cell r="I108">
            <v>121920</v>
          </cell>
          <cell r="J108">
            <v>133932</v>
          </cell>
          <cell r="K108">
            <v>147384</v>
          </cell>
          <cell r="L108">
            <v>125556</v>
          </cell>
          <cell r="M108">
            <v>126636</v>
          </cell>
          <cell r="N108">
            <v>108600</v>
          </cell>
          <cell r="O108">
            <v>99720</v>
          </cell>
          <cell r="P108">
            <v>125904</v>
          </cell>
          <cell r="Q108">
            <v>1662780</v>
          </cell>
        </row>
        <row r="109">
          <cell r="A109" t="str">
            <v>D05314</v>
          </cell>
          <cell r="B109" t="str">
            <v>12/6OZ KRO LITE YOG-KIWI PSNFR</v>
          </cell>
          <cell r="D109">
            <v>60144</v>
          </cell>
          <cell r="E109">
            <v>64800</v>
          </cell>
          <cell r="F109">
            <v>60888</v>
          </cell>
          <cell r="G109">
            <v>70728</v>
          </cell>
          <cell r="H109">
            <v>61728</v>
          </cell>
          <cell r="I109">
            <v>61068</v>
          </cell>
          <cell r="J109">
            <v>56748</v>
          </cell>
          <cell r="K109">
            <v>62988</v>
          </cell>
          <cell r="L109">
            <v>64452</v>
          </cell>
          <cell r="M109">
            <v>50340</v>
          </cell>
          <cell r="N109">
            <v>48312</v>
          </cell>
          <cell r="O109">
            <v>42804</v>
          </cell>
          <cell r="P109">
            <v>57756</v>
          </cell>
          <cell r="Q109">
            <v>762756</v>
          </cell>
        </row>
        <row r="110">
          <cell r="A110" t="str">
            <v>D05315</v>
          </cell>
          <cell r="B110" t="str">
            <v>12/6OZ KRO LITE YOG-LEMON</v>
          </cell>
          <cell r="D110">
            <v>88260</v>
          </cell>
          <cell r="E110">
            <v>116316</v>
          </cell>
          <cell r="F110">
            <v>104544</v>
          </cell>
          <cell r="G110">
            <v>114852</v>
          </cell>
          <cell r="H110">
            <v>114360</v>
          </cell>
          <cell r="I110">
            <v>102936</v>
          </cell>
          <cell r="J110">
            <v>99960</v>
          </cell>
          <cell r="K110">
            <v>115872</v>
          </cell>
          <cell r="L110">
            <v>106236</v>
          </cell>
          <cell r="M110">
            <v>97296</v>
          </cell>
          <cell r="N110">
            <v>94764</v>
          </cell>
          <cell r="O110">
            <v>78480</v>
          </cell>
          <cell r="P110">
            <v>103644</v>
          </cell>
          <cell r="Q110">
            <v>1337520</v>
          </cell>
        </row>
        <row r="111">
          <cell r="A111" t="str">
            <v>D05316</v>
          </cell>
          <cell r="B111" t="str">
            <v>12/6OZ KRO LITE YOG-MXD BERRY</v>
          </cell>
          <cell r="D111">
            <v>75144</v>
          </cell>
          <cell r="E111">
            <v>90768</v>
          </cell>
          <cell r="F111">
            <v>87672</v>
          </cell>
          <cell r="G111">
            <v>88908</v>
          </cell>
          <cell r="H111">
            <v>78480</v>
          </cell>
          <cell r="I111">
            <v>84864</v>
          </cell>
          <cell r="J111">
            <v>80220</v>
          </cell>
          <cell r="K111">
            <v>80880</v>
          </cell>
          <cell r="L111">
            <v>85500</v>
          </cell>
          <cell r="M111">
            <v>79884</v>
          </cell>
          <cell r="N111">
            <v>72300</v>
          </cell>
          <cell r="O111">
            <v>62724</v>
          </cell>
          <cell r="P111">
            <v>81312</v>
          </cell>
          <cell r="Q111">
            <v>1048656</v>
          </cell>
        </row>
        <row r="112">
          <cell r="A112" t="str">
            <v>D05317</v>
          </cell>
          <cell r="B112" t="str">
            <v>12/6OZ KRO LITE YOG-ORANGE</v>
          </cell>
          <cell r="D112">
            <v>117612</v>
          </cell>
          <cell r="E112">
            <v>131844</v>
          </cell>
          <cell r="F112">
            <v>130044</v>
          </cell>
          <cell r="G112">
            <v>144924</v>
          </cell>
          <cell r="H112">
            <v>135312</v>
          </cell>
          <cell r="I112">
            <v>122712</v>
          </cell>
          <cell r="J112">
            <v>119028</v>
          </cell>
          <cell r="K112">
            <v>138108</v>
          </cell>
          <cell r="L112">
            <v>135816</v>
          </cell>
          <cell r="M112">
            <v>115272</v>
          </cell>
          <cell r="N112">
            <v>104184</v>
          </cell>
          <cell r="O112">
            <v>95304</v>
          </cell>
          <cell r="P112">
            <v>127740</v>
          </cell>
          <cell r="Q112">
            <v>1617900</v>
          </cell>
        </row>
        <row r="113">
          <cell r="A113" t="str">
            <v>D05318</v>
          </cell>
          <cell r="B113" t="str">
            <v>12/6OZ KRO LITE YOG-PEACH</v>
          </cell>
          <cell r="D113">
            <v>123228</v>
          </cell>
          <cell r="E113">
            <v>139944</v>
          </cell>
          <cell r="F113">
            <v>133524</v>
          </cell>
          <cell r="G113">
            <v>145524</v>
          </cell>
          <cell r="H113">
            <v>131988</v>
          </cell>
          <cell r="I113">
            <v>147144</v>
          </cell>
          <cell r="J113">
            <v>128568</v>
          </cell>
          <cell r="K113">
            <v>141492</v>
          </cell>
          <cell r="L113">
            <v>143352</v>
          </cell>
          <cell r="M113">
            <v>129984</v>
          </cell>
          <cell r="N113">
            <v>113160</v>
          </cell>
          <cell r="O113">
            <v>117060</v>
          </cell>
          <cell r="P113">
            <v>123900</v>
          </cell>
          <cell r="Q113">
            <v>1718868</v>
          </cell>
        </row>
        <row r="114">
          <cell r="A114" t="str">
            <v>D05319</v>
          </cell>
          <cell r="B114" t="str">
            <v>12/6OZ KRO LITE YOG-PNA COLADA</v>
          </cell>
          <cell r="D114">
            <v>104412</v>
          </cell>
          <cell r="E114">
            <v>118896</v>
          </cell>
          <cell r="F114">
            <v>108852</v>
          </cell>
          <cell r="G114">
            <v>123372</v>
          </cell>
          <cell r="H114">
            <v>116532</v>
          </cell>
          <cell r="I114">
            <v>108516</v>
          </cell>
          <cell r="J114">
            <v>101016</v>
          </cell>
          <cell r="K114">
            <v>118872</v>
          </cell>
          <cell r="L114">
            <v>107532</v>
          </cell>
          <cell r="M114">
            <v>98364</v>
          </cell>
          <cell r="N114">
            <v>88692</v>
          </cell>
          <cell r="O114">
            <v>83436</v>
          </cell>
          <cell r="P114">
            <v>95988</v>
          </cell>
          <cell r="Q114">
            <v>1374480</v>
          </cell>
        </row>
        <row r="115">
          <cell r="A115" t="str">
            <v>D05320</v>
          </cell>
          <cell r="B115" t="str">
            <v>12/6OZ KRO LITE YOG-RASPBERRY</v>
          </cell>
          <cell r="D115">
            <v>68124</v>
          </cell>
          <cell r="E115">
            <v>78048</v>
          </cell>
          <cell r="F115">
            <v>78168</v>
          </cell>
          <cell r="G115">
            <v>78300</v>
          </cell>
          <cell r="H115">
            <v>69540</v>
          </cell>
          <cell r="I115">
            <v>77556</v>
          </cell>
          <cell r="J115">
            <v>75288</v>
          </cell>
          <cell r="K115">
            <v>73008</v>
          </cell>
          <cell r="L115">
            <v>75696</v>
          </cell>
          <cell r="M115">
            <v>65916</v>
          </cell>
          <cell r="N115">
            <v>72288</v>
          </cell>
          <cell r="O115">
            <v>55584</v>
          </cell>
          <cell r="P115">
            <v>69828</v>
          </cell>
          <cell r="Q115">
            <v>937344</v>
          </cell>
        </row>
        <row r="116">
          <cell r="A116" t="str">
            <v>D05321</v>
          </cell>
          <cell r="B116" t="str">
            <v>12/6OZ KRO LITE YOG-STRAWBERRY</v>
          </cell>
          <cell r="D116">
            <v>111768</v>
          </cell>
          <cell r="E116">
            <v>120720</v>
          </cell>
          <cell r="F116">
            <v>124884</v>
          </cell>
          <cell r="G116">
            <v>126468</v>
          </cell>
          <cell r="H116">
            <v>118356</v>
          </cell>
          <cell r="I116">
            <v>139104</v>
          </cell>
          <cell r="J116">
            <v>107124</v>
          </cell>
          <cell r="K116">
            <v>117492</v>
          </cell>
          <cell r="L116">
            <v>118500</v>
          </cell>
          <cell r="M116">
            <v>113436</v>
          </cell>
          <cell r="N116">
            <v>109416</v>
          </cell>
          <cell r="O116">
            <v>80748</v>
          </cell>
          <cell r="P116">
            <v>118728</v>
          </cell>
          <cell r="Q116">
            <v>1506744</v>
          </cell>
        </row>
        <row r="117">
          <cell r="A117" t="str">
            <v>D05322</v>
          </cell>
          <cell r="B117" t="str">
            <v>12/6OZ KRO LITE YOG-STR BANANA</v>
          </cell>
          <cell r="D117">
            <v>108480</v>
          </cell>
          <cell r="E117">
            <v>130404</v>
          </cell>
          <cell r="F117">
            <v>124464</v>
          </cell>
          <cell r="G117">
            <v>125256</v>
          </cell>
          <cell r="H117">
            <v>118692</v>
          </cell>
          <cell r="I117">
            <v>126900</v>
          </cell>
          <cell r="J117">
            <v>112884</v>
          </cell>
          <cell r="K117">
            <v>135408</v>
          </cell>
          <cell r="L117">
            <v>122724</v>
          </cell>
          <cell r="M117">
            <v>109800</v>
          </cell>
          <cell r="N117">
            <v>90540</v>
          </cell>
          <cell r="O117">
            <v>104652</v>
          </cell>
          <cell r="P117">
            <v>116220</v>
          </cell>
          <cell r="Q117">
            <v>1526424</v>
          </cell>
        </row>
        <row r="118">
          <cell r="A118" t="str">
            <v>D05323</v>
          </cell>
          <cell r="B118" t="str">
            <v>12/6OZ KRO LITE YOG-VANILLA</v>
          </cell>
          <cell r="D118">
            <v>99888</v>
          </cell>
          <cell r="E118">
            <v>117468</v>
          </cell>
          <cell r="F118">
            <v>115296</v>
          </cell>
          <cell r="G118">
            <v>119064</v>
          </cell>
          <cell r="H118">
            <v>119040</v>
          </cell>
          <cell r="I118">
            <v>120252</v>
          </cell>
          <cell r="J118">
            <v>116688</v>
          </cell>
          <cell r="K118">
            <v>137460</v>
          </cell>
          <cell r="L118">
            <v>129240</v>
          </cell>
          <cell r="M118">
            <v>121752</v>
          </cell>
          <cell r="N118">
            <v>103680</v>
          </cell>
          <cell r="O118">
            <v>115380</v>
          </cell>
          <cell r="P118">
            <v>116340</v>
          </cell>
          <cell r="Q118">
            <v>1531548</v>
          </cell>
        </row>
        <row r="119">
          <cell r="A119" t="str">
            <v>D05326</v>
          </cell>
          <cell r="B119" t="str">
            <v>12/6OZ KRO FOB YOG-APPL DANISH</v>
          </cell>
          <cell r="D119">
            <v>30936</v>
          </cell>
          <cell r="E119">
            <v>24432</v>
          </cell>
          <cell r="F119">
            <v>23868</v>
          </cell>
          <cell r="G119">
            <v>29832</v>
          </cell>
          <cell r="H119">
            <v>20016</v>
          </cell>
          <cell r="I119">
            <v>22140</v>
          </cell>
          <cell r="J119">
            <v>20916</v>
          </cell>
          <cell r="K119">
            <v>11904</v>
          </cell>
          <cell r="Q119">
            <v>184044</v>
          </cell>
        </row>
        <row r="120">
          <cell r="A120" t="str">
            <v>D05327</v>
          </cell>
          <cell r="B120" t="str">
            <v>12/6OZ KRO FOB YOG-BLCK CHERRY</v>
          </cell>
          <cell r="D120">
            <v>85260</v>
          </cell>
          <cell r="E120">
            <v>72216</v>
          </cell>
          <cell r="F120">
            <v>71484</v>
          </cell>
          <cell r="G120">
            <v>74784</v>
          </cell>
          <cell r="H120">
            <v>73176</v>
          </cell>
          <cell r="I120">
            <v>67440</v>
          </cell>
          <cell r="J120">
            <v>72360</v>
          </cell>
          <cell r="K120">
            <v>82356</v>
          </cell>
          <cell r="L120">
            <v>77256</v>
          </cell>
          <cell r="M120">
            <v>69072</v>
          </cell>
          <cell r="N120">
            <v>73620</v>
          </cell>
          <cell r="O120">
            <v>66264</v>
          </cell>
          <cell r="P120">
            <v>66960</v>
          </cell>
          <cell r="Q120">
            <v>952248</v>
          </cell>
        </row>
        <row r="121">
          <cell r="A121" t="str">
            <v>D05328</v>
          </cell>
          <cell r="B121" t="str">
            <v>12/6OZ KRO FOB YOG-BLUEBERRY</v>
          </cell>
          <cell r="D121">
            <v>91296</v>
          </cell>
          <cell r="E121">
            <v>77892</v>
          </cell>
          <cell r="F121">
            <v>76884</v>
          </cell>
          <cell r="G121">
            <v>89004</v>
          </cell>
          <cell r="H121">
            <v>80736</v>
          </cell>
          <cell r="I121">
            <v>77112</v>
          </cell>
          <cell r="J121">
            <v>76776</v>
          </cell>
          <cell r="K121">
            <v>90480</v>
          </cell>
          <cell r="L121">
            <v>84192</v>
          </cell>
          <cell r="M121">
            <v>78252</v>
          </cell>
          <cell r="N121">
            <v>81840</v>
          </cell>
          <cell r="O121">
            <v>68616</v>
          </cell>
          <cell r="P121">
            <v>79464</v>
          </cell>
          <cell r="Q121">
            <v>1052544</v>
          </cell>
        </row>
        <row r="122">
          <cell r="A122" t="str">
            <v>D05331</v>
          </cell>
          <cell r="B122" t="str">
            <v>12/6OZ KRO FOB YOG-CRM BRULEE</v>
          </cell>
          <cell r="D122">
            <v>41292</v>
          </cell>
          <cell r="E122">
            <v>36180</v>
          </cell>
          <cell r="F122">
            <v>37656</v>
          </cell>
          <cell r="G122">
            <v>43620</v>
          </cell>
          <cell r="H122">
            <v>32352</v>
          </cell>
          <cell r="I122">
            <v>29844</v>
          </cell>
          <cell r="J122">
            <v>0</v>
          </cell>
          <cell r="Q122">
            <v>220944</v>
          </cell>
        </row>
        <row r="123">
          <cell r="A123" t="str">
            <v>D05332</v>
          </cell>
          <cell r="B123" t="str">
            <v>12/6OZ KRO FOB YOG-LEMON MRNGE</v>
          </cell>
          <cell r="D123">
            <v>38868</v>
          </cell>
          <cell r="E123">
            <v>31476</v>
          </cell>
          <cell r="F123">
            <v>36972</v>
          </cell>
          <cell r="G123">
            <v>42300</v>
          </cell>
          <cell r="H123">
            <v>32340</v>
          </cell>
          <cell r="I123">
            <v>33444</v>
          </cell>
          <cell r="J123">
            <v>29832</v>
          </cell>
          <cell r="K123">
            <v>16944</v>
          </cell>
          <cell r="L123">
            <v>444</v>
          </cell>
          <cell r="Q123">
            <v>262620</v>
          </cell>
        </row>
        <row r="124">
          <cell r="A124" t="str">
            <v>D05333</v>
          </cell>
          <cell r="B124" t="str">
            <v>12/6OZ KRO FOB YOG-PEACH</v>
          </cell>
          <cell r="D124">
            <v>95256</v>
          </cell>
          <cell r="E124">
            <v>79776</v>
          </cell>
          <cell r="F124">
            <v>77568</v>
          </cell>
          <cell r="G124">
            <v>90204</v>
          </cell>
          <cell r="H124">
            <v>86556</v>
          </cell>
          <cell r="I124">
            <v>72324</v>
          </cell>
          <cell r="J124">
            <v>75348</v>
          </cell>
          <cell r="K124">
            <v>98484</v>
          </cell>
          <cell r="L124">
            <v>85692</v>
          </cell>
          <cell r="M124">
            <v>76620</v>
          </cell>
          <cell r="N124">
            <v>81120</v>
          </cell>
          <cell r="O124">
            <v>60372</v>
          </cell>
          <cell r="P124">
            <v>80664</v>
          </cell>
          <cell r="Q124">
            <v>1059984</v>
          </cell>
        </row>
        <row r="125">
          <cell r="A125" t="str">
            <v>D05335</v>
          </cell>
          <cell r="B125" t="str">
            <v>12/6OZ KRO FOB YOG-RASPBERRY</v>
          </cell>
          <cell r="D125">
            <v>47700</v>
          </cell>
          <cell r="E125">
            <v>40992</v>
          </cell>
          <cell r="F125">
            <v>45348</v>
          </cell>
          <cell r="G125">
            <v>52728</v>
          </cell>
          <cell r="H125">
            <v>40884</v>
          </cell>
          <cell r="I125">
            <v>46224</v>
          </cell>
          <cell r="J125">
            <v>40296</v>
          </cell>
          <cell r="K125">
            <v>57168</v>
          </cell>
          <cell r="L125">
            <v>43884</v>
          </cell>
          <cell r="M125">
            <v>46416</v>
          </cell>
          <cell r="N125">
            <v>46548</v>
          </cell>
          <cell r="O125">
            <v>44364</v>
          </cell>
          <cell r="P125">
            <v>41304</v>
          </cell>
          <cell r="Q125">
            <v>593856</v>
          </cell>
        </row>
        <row r="126">
          <cell r="A126" t="str">
            <v>D05336</v>
          </cell>
          <cell r="B126" t="str">
            <v>12/6OZ KRO FOB YOG-STRAWBERRY</v>
          </cell>
          <cell r="D126">
            <v>103800</v>
          </cell>
          <cell r="E126">
            <v>89436</v>
          </cell>
          <cell r="F126">
            <v>83808</v>
          </cell>
          <cell r="G126">
            <v>100896</v>
          </cell>
          <cell r="H126">
            <v>88416</v>
          </cell>
          <cell r="I126">
            <v>83184</v>
          </cell>
          <cell r="J126">
            <v>79584</v>
          </cell>
          <cell r="K126">
            <v>97416</v>
          </cell>
          <cell r="L126">
            <v>96288</v>
          </cell>
          <cell r="M126">
            <v>74076</v>
          </cell>
          <cell r="N126">
            <v>77976</v>
          </cell>
          <cell r="O126">
            <v>72960</v>
          </cell>
          <cell r="P126">
            <v>80724</v>
          </cell>
          <cell r="Q126">
            <v>1128564</v>
          </cell>
        </row>
        <row r="127">
          <cell r="A127" t="str">
            <v>D05337</v>
          </cell>
          <cell r="B127" t="str">
            <v>12/6OZ KRO FOB YOG-STRBY BANA</v>
          </cell>
          <cell r="D127">
            <v>65100</v>
          </cell>
          <cell r="E127">
            <v>59376</v>
          </cell>
          <cell r="F127">
            <v>63036</v>
          </cell>
          <cell r="G127">
            <v>71328</v>
          </cell>
          <cell r="H127">
            <v>53868</v>
          </cell>
          <cell r="I127">
            <v>58284</v>
          </cell>
          <cell r="J127">
            <v>59520</v>
          </cell>
          <cell r="K127">
            <v>72456</v>
          </cell>
          <cell r="L127">
            <v>67236</v>
          </cell>
          <cell r="M127">
            <v>58584</v>
          </cell>
          <cell r="N127">
            <v>61896</v>
          </cell>
          <cell r="O127">
            <v>49944</v>
          </cell>
          <cell r="P127">
            <v>60384</v>
          </cell>
          <cell r="Q127">
            <v>801012</v>
          </cell>
        </row>
        <row r="128">
          <cell r="A128" t="str">
            <v>D05502</v>
          </cell>
          <cell r="B128" t="str">
            <v>8/6PK KRO CC YOG CHRY/MIXD BRY</v>
          </cell>
          <cell r="D128">
            <v>3808</v>
          </cell>
          <cell r="E128">
            <v>3528</v>
          </cell>
          <cell r="F128">
            <v>3168</v>
          </cell>
          <cell r="G128">
            <v>2912</v>
          </cell>
          <cell r="H128">
            <v>3296</v>
          </cell>
          <cell r="I128">
            <v>2864</v>
          </cell>
          <cell r="J128">
            <v>3440</v>
          </cell>
          <cell r="K128">
            <v>3648</v>
          </cell>
          <cell r="L128">
            <v>3632</v>
          </cell>
          <cell r="M128">
            <v>2944</v>
          </cell>
          <cell r="N128">
            <v>3224</v>
          </cell>
          <cell r="O128">
            <v>3960</v>
          </cell>
          <cell r="P128">
            <v>3296</v>
          </cell>
          <cell r="Q128">
            <v>43720</v>
          </cell>
        </row>
        <row r="129">
          <cell r="A129" t="str">
            <v>D05506</v>
          </cell>
          <cell r="B129" t="str">
            <v>8/6PK KRO CC YOG STRWBRY/BLUBY</v>
          </cell>
          <cell r="D129">
            <v>4536</v>
          </cell>
          <cell r="E129">
            <v>4248</v>
          </cell>
          <cell r="F129">
            <v>4064</v>
          </cell>
          <cell r="G129">
            <v>4016</v>
          </cell>
          <cell r="H129">
            <v>4176</v>
          </cell>
          <cell r="I129">
            <v>4184</v>
          </cell>
          <cell r="J129">
            <v>4152</v>
          </cell>
          <cell r="K129">
            <v>5216</v>
          </cell>
          <cell r="L129">
            <v>4440</v>
          </cell>
          <cell r="M129">
            <v>3696</v>
          </cell>
          <cell r="N129">
            <v>4168</v>
          </cell>
          <cell r="O129">
            <v>4416</v>
          </cell>
          <cell r="P129">
            <v>3824</v>
          </cell>
          <cell r="Q129">
            <v>55136</v>
          </cell>
        </row>
        <row r="130">
          <cell r="A130" t="str">
            <v>D05508</v>
          </cell>
          <cell r="B130" t="str">
            <v>8/6PK KRO CC YOG STRW BAN/RASP</v>
          </cell>
          <cell r="D130">
            <v>4368</v>
          </cell>
          <cell r="E130">
            <v>3656</v>
          </cell>
          <cell r="F130">
            <v>3784</v>
          </cell>
          <cell r="G130">
            <v>3464</v>
          </cell>
          <cell r="H130">
            <v>3840</v>
          </cell>
          <cell r="I130">
            <v>3576</v>
          </cell>
          <cell r="J130">
            <v>4000</v>
          </cell>
          <cell r="K130">
            <v>4936</v>
          </cell>
          <cell r="L130">
            <v>4184</v>
          </cell>
          <cell r="M130">
            <v>3680</v>
          </cell>
          <cell r="N130">
            <v>3584</v>
          </cell>
          <cell r="O130">
            <v>4000</v>
          </cell>
          <cell r="P130">
            <v>3512</v>
          </cell>
          <cell r="Q130">
            <v>50584</v>
          </cell>
        </row>
        <row r="131">
          <cell r="A131" t="str">
            <v>D05747</v>
          </cell>
          <cell r="B131" t="str">
            <v>5/32 OZ KRO NONFAT YOG - PLAIN</v>
          </cell>
          <cell r="D131">
            <v>9105</v>
          </cell>
          <cell r="E131">
            <v>9105</v>
          </cell>
          <cell r="F131">
            <v>9305</v>
          </cell>
          <cell r="G131">
            <v>9070</v>
          </cell>
          <cell r="H131">
            <v>8860</v>
          </cell>
          <cell r="I131">
            <v>9200</v>
          </cell>
          <cell r="J131">
            <v>9405</v>
          </cell>
          <cell r="K131">
            <v>9375</v>
          </cell>
          <cell r="L131">
            <v>8640</v>
          </cell>
          <cell r="M131">
            <v>7940</v>
          </cell>
          <cell r="N131">
            <v>7085</v>
          </cell>
          <cell r="O131">
            <v>6595</v>
          </cell>
          <cell r="P131">
            <v>9115</v>
          </cell>
          <cell r="Q131">
            <v>112800</v>
          </cell>
        </row>
        <row r="132">
          <cell r="A132" t="str">
            <v>D05749</v>
          </cell>
          <cell r="B132" t="str">
            <v>5/32 OZ KRO NONFAT YOG-VANILLA</v>
          </cell>
          <cell r="D132">
            <v>8640</v>
          </cell>
          <cell r="E132">
            <v>8900</v>
          </cell>
          <cell r="F132">
            <v>8800</v>
          </cell>
          <cell r="G132">
            <v>9290</v>
          </cell>
          <cell r="H132">
            <v>9215</v>
          </cell>
          <cell r="I132">
            <v>8870</v>
          </cell>
          <cell r="J132">
            <v>9090</v>
          </cell>
          <cell r="K132">
            <v>8810</v>
          </cell>
          <cell r="L132">
            <v>7730</v>
          </cell>
          <cell r="M132">
            <v>6930</v>
          </cell>
          <cell r="N132">
            <v>6260</v>
          </cell>
          <cell r="O132">
            <v>5695</v>
          </cell>
          <cell r="P132">
            <v>8570</v>
          </cell>
          <cell r="Q132">
            <v>106800</v>
          </cell>
        </row>
        <row r="133">
          <cell r="A133" t="str">
            <v>D05902</v>
          </cell>
          <cell r="B133" t="str">
            <v>32OZ KRO LOWFAT YOGURT-VANILLA</v>
          </cell>
          <cell r="D133">
            <v>9440</v>
          </cell>
          <cell r="E133">
            <v>9495</v>
          </cell>
          <cell r="F133">
            <v>9575</v>
          </cell>
          <cell r="G133">
            <v>10170</v>
          </cell>
          <cell r="H133">
            <v>9695</v>
          </cell>
          <cell r="I133">
            <v>10105</v>
          </cell>
          <cell r="J133">
            <v>10060</v>
          </cell>
          <cell r="K133">
            <v>9840</v>
          </cell>
          <cell r="L133">
            <v>8580</v>
          </cell>
          <cell r="M133">
            <v>7715</v>
          </cell>
          <cell r="N133">
            <v>6735</v>
          </cell>
          <cell r="O133">
            <v>5985</v>
          </cell>
          <cell r="P133">
            <v>8720</v>
          </cell>
          <cell r="Q133">
            <v>116115</v>
          </cell>
        </row>
        <row r="134">
          <cell r="A134" t="str">
            <v>D05904</v>
          </cell>
          <cell r="B134" t="str">
            <v>32OZ KRO LOWFAT YOGURT-PLAIN</v>
          </cell>
          <cell r="D134">
            <v>8740</v>
          </cell>
          <cell r="E134">
            <v>9090</v>
          </cell>
          <cell r="F134">
            <v>9200</v>
          </cell>
          <cell r="G134">
            <v>9580</v>
          </cell>
          <cell r="H134">
            <v>9070</v>
          </cell>
          <cell r="I134">
            <v>9195</v>
          </cell>
          <cell r="J134">
            <v>9390</v>
          </cell>
          <cell r="K134">
            <v>9185</v>
          </cell>
          <cell r="L134">
            <v>8310</v>
          </cell>
          <cell r="M134">
            <v>7845</v>
          </cell>
          <cell r="N134">
            <v>6950</v>
          </cell>
          <cell r="O134">
            <v>6425</v>
          </cell>
          <cell r="P134">
            <v>8800</v>
          </cell>
          <cell r="Q134">
            <v>111780</v>
          </cell>
        </row>
        <row r="135">
          <cell r="A135" t="str">
            <v>D05930</v>
          </cell>
          <cell r="B135" t="str">
            <v>8/8CT KRO CL SQZ YOG-STR/BLBRY</v>
          </cell>
          <cell r="D135">
            <v>8168</v>
          </cell>
          <cell r="E135">
            <v>7104</v>
          </cell>
          <cell r="F135">
            <v>7504</v>
          </cell>
          <cell r="G135">
            <v>7288</v>
          </cell>
          <cell r="H135">
            <v>8064</v>
          </cell>
          <cell r="I135">
            <v>7144</v>
          </cell>
          <cell r="J135">
            <v>8440</v>
          </cell>
          <cell r="K135">
            <v>9416</v>
          </cell>
          <cell r="L135">
            <v>8984</v>
          </cell>
          <cell r="M135">
            <v>7832</v>
          </cell>
          <cell r="N135">
            <v>6736</v>
          </cell>
          <cell r="O135">
            <v>6048</v>
          </cell>
          <cell r="P135">
            <v>7064</v>
          </cell>
          <cell r="Q135">
            <v>99792</v>
          </cell>
        </row>
        <row r="136">
          <cell r="A136" t="str">
            <v>D05932</v>
          </cell>
          <cell r="B136" t="str">
            <v>8/8CT KRO CL SQZ YOG-ST-BN/CHY</v>
          </cell>
          <cell r="D136">
            <v>6440</v>
          </cell>
          <cell r="E136">
            <v>5920</v>
          </cell>
          <cell r="F136">
            <v>6376</v>
          </cell>
          <cell r="G136">
            <v>5928</v>
          </cell>
          <cell r="H136">
            <v>6304</v>
          </cell>
          <cell r="I136">
            <v>6256</v>
          </cell>
          <cell r="J136">
            <v>7104</v>
          </cell>
          <cell r="K136">
            <v>8328</v>
          </cell>
          <cell r="L136">
            <v>7968</v>
          </cell>
          <cell r="M136">
            <v>6104</v>
          </cell>
          <cell r="N136">
            <v>5464</v>
          </cell>
          <cell r="O136">
            <v>5272</v>
          </cell>
          <cell r="P136">
            <v>5184</v>
          </cell>
          <cell r="Q136">
            <v>82648</v>
          </cell>
        </row>
        <row r="137">
          <cell r="A137" t="str">
            <v>D06070</v>
          </cell>
          <cell r="B137" t="str">
            <v>16 OZ SOUR CREAM</v>
          </cell>
          <cell r="D137">
            <v>120348</v>
          </cell>
          <cell r="E137">
            <v>110340</v>
          </cell>
          <cell r="F137">
            <v>98136</v>
          </cell>
          <cell r="G137">
            <v>121068</v>
          </cell>
          <cell r="H137">
            <v>106938</v>
          </cell>
          <cell r="I137">
            <v>117432</v>
          </cell>
          <cell r="J137">
            <v>100206</v>
          </cell>
          <cell r="K137">
            <v>92286</v>
          </cell>
          <cell r="L137">
            <v>104778</v>
          </cell>
          <cell r="M137">
            <v>106794</v>
          </cell>
          <cell r="N137">
            <v>130644</v>
          </cell>
          <cell r="O137">
            <v>179064</v>
          </cell>
          <cell r="P137">
            <v>110430</v>
          </cell>
          <cell r="Q137">
            <v>1498464</v>
          </cell>
        </row>
        <row r="138">
          <cell r="A138" t="str">
            <v>D06072</v>
          </cell>
          <cell r="B138" t="str">
            <v>18/16OZ KRO RDCD FAT SOUR CRM</v>
          </cell>
          <cell r="D138">
            <v>98964</v>
          </cell>
          <cell r="E138">
            <v>65124</v>
          </cell>
          <cell r="F138">
            <v>66546</v>
          </cell>
          <cell r="G138">
            <v>80622</v>
          </cell>
          <cell r="H138">
            <v>76086</v>
          </cell>
          <cell r="I138">
            <v>79110</v>
          </cell>
          <cell r="J138">
            <v>75582</v>
          </cell>
          <cell r="K138">
            <v>75222</v>
          </cell>
          <cell r="L138">
            <v>74592</v>
          </cell>
          <cell r="M138">
            <v>83538</v>
          </cell>
          <cell r="N138">
            <v>83340</v>
          </cell>
          <cell r="O138">
            <v>103662</v>
          </cell>
          <cell r="P138">
            <v>83106</v>
          </cell>
          <cell r="Q138">
            <v>1045494</v>
          </cell>
        </row>
        <row r="139">
          <cell r="A139" t="str">
            <v>D06089</v>
          </cell>
          <cell r="B139" t="str">
            <v>18/16OZ COBURN FARMS SOUR CRM</v>
          </cell>
          <cell r="D139">
            <v>104940</v>
          </cell>
          <cell r="E139">
            <v>106776</v>
          </cell>
          <cell r="F139">
            <v>105732</v>
          </cell>
          <cell r="G139">
            <v>107838</v>
          </cell>
          <cell r="H139">
            <v>113832</v>
          </cell>
          <cell r="I139">
            <v>110160</v>
          </cell>
          <cell r="J139">
            <v>106182</v>
          </cell>
          <cell r="K139">
            <v>107838</v>
          </cell>
          <cell r="L139">
            <v>108684</v>
          </cell>
          <cell r="M139">
            <v>101106</v>
          </cell>
          <cell r="N139">
            <v>109440</v>
          </cell>
          <cell r="O139">
            <v>117810</v>
          </cell>
          <cell r="P139">
            <v>109584</v>
          </cell>
          <cell r="Q139">
            <v>1409922</v>
          </cell>
        </row>
        <row r="140">
          <cell r="A140" t="str">
            <v>D06163</v>
          </cell>
          <cell r="B140" t="str">
            <v>12/8OZ KROGER NATURAL SOUR CRM</v>
          </cell>
          <cell r="D140">
            <v>12420</v>
          </cell>
          <cell r="E140">
            <v>13008</v>
          </cell>
          <cell r="F140">
            <v>13248</v>
          </cell>
          <cell r="G140">
            <v>13968</v>
          </cell>
          <cell r="H140">
            <v>15000</v>
          </cell>
          <cell r="I140">
            <v>16356</v>
          </cell>
          <cell r="J140">
            <v>16476</v>
          </cell>
          <cell r="K140">
            <v>17688</v>
          </cell>
          <cell r="L140">
            <v>14688</v>
          </cell>
          <cell r="M140">
            <v>13572</v>
          </cell>
          <cell r="N140">
            <v>14760</v>
          </cell>
          <cell r="O140">
            <v>17820</v>
          </cell>
          <cell r="P140">
            <v>13008</v>
          </cell>
          <cell r="Q140">
            <v>192012</v>
          </cell>
        </row>
        <row r="141">
          <cell r="A141" t="str">
            <v>D06164</v>
          </cell>
          <cell r="B141" t="str">
            <v>18/16OZ KROGER NATURAL SOUR CR</v>
          </cell>
          <cell r="D141">
            <v>21528</v>
          </cell>
          <cell r="E141">
            <v>19206</v>
          </cell>
          <cell r="F141">
            <v>19980</v>
          </cell>
          <cell r="G141">
            <v>21852</v>
          </cell>
          <cell r="H141">
            <v>22572</v>
          </cell>
          <cell r="I141">
            <v>23742</v>
          </cell>
          <cell r="J141">
            <v>22086</v>
          </cell>
          <cell r="K141">
            <v>19152</v>
          </cell>
          <cell r="L141">
            <v>23400</v>
          </cell>
          <cell r="M141">
            <v>22320</v>
          </cell>
          <cell r="N141">
            <v>27360</v>
          </cell>
          <cell r="O141">
            <v>33606</v>
          </cell>
          <cell r="P141">
            <v>24462</v>
          </cell>
          <cell r="Q141">
            <v>301266</v>
          </cell>
        </row>
        <row r="142">
          <cell r="A142" t="str">
            <v>D06203</v>
          </cell>
          <cell r="B142" t="str">
            <v>12/24 OZ KROGER SOUR CREAM</v>
          </cell>
          <cell r="D142">
            <v>30060</v>
          </cell>
          <cell r="E142">
            <v>34188</v>
          </cell>
          <cell r="F142">
            <v>30612</v>
          </cell>
          <cell r="G142">
            <v>34752</v>
          </cell>
          <cell r="H142">
            <v>34584</v>
          </cell>
          <cell r="I142">
            <v>27360</v>
          </cell>
          <cell r="J142">
            <v>26652</v>
          </cell>
          <cell r="K142">
            <v>24972</v>
          </cell>
          <cell r="L142">
            <v>25524</v>
          </cell>
          <cell r="M142">
            <v>30108</v>
          </cell>
          <cell r="N142">
            <v>31788</v>
          </cell>
          <cell r="O142">
            <v>48288</v>
          </cell>
          <cell r="P142">
            <v>21324</v>
          </cell>
          <cell r="Q142">
            <v>400212</v>
          </cell>
        </row>
        <row r="143">
          <cell r="A143" t="str">
            <v>D06225</v>
          </cell>
          <cell r="B143" t="str">
            <v>9/12OZ KRO SQUEEZE SOUR CREAM</v>
          </cell>
          <cell r="D143">
            <v>13365</v>
          </cell>
          <cell r="E143">
            <v>10755</v>
          </cell>
          <cell r="F143">
            <v>9396</v>
          </cell>
          <cell r="G143">
            <v>12006</v>
          </cell>
          <cell r="H143">
            <v>11457</v>
          </cell>
          <cell r="I143">
            <v>11808</v>
          </cell>
          <cell r="J143">
            <v>11592</v>
          </cell>
          <cell r="K143">
            <v>11628</v>
          </cell>
          <cell r="L143">
            <v>11286</v>
          </cell>
          <cell r="M143">
            <v>12681</v>
          </cell>
          <cell r="N143">
            <v>11430</v>
          </cell>
          <cell r="O143">
            <v>12411</v>
          </cell>
          <cell r="P143">
            <v>12798</v>
          </cell>
          <cell r="Q143">
            <v>152613</v>
          </cell>
        </row>
        <row r="144">
          <cell r="A144" t="str">
            <v>D06235</v>
          </cell>
          <cell r="B144" t="str">
            <v>12/8 OZ KROGER SOUR CREAM</v>
          </cell>
          <cell r="D144">
            <v>31440</v>
          </cell>
          <cell r="E144">
            <v>33648</v>
          </cell>
          <cell r="F144">
            <v>32916</v>
          </cell>
          <cell r="G144">
            <v>36072</v>
          </cell>
          <cell r="H144">
            <v>29652</v>
          </cell>
          <cell r="I144">
            <v>30336</v>
          </cell>
          <cell r="J144">
            <v>29208</v>
          </cell>
          <cell r="K144">
            <v>33816</v>
          </cell>
          <cell r="L144">
            <v>28920</v>
          </cell>
          <cell r="M144">
            <v>27984</v>
          </cell>
          <cell r="N144">
            <v>30936</v>
          </cell>
          <cell r="O144">
            <v>37692</v>
          </cell>
          <cell r="P144">
            <v>27672</v>
          </cell>
          <cell r="Q144">
            <v>410292</v>
          </cell>
        </row>
        <row r="145">
          <cell r="A145" t="str">
            <v>D06240</v>
          </cell>
          <cell r="B145" t="str">
            <v>12/8 OZ KROGER SR CRM/CHIVES</v>
          </cell>
          <cell r="D145">
            <v>5112</v>
          </cell>
          <cell r="E145">
            <v>5352</v>
          </cell>
          <cell r="F145">
            <v>5388</v>
          </cell>
          <cell r="G145">
            <v>6336</v>
          </cell>
          <cell r="H145">
            <v>6504</v>
          </cell>
          <cell r="I145">
            <v>5916</v>
          </cell>
          <cell r="J145">
            <v>4836</v>
          </cell>
          <cell r="K145">
            <v>6912</v>
          </cell>
          <cell r="L145">
            <v>4992</v>
          </cell>
          <cell r="M145">
            <v>5412</v>
          </cell>
          <cell r="N145">
            <v>5664</v>
          </cell>
          <cell r="O145">
            <v>5376</v>
          </cell>
          <cell r="P145">
            <v>4800</v>
          </cell>
          <cell r="Q145">
            <v>72600</v>
          </cell>
        </row>
        <row r="146">
          <cell r="A146" t="str">
            <v>D06270</v>
          </cell>
          <cell r="B146" t="str">
            <v>6/16OZ KRO FAT FREE SOUR CREAM</v>
          </cell>
          <cell r="D146">
            <v>17430</v>
          </cell>
          <cell r="E146">
            <v>15222</v>
          </cell>
          <cell r="F146">
            <v>15240</v>
          </cell>
          <cell r="G146">
            <v>18186</v>
          </cell>
          <cell r="H146">
            <v>15900</v>
          </cell>
          <cell r="I146">
            <v>16548</v>
          </cell>
          <cell r="J146">
            <v>15318</v>
          </cell>
          <cell r="K146">
            <v>14166</v>
          </cell>
          <cell r="L146">
            <v>15978</v>
          </cell>
          <cell r="M146">
            <v>15912</v>
          </cell>
          <cell r="N146">
            <v>16242</v>
          </cell>
          <cell r="O146">
            <v>18762</v>
          </cell>
          <cell r="P146">
            <v>19734</v>
          </cell>
          <cell r="Q146">
            <v>214638</v>
          </cell>
        </row>
        <row r="147">
          <cell r="A147" t="str">
            <v>D06275</v>
          </cell>
          <cell r="B147" t="str">
            <v>12/24OZ KRO FAT FREE SOUR CRM</v>
          </cell>
          <cell r="D147">
            <v>5064</v>
          </cell>
          <cell r="E147">
            <v>5700</v>
          </cell>
          <cell r="F147">
            <v>5436</v>
          </cell>
          <cell r="G147">
            <v>5400</v>
          </cell>
          <cell r="H147">
            <v>5760</v>
          </cell>
          <cell r="I147">
            <v>5508</v>
          </cell>
          <cell r="J147">
            <v>4980</v>
          </cell>
          <cell r="K147">
            <v>4740</v>
          </cell>
          <cell r="L147">
            <v>5544</v>
          </cell>
          <cell r="M147">
            <v>4704</v>
          </cell>
          <cell r="N147">
            <v>4992</v>
          </cell>
          <cell r="O147">
            <v>6372</v>
          </cell>
          <cell r="P147">
            <v>4128</v>
          </cell>
          <cell r="Q147">
            <v>68328</v>
          </cell>
        </row>
        <row r="148">
          <cell r="A148" t="str">
            <v>D06277</v>
          </cell>
          <cell r="B148" t="str">
            <v>12/8OZ KRO FAT FREE SOUR CREAM</v>
          </cell>
          <cell r="D148">
            <v>10836</v>
          </cell>
          <cell r="E148">
            <v>11148</v>
          </cell>
          <cell r="F148">
            <v>10536</v>
          </cell>
          <cell r="G148">
            <v>11688</v>
          </cell>
          <cell r="H148">
            <v>10776</v>
          </cell>
          <cell r="I148">
            <v>10392</v>
          </cell>
          <cell r="J148">
            <v>11352</v>
          </cell>
          <cell r="K148">
            <v>11040</v>
          </cell>
          <cell r="L148">
            <v>9828</v>
          </cell>
          <cell r="M148">
            <v>9528</v>
          </cell>
          <cell r="N148">
            <v>9552</v>
          </cell>
          <cell r="O148">
            <v>9756</v>
          </cell>
          <cell r="P148">
            <v>10500</v>
          </cell>
          <cell r="Q148">
            <v>136932</v>
          </cell>
        </row>
        <row r="149">
          <cell r="A149" t="str">
            <v>D06600</v>
          </cell>
          <cell r="B149" t="str">
            <v>1 LB KRO FR ONION S C DIP</v>
          </cell>
          <cell r="D149">
            <v>56952</v>
          </cell>
          <cell r="E149">
            <v>37170</v>
          </cell>
          <cell r="F149">
            <v>35208</v>
          </cell>
          <cell r="G149">
            <v>39456</v>
          </cell>
          <cell r="H149">
            <v>71496</v>
          </cell>
          <cell r="I149">
            <v>67536</v>
          </cell>
          <cell r="J149">
            <v>43416</v>
          </cell>
          <cell r="K149">
            <v>34182</v>
          </cell>
          <cell r="L149">
            <v>84888</v>
          </cell>
          <cell r="M149">
            <v>37314</v>
          </cell>
          <cell r="N149">
            <v>32238</v>
          </cell>
          <cell r="O149">
            <v>62748</v>
          </cell>
          <cell r="P149">
            <v>42750</v>
          </cell>
          <cell r="Q149">
            <v>645354</v>
          </cell>
        </row>
        <row r="150">
          <cell r="A150" t="str">
            <v>D06675</v>
          </cell>
          <cell r="B150" t="str">
            <v>18/16OZ COBURN FM SC FR ON DIP</v>
          </cell>
          <cell r="D150">
            <v>39240</v>
          </cell>
          <cell r="E150">
            <v>39348</v>
          </cell>
          <cell r="F150">
            <v>39186</v>
          </cell>
          <cell r="G150">
            <v>39348</v>
          </cell>
          <cell r="H150">
            <v>44874</v>
          </cell>
          <cell r="I150">
            <v>41598</v>
          </cell>
          <cell r="J150">
            <v>36954</v>
          </cell>
          <cell r="K150">
            <v>40464</v>
          </cell>
          <cell r="L150">
            <v>38502</v>
          </cell>
          <cell r="M150">
            <v>36234</v>
          </cell>
          <cell r="N150">
            <v>31950</v>
          </cell>
          <cell r="O150">
            <v>40824</v>
          </cell>
          <cell r="P150">
            <v>39222</v>
          </cell>
          <cell r="Q150">
            <v>507744</v>
          </cell>
        </row>
        <row r="151">
          <cell r="A151" t="str">
            <v>D06678</v>
          </cell>
          <cell r="B151" t="str">
            <v>18/16OZ COBURN FARMS RANCH DIP</v>
          </cell>
          <cell r="I151">
            <v>14706</v>
          </cell>
          <cell r="M151">
            <v>432</v>
          </cell>
          <cell r="N151">
            <v>17676</v>
          </cell>
          <cell r="Q151">
            <v>32814</v>
          </cell>
        </row>
        <row r="152">
          <cell r="A152" t="str">
            <v>D06717</v>
          </cell>
          <cell r="B152" t="str">
            <v>6/16 OZ KRO SOUR CRM DIP-SALSA</v>
          </cell>
          <cell r="D152">
            <v>6</v>
          </cell>
          <cell r="Q152">
            <v>6</v>
          </cell>
        </row>
        <row r="153">
          <cell r="A153" t="str">
            <v>D06749</v>
          </cell>
          <cell r="B153" t="str">
            <v>18/16OZ JAY C RANCH DIP</v>
          </cell>
          <cell r="E153">
            <v>1206</v>
          </cell>
          <cell r="F153">
            <v>1782</v>
          </cell>
          <cell r="Q153">
            <v>2988</v>
          </cell>
        </row>
        <row r="154">
          <cell r="A154" t="str">
            <v>D06750</v>
          </cell>
          <cell r="B154" t="str">
            <v>18/16OZ JAY C FRENCH ONION DIP</v>
          </cell>
          <cell r="E154">
            <v>1260</v>
          </cell>
          <cell r="F154">
            <v>1782</v>
          </cell>
          <cell r="Q154">
            <v>3042</v>
          </cell>
        </row>
        <row r="155">
          <cell r="A155" t="str">
            <v>D06756</v>
          </cell>
          <cell r="B155" t="str">
            <v>30/8OZ GUSTAFSON FR ONION DIP</v>
          </cell>
          <cell r="M155">
            <v>1620</v>
          </cell>
          <cell r="N155">
            <v>1710</v>
          </cell>
          <cell r="O155">
            <v>3300</v>
          </cell>
          <cell r="Q155">
            <v>6630</v>
          </cell>
        </row>
        <row r="156">
          <cell r="A156" t="str">
            <v>D06767</v>
          </cell>
          <cell r="B156" t="str">
            <v>6/16OZ KROGER RANCH DIP</v>
          </cell>
          <cell r="D156">
            <v>41514</v>
          </cell>
          <cell r="E156">
            <v>20826</v>
          </cell>
          <cell r="F156">
            <v>19368</v>
          </cell>
          <cell r="G156">
            <v>32244</v>
          </cell>
          <cell r="H156">
            <v>42402</v>
          </cell>
          <cell r="I156">
            <v>43908</v>
          </cell>
          <cell r="J156">
            <v>26238</v>
          </cell>
          <cell r="K156">
            <v>30984</v>
          </cell>
          <cell r="L156">
            <v>37056</v>
          </cell>
          <cell r="M156">
            <v>25656</v>
          </cell>
          <cell r="N156">
            <v>25830</v>
          </cell>
          <cell r="O156">
            <v>44100</v>
          </cell>
          <cell r="P156">
            <v>33900</v>
          </cell>
          <cell r="Q156">
            <v>424026</v>
          </cell>
        </row>
        <row r="157">
          <cell r="A157" t="str">
            <v>D06770</v>
          </cell>
          <cell r="B157" t="str">
            <v>12/24OZ KRO BIG DIPPER-FRCH ON</v>
          </cell>
          <cell r="D157">
            <v>18240</v>
          </cell>
          <cell r="E157">
            <v>8112</v>
          </cell>
          <cell r="F157">
            <v>11460</v>
          </cell>
          <cell r="G157">
            <v>16752</v>
          </cell>
          <cell r="H157">
            <v>18324</v>
          </cell>
          <cell r="I157">
            <v>7512</v>
          </cell>
          <cell r="J157">
            <v>13668</v>
          </cell>
          <cell r="K157">
            <v>18852</v>
          </cell>
          <cell r="L157">
            <v>10488</v>
          </cell>
          <cell r="M157">
            <v>14832</v>
          </cell>
          <cell r="N157">
            <v>7332</v>
          </cell>
          <cell r="O157">
            <v>17616</v>
          </cell>
          <cell r="P157">
            <v>12540</v>
          </cell>
          <cell r="Q157">
            <v>175728</v>
          </cell>
        </row>
        <row r="158">
          <cell r="A158" t="str">
            <v>D06775</v>
          </cell>
          <cell r="B158" t="str">
            <v>12/24OZ KRO BIG DIPPER-RANCH</v>
          </cell>
          <cell r="D158">
            <v>9756</v>
          </cell>
          <cell r="E158">
            <v>8976</v>
          </cell>
          <cell r="F158">
            <v>11820</v>
          </cell>
          <cell r="G158">
            <v>11172</v>
          </cell>
          <cell r="H158">
            <v>7584</v>
          </cell>
          <cell r="I158">
            <v>9324</v>
          </cell>
          <cell r="J158">
            <v>11124</v>
          </cell>
          <cell r="K158">
            <v>5268</v>
          </cell>
          <cell r="L158">
            <v>972</v>
          </cell>
          <cell r="Q158">
            <v>75996</v>
          </cell>
        </row>
        <row r="159">
          <cell r="A159" t="str">
            <v>D06777</v>
          </cell>
          <cell r="B159" t="str">
            <v>6/16OZ KROGER GREEN ONION DIP</v>
          </cell>
          <cell r="D159">
            <v>39756</v>
          </cell>
          <cell r="E159">
            <v>25716</v>
          </cell>
          <cell r="F159">
            <v>21570</v>
          </cell>
          <cell r="G159">
            <v>34164</v>
          </cell>
          <cell r="H159">
            <v>46812</v>
          </cell>
          <cell r="I159">
            <v>41670</v>
          </cell>
          <cell r="J159">
            <v>31350</v>
          </cell>
          <cell r="K159">
            <v>29232</v>
          </cell>
          <cell r="L159">
            <v>38940</v>
          </cell>
          <cell r="M159">
            <v>32412</v>
          </cell>
          <cell r="N159">
            <v>29340</v>
          </cell>
          <cell r="O159">
            <v>35904</v>
          </cell>
          <cell r="P159">
            <v>32052</v>
          </cell>
          <cell r="Q159">
            <v>438918</v>
          </cell>
        </row>
        <row r="160">
          <cell r="A160" t="str">
            <v>D06780</v>
          </cell>
          <cell r="B160" t="str">
            <v>8OZ KRO SR CRM DIP-FRENCH ONIO</v>
          </cell>
          <cell r="D160">
            <v>58284</v>
          </cell>
          <cell r="E160">
            <v>54192</v>
          </cell>
          <cell r="F160">
            <v>55920</v>
          </cell>
          <cell r="G160">
            <v>60696</v>
          </cell>
          <cell r="H160">
            <v>50652</v>
          </cell>
          <cell r="I160">
            <v>60372</v>
          </cell>
          <cell r="J160">
            <v>57924</v>
          </cell>
          <cell r="K160">
            <v>57276</v>
          </cell>
          <cell r="L160">
            <v>57432</v>
          </cell>
          <cell r="M160">
            <v>51204</v>
          </cell>
          <cell r="N160">
            <v>44976</v>
          </cell>
          <cell r="O160">
            <v>65652</v>
          </cell>
          <cell r="P160">
            <v>51924</v>
          </cell>
          <cell r="Q160">
            <v>726504</v>
          </cell>
        </row>
        <row r="161">
          <cell r="A161" t="str">
            <v>D06782</v>
          </cell>
          <cell r="B161" t="str">
            <v>8OZ KRO SR CRM DIP-GREEN 0NION</v>
          </cell>
          <cell r="D161">
            <v>20544</v>
          </cell>
          <cell r="E161">
            <v>21408</v>
          </cell>
          <cell r="F161">
            <v>18996</v>
          </cell>
          <cell r="G161">
            <v>23100</v>
          </cell>
          <cell r="H161">
            <v>22116</v>
          </cell>
          <cell r="I161">
            <v>27816</v>
          </cell>
          <cell r="J161">
            <v>22680</v>
          </cell>
          <cell r="K161">
            <v>21912</v>
          </cell>
          <cell r="L161">
            <v>21972</v>
          </cell>
          <cell r="M161">
            <v>22176</v>
          </cell>
          <cell r="N161">
            <v>19728</v>
          </cell>
          <cell r="O161">
            <v>26112</v>
          </cell>
          <cell r="P161">
            <v>21180</v>
          </cell>
          <cell r="Q161">
            <v>289740</v>
          </cell>
        </row>
        <row r="162">
          <cell r="A162" t="str">
            <v>D06786</v>
          </cell>
          <cell r="B162" t="str">
            <v>8OZ KRO SR CRM DIP-RANCH STYLE</v>
          </cell>
          <cell r="D162">
            <v>21852</v>
          </cell>
          <cell r="E162">
            <v>26772</v>
          </cell>
          <cell r="F162">
            <v>24468</v>
          </cell>
          <cell r="G162">
            <v>28872</v>
          </cell>
          <cell r="H162">
            <v>25884</v>
          </cell>
          <cell r="I162">
            <v>32580</v>
          </cell>
          <cell r="J162">
            <v>25704</v>
          </cell>
          <cell r="K162">
            <v>25608</v>
          </cell>
          <cell r="L162">
            <v>27684</v>
          </cell>
          <cell r="M162">
            <v>25260</v>
          </cell>
          <cell r="N162">
            <v>28092</v>
          </cell>
          <cell r="O162">
            <v>34968</v>
          </cell>
          <cell r="P162">
            <v>23592</v>
          </cell>
          <cell r="Q162">
            <v>351336</v>
          </cell>
        </row>
        <row r="163">
          <cell r="A163" t="str">
            <v>D06788</v>
          </cell>
          <cell r="B163" t="str">
            <v>8OZ KRO SR CRM DIP-CHED &amp; BACN</v>
          </cell>
          <cell r="D163">
            <v>16332</v>
          </cell>
          <cell r="E163">
            <v>21852</v>
          </cell>
          <cell r="F163">
            <v>22284</v>
          </cell>
          <cell r="G163">
            <v>19824</v>
          </cell>
          <cell r="H163">
            <v>19848</v>
          </cell>
          <cell r="I163">
            <v>25632</v>
          </cell>
          <cell r="J163">
            <v>20820</v>
          </cell>
          <cell r="K163">
            <v>18444</v>
          </cell>
          <cell r="L163">
            <v>19344</v>
          </cell>
          <cell r="M163">
            <v>19176</v>
          </cell>
          <cell r="N163">
            <v>23376</v>
          </cell>
          <cell r="O163">
            <v>25320</v>
          </cell>
          <cell r="P163">
            <v>15408</v>
          </cell>
          <cell r="Q163">
            <v>267660</v>
          </cell>
        </row>
        <row r="164">
          <cell r="A164" t="str">
            <v>D06800</v>
          </cell>
          <cell r="B164" t="str">
            <v>6/16 OZ KRO SPCL RCP SPNCH DIP</v>
          </cell>
          <cell r="D164">
            <v>26820</v>
          </cell>
          <cell r="E164">
            <v>27762</v>
          </cell>
          <cell r="F164">
            <v>20400</v>
          </cell>
          <cell r="G164">
            <v>28812</v>
          </cell>
          <cell r="H164">
            <v>24654</v>
          </cell>
          <cell r="I164">
            <v>23802</v>
          </cell>
          <cell r="J164">
            <v>26466</v>
          </cell>
          <cell r="K164">
            <v>21522</v>
          </cell>
          <cell r="L164">
            <v>24930</v>
          </cell>
          <cell r="M164">
            <v>26292</v>
          </cell>
          <cell r="N164">
            <v>28596</v>
          </cell>
          <cell r="O164">
            <v>45534</v>
          </cell>
          <cell r="P164">
            <v>27180</v>
          </cell>
          <cell r="Q164">
            <v>352770</v>
          </cell>
        </row>
        <row r="165">
          <cell r="A165" t="str">
            <v>D06805</v>
          </cell>
          <cell r="B165" t="str">
            <v>6/16OZ KRO SPCL RCPE FR ON DIP</v>
          </cell>
          <cell r="D165">
            <v>27966</v>
          </cell>
          <cell r="E165">
            <v>28746</v>
          </cell>
          <cell r="F165">
            <v>19830</v>
          </cell>
          <cell r="G165">
            <v>30402</v>
          </cell>
          <cell r="H165">
            <v>34806</v>
          </cell>
          <cell r="I165">
            <v>25884</v>
          </cell>
          <cell r="J165">
            <v>27546</v>
          </cell>
          <cell r="K165">
            <v>26556</v>
          </cell>
          <cell r="L165">
            <v>26184</v>
          </cell>
          <cell r="M165">
            <v>27774</v>
          </cell>
          <cell r="N165">
            <v>27414</v>
          </cell>
          <cell r="O165">
            <v>42438</v>
          </cell>
          <cell r="P165">
            <v>34626</v>
          </cell>
          <cell r="Q165">
            <v>380172</v>
          </cell>
        </row>
        <row r="166">
          <cell r="A166" t="str">
            <v>D06810</v>
          </cell>
          <cell r="B166" t="str">
            <v>6/16 OZ KRO NF DIP-FRNCH ONION</v>
          </cell>
          <cell r="D166">
            <v>4830</v>
          </cell>
          <cell r="E166">
            <v>3552</v>
          </cell>
          <cell r="F166">
            <v>4266</v>
          </cell>
          <cell r="G166">
            <v>3870</v>
          </cell>
          <cell r="H166">
            <v>4554</v>
          </cell>
          <cell r="I166">
            <v>5202</v>
          </cell>
          <cell r="J166">
            <v>4158</v>
          </cell>
          <cell r="K166">
            <v>3666</v>
          </cell>
          <cell r="L166">
            <v>4548</v>
          </cell>
          <cell r="M166">
            <v>4332</v>
          </cell>
          <cell r="N166">
            <v>3774</v>
          </cell>
          <cell r="O166">
            <v>4998</v>
          </cell>
          <cell r="P166">
            <v>4572</v>
          </cell>
          <cell r="Q166">
            <v>56322</v>
          </cell>
        </row>
        <row r="167">
          <cell r="A167" t="str">
            <v>D07001</v>
          </cell>
          <cell r="B167" t="str">
            <v>4/GL THIRST RCKR-BLUE RASPBRRY</v>
          </cell>
          <cell r="D167">
            <v>18188</v>
          </cell>
          <cell r="E167">
            <v>18356</v>
          </cell>
          <cell r="F167">
            <v>20836</v>
          </cell>
          <cell r="G167">
            <v>20980</v>
          </cell>
          <cell r="H167">
            <v>24560</v>
          </cell>
          <cell r="I167">
            <v>27108</v>
          </cell>
          <cell r="J167">
            <v>25748</v>
          </cell>
          <cell r="K167">
            <v>23184</v>
          </cell>
          <cell r="L167">
            <v>14620</v>
          </cell>
          <cell r="M167">
            <v>18788</v>
          </cell>
          <cell r="N167">
            <v>17856</v>
          </cell>
          <cell r="O167">
            <v>17728</v>
          </cell>
          <cell r="P167">
            <v>19156</v>
          </cell>
          <cell r="Q167">
            <v>267108</v>
          </cell>
        </row>
        <row r="168">
          <cell r="A168" t="str">
            <v>D07002</v>
          </cell>
          <cell r="B168" t="str">
            <v>4/GL THIRST RCKR-GRAPE</v>
          </cell>
          <cell r="D168">
            <v>8968</v>
          </cell>
          <cell r="E168">
            <v>8580</v>
          </cell>
          <cell r="F168">
            <v>10024</v>
          </cell>
          <cell r="G168">
            <v>9792</v>
          </cell>
          <cell r="H168">
            <v>11420</v>
          </cell>
          <cell r="I168">
            <v>11368</v>
          </cell>
          <cell r="J168">
            <v>12032</v>
          </cell>
          <cell r="K168">
            <v>10732</v>
          </cell>
          <cell r="L168">
            <v>7340</v>
          </cell>
          <cell r="M168">
            <v>8684</v>
          </cell>
          <cell r="N168">
            <v>8916</v>
          </cell>
          <cell r="O168">
            <v>8308</v>
          </cell>
          <cell r="P168">
            <v>9428</v>
          </cell>
          <cell r="Q168">
            <v>125592</v>
          </cell>
        </row>
        <row r="169">
          <cell r="A169" t="str">
            <v>D07006</v>
          </cell>
          <cell r="B169" t="str">
            <v>4/GL THIRST RCKR-ORANGE</v>
          </cell>
          <cell r="D169">
            <v>38660</v>
          </cell>
          <cell r="E169">
            <v>41676</v>
          </cell>
          <cell r="F169">
            <v>44972</v>
          </cell>
          <cell r="G169">
            <v>44784</v>
          </cell>
          <cell r="H169">
            <v>46708</v>
          </cell>
          <cell r="I169">
            <v>49824</v>
          </cell>
          <cell r="J169">
            <v>51132</v>
          </cell>
          <cell r="K169">
            <v>44328</v>
          </cell>
          <cell r="L169">
            <v>24380</v>
          </cell>
          <cell r="M169">
            <v>40252</v>
          </cell>
          <cell r="N169">
            <v>40080</v>
          </cell>
          <cell r="O169">
            <v>39544</v>
          </cell>
          <cell r="P169">
            <v>41444</v>
          </cell>
          <cell r="Q169">
            <v>547784</v>
          </cell>
        </row>
        <row r="170">
          <cell r="A170" t="str">
            <v>D07009</v>
          </cell>
          <cell r="B170" t="str">
            <v>4/GL THIRST RCKR-TROPICAL PNCH</v>
          </cell>
          <cell r="D170">
            <v>51740</v>
          </cell>
          <cell r="E170">
            <v>53288</v>
          </cell>
          <cell r="F170">
            <v>59340</v>
          </cell>
          <cell r="G170">
            <v>58532</v>
          </cell>
          <cell r="H170">
            <v>63320</v>
          </cell>
          <cell r="I170">
            <v>65788</v>
          </cell>
          <cell r="J170">
            <v>65856</v>
          </cell>
          <cell r="K170">
            <v>59348</v>
          </cell>
          <cell r="L170">
            <v>31648</v>
          </cell>
          <cell r="M170">
            <v>50784</v>
          </cell>
          <cell r="N170">
            <v>51784</v>
          </cell>
          <cell r="O170">
            <v>51832</v>
          </cell>
          <cell r="P170">
            <v>55040</v>
          </cell>
          <cell r="Q170">
            <v>718300</v>
          </cell>
        </row>
        <row r="171">
          <cell r="A171" t="str">
            <v>D07602</v>
          </cell>
          <cell r="B171" t="str">
            <v>9/HG KROGER EGG NOG (PLASTIC)</v>
          </cell>
          <cell r="M171">
            <v>5679</v>
          </cell>
          <cell r="N171">
            <v>72657</v>
          </cell>
          <cell r="O171">
            <v>142533</v>
          </cell>
          <cell r="P171">
            <v>54</v>
          </cell>
          <cell r="Q171">
            <v>220923</v>
          </cell>
        </row>
        <row r="172">
          <cell r="A172" t="str">
            <v>D07732</v>
          </cell>
          <cell r="B172" t="str">
            <v>9/HG PIKE COUNTY EGG NOG</v>
          </cell>
          <cell r="N172">
            <v>13176</v>
          </cell>
          <cell r="O172">
            <v>16200</v>
          </cell>
          <cell r="Q172">
            <v>29376</v>
          </cell>
        </row>
        <row r="173">
          <cell r="A173" t="str">
            <v>D07740</v>
          </cell>
          <cell r="B173" t="str">
            <v>12/QT KROGER EGG NOG      (PL)</v>
          </cell>
          <cell r="M173">
            <v>15060</v>
          </cell>
          <cell r="N173">
            <v>87768</v>
          </cell>
          <cell r="O173">
            <v>108492</v>
          </cell>
          <cell r="P173">
            <v>1392</v>
          </cell>
          <cell r="Q173">
            <v>212712</v>
          </cell>
        </row>
        <row r="174">
          <cell r="A174" t="str">
            <v>D07742</v>
          </cell>
          <cell r="B174" t="str">
            <v>12/QT KROGER LWFT EGG NOG (PL)</v>
          </cell>
          <cell r="M174">
            <v>15372</v>
          </cell>
          <cell r="N174">
            <v>50064</v>
          </cell>
          <cell r="O174">
            <v>66156</v>
          </cell>
          <cell r="P174">
            <v>48</v>
          </cell>
          <cell r="Q174">
            <v>131640</v>
          </cell>
        </row>
        <row r="175">
          <cell r="A175" t="str">
            <v>D07744</v>
          </cell>
          <cell r="B175" t="str">
            <v>12/QT KRO BOILED CUSTARD  (PL)</v>
          </cell>
          <cell r="M175">
            <v>9696</v>
          </cell>
          <cell r="N175">
            <v>51528</v>
          </cell>
          <cell r="O175">
            <v>66012</v>
          </cell>
          <cell r="P175">
            <v>108</v>
          </cell>
          <cell r="Q175">
            <v>127344</v>
          </cell>
        </row>
        <row r="176">
          <cell r="A176" t="str">
            <v>D07752</v>
          </cell>
          <cell r="B176" t="str">
            <v>9/HG KRO LOWFAT EGG NOG (PLAS)</v>
          </cell>
          <cell r="M176">
            <v>3825</v>
          </cell>
          <cell r="N176">
            <v>39483</v>
          </cell>
          <cell r="O176">
            <v>77157</v>
          </cell>
          <cell r="P176">
            <v>108</v>
          </cell>
          <cell r="Q176">
            <v>120573</v>
          </cell>
        </row>
        <row r="177">
          <cell r="A177" t="str">
            <v>D07823</v>
          </cell>
          <cell r="B177" t="str">
            <v>4/GAL TAMPICO CITRUS PUNCH</v>
          </cell>
          <cell r="D177">
            <v>1740</v>
          </cell>
          <cell r="E177">
            <v>8252</v>
          </cell>
          <cell r="F177">
            <v>6280</v>
          </cell>
          <cell r="G177">
            <v>6120</v>
          </cell>
          <cell r="H177">
            <v>6652</v>
          </cell>
          <cell r="I177">
            <v>6272</v>
          </cell>
          <cell r="J177">
            <v>7016</v>
          </cell>
          <cell r="K177">
            <v>7528</v>
          </cell>
          <cell r="L177">
            <v>6384</v>
          </cell>
          <cell r="M177">
            <v>5884</v>
          </cell>
          <cell r="N177">
            <v>5244</v>
          </cell>
          <cell r="O177">
            <v>6652</v>
          </cell>
          <cell r="P177">
            <v>6668</v>
          </cell>
          <cell r="Q177">
            <v>80692</v>
          </cell>
        </row>
        <row r="178">
          <cell r="A178" t="str">
            <v>D07828</v>
          </cell>
          <cell r="B178" t="str">
            <v>4/GL TAMPICO TROPICAL FRUIT PN</v>
          </cell>
          <cell r="D178">
            <v>11948</v>
          </cell>
          <cell r="E178">
            <v>1644</v>
          </cell>
          <cell r="F178">
            <v>2768</v>
          </cell>
          <cell r="G178">
            <v>1956</v>
          </cell>
          <cell r="H178">
            <v>2896</v>
          </cell>
          <cell r="I178">
            <v>3204</v>
          </cell>
          <cell r="J178">
            <v>3756</v>
          </cell>
          <cell r="K178">
            <v>4592</v>
          </cell>
          <cell r="L178">
            <v>4288</v>
          </cell>
          <cell r="M178">
            <v>2616</v>
          </cell>
          <cell r="N178">
            <v>2116</v>
          </cell>
          <cell r="O178">
            <v>2856</v>
          </cell>
          <cell r="P178">
            <v>2972</v>
          </cell>
          <cell r="Q178">
            <v>47612</v>
          </cell>
        </row>
        <row r="179">
          <cell r="A179" t="str">
            <v>D07995</v>
          </cell>
          <cell r="B179" t="str">
            <v>36/8OZ COBURN FMS YOG-STR BANA</v>
          </cell>
          <cell r="D179">
            <v>48096</v>
          </cell>
          <cell r="E179">
            <v>57816</v>
          </cell>
          <cell r="F179">
            <v>116208</v>
          </cell>
          <cell r="G179">
            <v>158436</v>
          </cell>
          <cell r="H179">
            <v>140940</v>
          </cell>
          <cell r="I179">
            <v>133596</v>
          </cell>
          <cell r="J179">
            <v>97056</v>
          </cell>
          <cell r="K179">
            <v>91764</v>
          </cell>
          <cell r="L179">
            <v>108288</v>
          </cell>
          <cell r="M179">
            <v>99504</v>
          </cell>
          <cell r="N179">
            <v>78552</v>
          </cell>
          <cell r="O179">
            <v>90612</v>
          </cell>
          <cell r="P179">
            <v>111744</v>
          </cell>
          <cell r="Q179">
            <v>1332612</v>
          </cell>
        </row>
        <row r="180">
          <cell r="A180" t="str">
            <v>D07996</v>
          </cell>
          <cell r="B180" t="str">
            <v>36/8OZ COBURN FRM YOG-PEACH</v>
          </cell>
          <cell r="D180">
            <v>44064</v>
          </cell>
          <cell r="E180">
            <v>53676</v>
          </cell>
          <cell r="F180">
            <v>107784</v>
          </cell>
          <cell r="G180">
            <v>165384</v>
          </cell>
          <cell r="H180">
            <v>143064</v>
          </cell>
          <cell r="I180">
            <v>130032</v>
          </cell>
          <cell r="J180">
            <v>100368</v>
          </cell>
          <cell r="K180">
            <v>82836</v>
          </cell>
          <cell r="L180">
            <v>107532</v>
          </cell>
          <cell r="M180">
            <v>99648</v>
          </cell>
          <cell r="N180">
            <v>78012</v>
          </cell>
          <cell r="O180">
            <v>83772</v>
          </cell>
          <cell r="P180">
            <v>111564</v>
          </cell>
          <cell r="Q180">
            <v>1307736</v>
          </cell>
        </row>
        <row r="181">
          <cell r="A181" t="str">
            <v>D07997</v>
          </cell>
          <cell r="B181" t="str">
            <v>36/8OZ COBURN FRM YOG-STRWBRRY</v>
          </cell>
          <cell r="D181">
            <v>62352</v>
          </cell>
          <cell r="E181">
            <v>71028</v>
          </cell>
          <cell r="F181">
            <v>142740</v>
          </cell>
          <cell r="G181">
            <v>214884</v>
          </cell>
          <cell r="H181">
            <v>181692</v>
          </cell>
          <cell r="I181">
            <v>173484</v>
          </cell>
          <cell r="J181">
            <v>134172</v>
          </cell>
          <cell r="K181">
            <v>114336</v>
          </cell>
          <cell r="L181">
            <v>138672</v>
          </cell>
          <cell r="M181">
            <v>123372</v>
          </cell>
          <cell r="N181">
            <v>111240</v>
          </cell>
          <cell r="O181">
            <v>116028</v>
          </cell>
          <cell r="P181">
            <v>142344</v>
          </cell>
          <cell r="Q181">
            <v>1726344</v>
          </cell>
        </row>
        <row r="182">
          <cell r="A182" t="str">
            <v>D07998</v>
          </cell>
          <cell r="B182" t="str">
            <v>36/8OZ COBURN FMS YOG-BLUEBRRY</v>
          </cell>
          <cell r="D182">
            <v>48816</v>
          </cell>
          <cell r="E182">
            <v>56196</v>
          </cell>
          <cell r="F182">
            <v>111456</v>
          </cell>
          <cell r="G182">
            <v>158832</v>
          </cell>
          <cell r="H182">
            <v>143640</v>
          </cell>
          <cell r="I182">
            <v>134460</v>
          </cell>
          <cell r="J182">
            <v>104580</v>
          </cell>
          <cell r="K182">
            <v>82728</v>
          </cell>
          <cell r="L182">
            <v>95976</v>
          </cell>
          <cell r="M182">
            <v>103896</v>
          </cell>
          <cell r="N182">
            <v>80856</v>
          </cell>
          <cell r="O182">
            <v>100188</v>
          </cell>
          <cell r="P182">
            <v>99792</v>
          </cell>
          <cell r="Q182">
            <v>1321416</v>
          </cell>
        </row>
        <row r="183">
          <cell r="A183" t="str">
            <v>D08478</v>
          </cell>
          <cell r="B183" t="str">
            <v>9/HG KRO CRNBRRY JUICE COCKTL</v>
          </cell>
          <cell r="D183">
            <v>69471</v>
          </cell>
          <cell r="E183">
            <v>49923</v>
          </cell>
          <cell r="F183">
            <v>56844</v>
          </cell>
          <cell r="G183">
            <v>54522</v>
          </cell>
          <cell r="H183">
            <v>49113</v>
          </cell>
          <cell r="I183">
            <v>47700</v>
          </cell>
          <cell r="J183">
            <v>50157</v>
          </cell>
          <cell r="K183">
            <v>51489</v>
          </cell>
          <cell r="L183">
            <v>26577</v>
          </cell>
          <cell r="M183">
            <v>39708</v>
          </cell>
          <cell r="N183">
            <v>38754</v>
          </cell>
          <cell r="O183">
            <v>44658</v>
          </cell>
          <cell r="P183">
            <v>51120</v>
          </cell>
          <cell r="Q183">
            <v>630036</v>
          </cell>
        </row>
        <row r="184">
          <cell r="A184" t="str">
            <v>D08479</v>
          </cell>
          <cell r="B184" t="str">
            <v>9/HG KRO CRNBRY APL JCE COCKTL</v>
          </cell>
          <cell r="D184">
            <v>62163</v>
          </cell>
          <cell r="E184">
            <v>42354</v>
          </cell>
          <cell r="F184">
            <v>42399</v>
          </cell>
          <cell r="G184">
            <v>40608</v>
          </cell>
          <cell r="H184">
            <v>33633</v>
          </cell>
          <cell r="I184">
            <v>40842</v>
          </cell>
          <cell r="J184">
            <v>33876</v>
          </cell>
          <cell r="K184">
            <v>33516</v>
          </cell>
          <cell r="L184">
            <v>18342</v>
          </cell>
          <cell r="M184">
            <v>30465</v>
          </cell>
          <cell r="N184">
            <v>31518</v>
          </cell>
          <cell r="O184">
            <v>26172</v>
          </cell>
          <cell r="P184">
            <v>41031</v>
          </cell>
          <cell r="Q184">
            <v>476919</v>
          </cell>
        </row>
        <row r="185">
          <cell r="A185" t="str">
            <v>D08503</v>
          </cell>
          <cell r="B185" t="str">
            <v>9/HG KRO RBY RD GRFRT/CNTR(PA)</v>
          </cell>
          <cell r="D185">
            <v>6093</v>
          </cell>
          <cell r="E185">
            <v>4455</v>
          </cell>
          <cell r="F185">
            <v>4005</v>
          </cell>
          <cell r="G185">
            <v>5040</v>
          </cell>
          <cell r="H185">
            <v>2781</v>
          </cell>
          <cell r="I185">
            <v>3816</v>
          </cell>
          <cell r="J185">
            <v>3852</v>
          </cell>
          <cell r="K185">
            <v>4068</v>
          </cell>
          <cell r="L185">
            <v>4266</v>
          </cell>
          <cell r="M185">
            <v>4230</v>
          </cell>
          <cell r="N185">
            <v>4581</v>
          </cell>
          <cell r="O185">
            <v>5076</v>
          </cell>
          <cell r="P185">
            <v>5283</v>
          </cell>
          <cell r="Q185">
            <v>57546</v>
          </cell>
        </row>
        <row r="186">
          <cell r="A186" t="str">
            <v>D08504</v>
          </cell>
          <cell r="B186" t="str">
            <v>9/HG KRO RBY RD GRFRT/CALC(PA)</v>
          </cell>
          <cell r="D186">
            <v>4482</v>
          </cell>
          <cell r="E186">
            <v>3546</v>
          </cell>
          <cell r="F186">
            <v>3627</v>
          </cell>
          <cell r="G186">
            <v>2943</v>
          </cell>
          <cell r="H186">
            <v>2484</v>
          </cell>
          <cell r="I186">
            <v>2772</v>
          </cell>
          <cell r="J186">
            <v>2781</v>
          </cell>
          <cell r="K186">
            <v>4077</v>
          </cell>
          <cell r="L186">
            <v>2718</v>
          </cell>
          <cell r="M186">
            <v>3069</v>
          </cell>
          <cell r="N186">
            <v>3897</v>
          </cell>
          <cell r="O186">
            <v>3006</v>
          </cell>
          <cell r="P186">
            <v>3204</v>
          </cell>
          <cell r="Q186">
            <v>42606</v>
          </cell>
        </row>
        <row r="187">
          <cell r="A187" t="str">
            <v>D08570</v>
          </cell>
          <cell r="B187" t="str">
            <v>9/HG KRO PREM HOMESTYL OJ(PA)</v>
          </cell>
          <cell r="D187">
            <v>33246</v>
          </cell>
          <cell r="E187">
            <v>25893</v>
          </cell>
          <cell r="F187">
            <v>24714</v>
          </cell>
          <cell r="G187">
            <v>22653</v>
          </cell>
          <cell r="H187">
            <v>25623</v>
          </cell>
          <cell r="I187">
            <v>22617</v>
          </cell>
          <cell r="J187">
            <v>26343</v>
          </cell>
          <cell r="K187">
            <v>27414</v>
          </cell>
          <cell r="L187">
            <v>34497</v>
          </cell>
          <cell r="M187">
            <v>26748</v>
          </cell>
          <cell r="N187">
            <v>26271</v>
          </cell>
          <cell r="O187">
            <v>25938</v>
          </cell>
          <cell r="P187">
            <v>27621</v>
          </cell>
          <cell r="Q187">
            <v>349578</v>
          </cell>
        </row>
        <row r="188">
          <cell r="A188" t="str">
            <v>D08572</v>
          </cell>
          <cell r="B188" t="str">
            <v>9/HG KRO PREM OJ W/CALCIUM(PA)</v>
          </cell>
          <cell r="D188">
            <v>27342</v>
          </cell>
          <cell r="E188">
            <v>19800</v>
          </cell>
          <cell r="F188">
            <v>18423</v>
          </cell>
          <cell r="G188">
            <v>16371</v>
          </cell>
          <cell r="H188">
            <v>19044</v>
          </cell>
          <cell r="I188">
            <v>17136</v>
          </cell>
          <cell r="J188">
            <v>19143</v>
          </cell>
          <cell r="K188">
            <v>21204</v>
          </cell>
          <cell r="L188">
            <v>23643</v>
          </cell>
          <cell r="M188">
            <v>21960</v>
          </cell>
          <cell r="N188">
            <v>18396</v>
          </cell>
          <cell r="O188">
            <v>19341</v>
          </cell>
          <cell r="P188">
            <v>21393</v>
          </cell>
          <cell r="Q188">
            <v>263196</v>
          </cell>
        </row>
        <row r="189">
          <cell r="A189" t="str">
            <v>D08574</v>
          </cell>
          <cell r="B189" t="str">
            <v>9/HG KRO PREMIUM OJ-LOW ACID</v>
          </cell>
          <cell r="D189">
            <v>8460</v>
          </cell>
          <cell r="E189">
            <v>7146</v>
          </cell>
          <cell r="F189">
            <v>6705</v>
          </cell>
          <cell r="G189">
            <v>6192</v>
          </cell>
          <cell r="H189">
            <v>7659</v>
          </cell>
          <cell r="I189">
            <v>6480</v>
          </cell>
          <cell r="J189">
            <v>7713</v>
          </cell>
          <cell r="K189">
            <v>7380</v>
          </cell>
          <cell r="L189">
            <v>9756</v>
          </cell>
          <cell r="M189">
            <v>8622</v>
          </cell>
          <cell r="N189">
            <v>8442</v>
          </cell>
          <cell r="O189">
            <v>9603</v>
          </cell>
          <cell r="P189">
            <v>10755</v>
          </cell>
          <cell r="Q189">
            <v>104913</v>
          </cell>
        </row>
        <row r="190">
          <cell r="A190" t="str">
            <v>D08580</v>
          </cell>
          <cell r="B190" t="str">
            <v>9/HG KRO PREMIUM OJ    (PAPER)</v>
          </cell>
          <cell r="D190">
            <v>44721</v>
          </cell>
          <cell r="E190">
            <v>32598</v>
          </cell>
          <cell r="F190">
            <v>31293</v>
          </cell>
          <cell r="G190">
            <v>26694</v>
          </cell>
          <cell r="H190">
            <v>32535</v>
          </cell>
          <cell r="I190">
            <v>28773</v>
          </cell>
          <cell r="J190">
            <v>32400</v>
          </cell>
          <cell r="K190">
            <v>35406</v>
          </cell>
          <cell r="L190">
            <v>43533</v>
          </cell>
          <cell r="M190">
            <v>35199</v>
          </cell>
          <cell r="N190">
            <v>33624</v>
          </cell>
          <cell r="O190">
            <v>35001</v>
          </cell>
          <cell r="P190">
            <v>36999</v>
          </cell>
          <cell r="Q190">
            <v>448776</v>
          </cell>
        </row>
        <row r="191">
          <cell r="A191" t="str">
            <v>D08621</v>
          </cell>
          <cell r="B191" t="str">
            <v>4/GL TMRCK FMS NFC APL CDR (P)</v>
          </cell>
          <cell r="K191">
            <v>10884</v>
          </cell>
          <cell r="L191">
            <v>12580</v>
          </cell>
          <cell r="M191">
            <v>20880</v>
          </cell>
          <cell r="N191">
            <v>9312</v>
          </cell>
          <cell r="O191">
            <v>6136</v>
          </cell>
          <cell r="Q191">
            <v>59792</v>
          </cell>
        </row>
        <row r="192">
          <cell r="A192" t="str">
            <v>D08626</v>
          </cell>
          <cell r="B192" t="str">
            <v>9/HG TAMRACK FMS APL CIDER (P)</v>
          </cell>
          <cell r="L192">
            <v>0</v>
          </cell>
          <cell r="M192">
            <v>549</v>
          </cell>
          <cell r="N192">
            <v>504</v>
          </cell>
          <cell r="O192">
            <v>252</v>
          </cell>
          <cell r="P192">
            <v>45</v>
          </cell>
          <cell r="Q192">
            <v>1350</v>
          </cell>
        </row>
        <row r="193">
          <cell r="A193" t="str">
            <v>D08636</v>
          </cell>
          <cell r="B193" t="str">
            <v>9/HG KROGER APPLE JUICE (PLAS)</v>
          </cell>
          <cell r="D193">
            <v>36567</v>
          </cell>
          <cell r="E193">
            <v>28728</v>
          </cell>
          <cell r="F193">
            <v>35712</v>
          </cell>
          <cell r="G193">
            <v>30330</v>
          </cell>
          <cell r="H193">
            <v>25893</v>
          </cell>
          <cell r="I193">
            <v>28035</v>
          </cell>
          <cell r="J193">
            <v>27504</v>
          </cell>
          <cell r="K193">
            <v>27639</v>
          </cell>
          <cell r="L193">
            <v>13527</v>
          </cell>
          <cell r="M193">
            <v>29835</v>
          </cell>
          <cell r="N193">
            <v>24381</v>
          </cell>
          <cell r="O193">
            <v>27117</v>
          </cell>
          <cell r="P193">
            <v>33246</v>
          </cell>
          <cell r="Q193">
            <v>368514</v>
          </cell>
        </row>
        <row r="194">
          <cell r="A194" t="str">
            <v>D08675</v>
          </cell>
          <cell r="B194" t="str">
            <v>10/PT KROGER ORANGE JUICE (PL)</v>
          </cell>
          <cell r="D194">
            <v>35390</v>
          </cell>
          <cell r="E194">
            <v>34030</v>
          </cell>
          <cell r="F194">
            <v>35970</v>
          </cell>
          <cell r="G194">
            <v>34450</v>
          </cell>
          <cell r="H194">
            <v>35030</v>
          </cell>
          <cell r="I194">
            <v>34180</v>
          </cell>
          <cell r="J194">
            <v>41740</v>
          </cell>
          <cell r="K194">
            <v>35570</v>
          </cell>
          <cell r="L194">
            <v>33370</v>
          </cell>
          <cell r="M194">
            <v>32690</v>
          </cell>
          <cell r="N194">
            <v>39120</v>
          </cell>
          <cell r="O194">
            <v>29310</v>
          </cell>
          <cell r="P194">
            <v>28900</v>
          </cell>
          <cell r="Q194">
            <v>449750</v>
          </cell>
        </row>
        <row r="195">
          <cell r="A195" t="str">
            <v>D08682</v>
          </cell>
          <cell r="B195" t="str">
            <v>12/QT KROGER ORANGE JUICE (PL)</v>
          </cell>
          <cell r="D195">
            <v>15216</v>
          </cell>
          <cell r="E195">
            <v>13476</v>
          </cell>
          <cell r="F195">
            <v>12828</v>
          </cell>
          <cell r="G195">
            <v>11424</v>
          </cell>
          <cell r="H195">
            <v>13044</v>
          </cell>
          <cell r="I195">
            <v>12564</v>
          </cell>
          <cell r="J195">
            <v>13188</v>
          </cell>
          <cell r="K195">
            <v>15348</v>
          </cell>
          <cell r="L195">
            <v>12324</v>
          </cell>
          <cell r="M195">
            <v>14820</v>
          </cell>
          <cell r="N195">
            <v>12000</v>
          </cell>
          <cell r="O195">
            <v>14040</v>
          </cell>
          <cell r="P195">
            <v>10944</v>
          </cell>
          <cell r="Q195">
            <v>171216</v>
          </cell>
        </row>
        <row r="196">
          <cell r="A196" t="str">
            <v>D08751</v>
          </cell>
          <cell r="B196" t="str">
            <v>4/GAL CRISP ORANGE JUICE</v>
          </cell>
          <cell r="D196">
            <v>80096</v>
          </cell>
          <cell r="E196">
            <v>84176</v>
          </cell>
          <cell r="F196">
            <v>71056</v>
          </cell>
          <cell r="G196">
            <v>71868</v>
          </cell>
          <cell r="H196">
            <v>71828</v>
          </cell>
          <cell r="I196">
            <v>67212</v>
          </cell>
          <cell r="J196">
            <v>68712</v>
          </cell>
          <cell r="K196">
            <v>65964</v>
          </cell>
          <cell r="L196">
            <v>71544</v>
          </cell>
          <cell r="M196">
            <v>66520</v>
          </cell>
          <cell r="N196">
            <v>68256</v>
          </cell>
          <cell r="O196">
            <v>71384</v>
          </cell>
          <cell r="P196">
            <v>72892</v>
          </cell>
          <cell r="Q196">
            <v>931508</v>
          </cell>
        </row>
        <row r="197">
          <cell r="A197" t="str">
            <v>D08810</v>
          </cell>
          <cell r="B197" t="str">
            <v>4/GAL KROGER LEMONADE</v>
          </cell>
          <cell r="D197">
            <v>2960</v>
          </cell>
          <cell r="E197">
            <v>3480</v>
          </cell>
          <cell r="F197">
            <v>3956</v>
          </cell>
          <cell r="G197">
            <v>4956</v>
          </cell>
          <cell r="H197">
            <v>6220</v>
          </cell>
          <cell r="I197">
            <v>5956</v>
          </cell>
          <cell r="J197">
            <v>5624</v>
          </cell>
          <cell r="K197">
            <v>5104</v>
          </cell>
          <cell r="L197">
            <v>5184</v>
          </cell>
          <cell r="M197">
            <v>4144</v>
          </cell>
          <cell r="N197">
            <v>3972</v>
          </cell>
          <cell r="O197">
            <v>4292</v>
          </cell>
          <cell r="P197">
            <v>3520</v>
          </cell>
          <cell r="Q197">
            <v>59368</v>
          </cell>
        </row>
        <row r="198">
          <cell r="A198" t="str">
            <v>D08815</v>
          </cell>
          <cell r="B198" t="str">
            <v>4/GL KRO ORANGE JCE W/CALCIUM</v>
          </cell>
          <cell r="D198">
            <v>23908</v>
          </cell>
          <cell r="E198">
            <v>30276</v>
          </cell>
          <cell r="F198">
            <v>24968</v>
          </cell>
          <cell r="G198">
            <v>24212</v>
          </cell>
          <cell r="H198">
            <v>24792</v>
          </cell>
          <cell r="I198">
            <v>19900</v>
          </cell>
          <cell r="J198">
            <v>23636</v>
          </cell>
          <cell r="K198">
            <v>25804</v>
          </cell>
          <cell r="L198">
            <v>22376</v>
          </cell>
          <cell r="M198">
            <v>18560</v>
          </cell>
          <cell r="N198">
            <v>20252</v>
          </cell>
          <cell r="O198">
            <v>22312</v>
          </cell>
          <cell r="P198">
            <v>17772</v>
          </cell>
          <cell r="Q198">
            <v>298768</v>
          </cell>
        </row>
        <row r="199">
          <cell r="A199" t="str">
            <v>D08819</v>
          </cell>
          <cell r="B199" t="str">
            <v>9/HG KROGER LEMONADE (PLASTIC)</v>
          </cell>
          <cell r="D199">
            <v>8505</v>
          </cell>
          <cell r="E199">
            <v>8289</v>
          </cell>
          <cell r="F199">
            <v>7965</v>
          </cell>
          <cell r="G199">
            <v>10233</v>
          </cell>
          <cell r="H199">
            <v>10431</v>
          </cell>
          <cell r="I199">
            <v>13635</v>
          </cell>
          <cell r="J199">
            <v>12150</v>
          </cell>
          <cell r="K199">
            <v>10125</v>
          </cell>
          <cell r="L199">
            <v>6795</v>
          </cell>
          <cell r="M199">
            <v>9405</v>
          </cell>
          <cell r="N199">
            <v>9909</v>
          </cell>
          <cell r="O199">
            <v>8829</v>
          </cell>
          <cell r="P199">
            <v>13032</v>
          </cell>
          <cell r="Q199">
            <v>129303</v>
          </cell>
        </row>
        <row r="200">
          <cell r="A200" t="str">
            <v>D08822</v>
          </cell>
          <cell r="B200" t="str">
            <v>9/HG KRO ORANGE JUICE (PLSTC)</v>
          </cell>
          <cell r="D200">
            <v>163251</v>
          </cell>
          <cell r="E200">
            <v>168255</v>
          </cell>
          <cell r="F200">
            <v>170226</v>
          </cell>
          <cell r="G200">
            <v>175248</v>
          </cell>
          <cell r="H200">
            <v>139113</v>
          </cell>
          <cell r="I200">
            <v>165591</v>
          </cell>
          <cell r="J200">
            <v>135765</v>
          </cell>
          <cell r="K200">
            <v>154575</v>
          </cell>
          <cell r="L200">
            <v>79920</v>
          </cell>
          <cell r="M200">
            <v>159903</v>
          </cell>
          <cell r="N200">
            <v>165114</v>
          </cell>
          <cell r="O200">
            <v>161379</v>
          </cell>
          <cell r="P200">
            <v>203265</v>
          </cell>
          <cell r="Q200">
            <v>2041605</v>
          </cell>
        </row>
        <row r="201">
          <cell r="A201" t="str">
            <v>D08828</v>
          </cell>
          <cell r="B201" t="str">
            <v>4/GL KRO APPL JUICE FRM CNCNTR</v>
          </cell>
          <cell r="D201">
            <v>12308</v>
          </cell>
          <cell r="E201">
            <v>15192</v>
          </cell>
          <cell r="F201">
            <v>11872</v>
          </cell>
          <cell r="G201">
            <v>14336</v>
          </cell>
          <cell r="H201">
            <v>11264</v>
          </cell>
          <cell r="I201">
            <v>14120</v>
          </cell>
          <cell r="J201">
            <v>12208</v>
          </cell>
          <cell r="K201">
            <v>12944</v>
          </cell>
          <cell r="L201">
            <v>11760</v>
          </cell>
          <cell r="M201">
            <v>10804</v>
          </cell>
          <cell r="N201">
            <v>10392</v>
          </cell>
          <cell r="O201">
            <v>10760</v>
          </cell>
          <cell r="P201">
            <v>9100</v>
          </cell>
          <cell r="Q201">
            <v>157060</v>
          </cell>
        </row>
        <row r="202">
          <cell r="A202" t="str">
            <v>D08830</v>
          </cell>
          <cell r="B202" t="str">
            <v>9/HG KRO 100% ORNG/PNAPL JUICE</v>
          </cell>
          <cell r="D202">
            <v>11295</v>
          </cell>
          <cell r="E202">
            <v>10935</v>
          </cell>
          <cell r="F202">
            <v>10755</v>
          </cell>
          <cell r="G202">
            <v>10818</v>
          </cell>
          <cell r="H202">
            <v>9378</v>
          </cell>
          <cell r="I202">
            <v>10863</v>
          </cell>
          <cell r="J202">
            <v>9117</v>
          </cell>
          <cell r="K202">
            <v>10737</v>
          </cell>
          <cell r="L202">
            <v>7461</v>
          </cell>
          <cell r="M202">
            <v>10647</v>
          </cell>
          <cell r="N202">
            <v>11196</v>
          </cell>
          <cell r="O202">
            <v>9972</v>
          </cell>
          <cell r="P202">
            <v>13554</v>
          </cell>
          <cell r="Q202">
            <v>136728</v>
          </cell>
        </row>
        <row r="203">
          <cell r="A203" t="str">
            <v>D08831</v>
          </cell>
          <cell r="B203" t="str">
            <v>9/HG KROGER GRAPE JUICE COCKTL</v>
          </cell>
          <cell r="D203">
            <v>72693</v>
          </cell>
          <cell r="E203">
            <v>94320</v>
          </cell>
          <cell r="F203">
            <v>80037</v>
          </cell>
          <cell r="G203">
            <v>70083</v>
          </cell>
          <cell r="H203">
            <v>81117</v>
          </cell>
          <cell r="I203">
            <v>63144</v>
          </cell>
          <cell r="J203">
            <v>50454</v>
          </cell>
          <cell r="K203">
            <v>69975</v>
          </cell>
          <cell r="L203">
            <v>31194</v>
          </cell>
          <cell r="M203">
            <v>60210</v>
          </cell>
          <cell r="N203">
            <v>61461</v>
          </cell>
          <cell r="O203">
            <v>57942</v>
          </cell>
          <cell r="P203">
            <v>80505</v>
          </cell>
          <cell r="Q203">
            <v>873135</v>
          </cell>
        </row>
        <row r="204">
          <cell r="A204" t="str">
            <v>D08832</v>
          </cell>
          <cell r="B204" t="str">
            <v>9/HG KRO STRAWBERRY JUICE BLND</v>
          </cell>
          <cell r="D204">
            <v>49167</v>
          </cell>
          <cell r="E204">
            <v>60543</v>
          </cell>
          <cell r="F204">
            <v>51264</v>
          </cell>
          <cell r="G204">
            <v>41418</v>
          </cell>
          <cell r="H204">
            <v>55638</v>
          </cell>
          <cell r="I204">
            <v>41598</v>
          </cell>
          <cell r="J204">
            <v>32985</v>
          </cell>
          <cell r="K204">
            <v>41769</v>
          </cell>
          <cell r="L204">
            <v>16380</v>
          </cell>
          <cell r="M204">
            <v>41832</v>
          </cell>
          <cell r="N204">
            <v>40068</v>
          </cell>
          <cell r="O204">
            <v>31266</v>
          </cell>
          <cell r="P204">
            <v>47439</v>
          </cell>
          <cell r="Q204">
            <v>551367</v>
          </cell>
        </row>
        <row r="205">
          <cell r="A205" t="str">
            <v>D08837</v>
          </cell>
          <cell r="B205" t="str">
            <v>4/GAL KRO HOMESTYLE ORANGE JCE</v>
          </cell>
          <cell r="D205">
            <v>17876</v>
          </cell>
          <cell r="E205">
            <v>25464</v>
          </cell>
          <cell r="F205">
            <v>19160</v>
          </cell>
          <cell r="G205">
            <v>20272</v>
          </cell>
          <cell r="H205">
            <v>20088</v>
          </cell>
          <cell r="I205">
            <v>16680</v>
          </cell>
          <cell r="J205">
            <v>19452</v>
          </cell>
          <cell r="K205">
            <v>23956</v>
          </cell>
          <cell r="L205">
            <v>20808</v>
          </cell>
          <cell r="M205">
            <v>18212</v>
          </cell>
          <cell r="N205">
            <v>19488</v>
          </cell>
          <cell r="O205">
            <v>21836</v>
          </cell>
          <cell r="P205">
            <v>17000</v>
          </cell>
          <cell r="Q205">
            <v>260292</v>
          </cell>
        </row>
        <row r="206">
          <cell r="A206" t="str">
            <v>D08882</v>
          </cell>
          <cell r="B206" t="str">
            <v>6/15 OZ KRO RICOTTA WHOLE MILK</v>
          </cell>
          <cell r="D206">
            <v>7416</v>
          </cell>
          <cell r="E206">
            <v>7524</v>
          </cell>
          <cell r="F206">
            <v>4962</v>
          </cell>
          <cell r="G206">
            <v>5586</v>
          </cell>
          <cell r="H206">
            <v>4218</v>
          </cell>
          <cell r="I206">
            <v>6066</v>
          </cell>
          <cell r="J206">
            <v>5232</v>
          </cell>
          <cell r="K206">
            <v>7020</v>
          </cell>
          <cell r="L206">
            <v>6612</v>
          </cell>
          <cell r="M206">
            <v>6042</v>
          </cell>
          <cell r="N206">
            <v>5832</v>
          </cell>
          <cell r="O206">
            <v>7782</v>
          </cell>
          <cell r="P206">
            <v>8112</v>
          </cell>
          <cell r="Q206">
            <v>82404</v>
          </cell>
        </row>
        <row r="207">
          <cell r="A207" t="str">
            <v>D08895</v>
          </cell>
          <cell r="B207" t="str">
            <v>9/KRO ORNG JCE FC HOMESTYL(PL)</v>
          </cell>
          <cell r="D207">
            <v>66843</v>
          </cell>
          <cell r="E207">
            <v>69606</v>
          </cell>
          <cell r="F207">
            <v>68427</v>
          </cell>
          <cell r="G207">
            <v>65322</v>
          </cell>
          <cell r="H207">
            <v>56529</v>
          </cell>
          <cell r="I207">
            <v>66276</v>
          </cell>
          <cell r="J207">
            <v>56601</v>
          </cell>
          <cell r="K207">
            <v>65835</v>
          </cell>
          <cell r="L207">
            <v>29637</v>
          </cell>
          <cell r="M207">
            <v>65718</v>
          </cell>
          <cell r="N207">
            <v>67365</v>
          </cell>
          <cell r="O207">
            <v>59958</v>
          </cell>
          <cell r="P207">
            <v>85095</v>
          </cell>
          <cell r="Q207">
            <v>823212</v>
          </cell>
        </row>
        <row r="208">
          <cell r="A208" t="str">
            <v>D08902</v>
          </cell>
          <cell r="B208" t="str">
            <v>9/HG KRO OJ FC W/CALCIUM  (PL)</v>
          </cell>
          <cell r="D208">
            <v>76023</v>
          </cell>
          <cell r="E208">
            <v>76293</v>
          </cell>
          <cell r="F208">
            <v>77643</v>
          </cell>
          <cell r="G208">
            <v>76500</v>
          </cell>
          <cell r="H208">
            <v>63981</v>
          </cell>
          <cell r="I208">
            <v>75915</v>
          </cell>
          <cell r="J208">
            <v>63378</v>
          </cell>
          <cell r="K208">
            <v>70686</v>
          </cell>
          <cell r="L208">
            <v>39330</v>
          </cell>
          <cell r="M208">
            <v>76383</v>
          </cell>
          <cell r="N208">
            <v>75672</v>
          </cell>
          <cell r="O208">
            <v>71730</v>
          </cell>
          <cell r="P208">
            <v>93096</v>
          </cell>
          <cell r="Q208">
            <v>936630</v>
          </cell>
        </row>
        <row r="209">
          <cell r="A209" t="str">
            <v>D08960</v>
          </cell>
          <cell r="B209" t="str">
            <v>4/GALLON KROGER SWEETENED TEA</v>
          </cell>
          <cell r="D209">
            <v>42300</v>
          </cell>
          <cell r="E209">
            <v>41672</v>
          </cell>
          <cell r="F209">
            <v>49304</v>
          </cell>
          <cell r="G209">
            <v>53924</v>
          </cell>
          <cell r="H209">
            <v>67864</v>
          </cell>
          <cell r="I209">
            <v>78156</v>
          </cell>
          <cell r="J209">
            <v>86740</v>
          </cell>
          <cell r="K209">
            <v>84652</v>
          </cell>
          <cell r="L209">
            <v>38992</v>
          </cell>
          <cell r="M209">
            <v>60664</v>
          </cell>
          <cell r="N209">
            <v>59016</v>
          </cell>
          <cell r="O209">
            <v>53980</v>
          </cell>
          <cell r="P209">
            <v>53916</v>
          </cell>
          <cell r="Q209">
            <v>771180</v>
          </cell>
        </row>
        <row r="210">
          <cell r="A210" t="str">
            <v>D08963</v>
          </cell>
          <cell r="B210" t="str">
            <v>4/GAL SUNGOLD SWEETENED TEA</v>
          </cell>
          <cell r="D210">
            <v>15228</v>
          </cell>
          <cell r="E210">
            <v>17704</v>
          </cell>
          <cell r="F210">
            <v>22136</v>
          </cell>
          <cell r="G210">
            <v>23560</v>
          </cell>
          <cell r="H210">
            <v>26616</v>
          </cell>
          <cell r="I210">
            <v>32544</v>
          </cell>
          <cell r="J210">
            <v>33984</v>
          </cell>
          <cell r="K210">
            <v>32240</v>
          </cell>
          <cell r="L210">
            <v>27632</v>
          </cell>
          <cell r="M210">
            <v>26820</v>
          </cell>
          <cell r="N210">
            <v>25336</v>
          </cell>
          <cell r="O210">
            <v>24324</v>
          </cell>
          <cell r="P210">
            <v>27516</v>
          </cell>
          <cell r="Q210">
            <v>335640</v>
          </cell>
        </row>
        <row r="211">
          <cell r="A211" t="str">
            <v>D08975</v>
          </cell>
          <cell r="B211" t="str">
            <v>24/GAL KROGER ORANGE JUICE</v>
          </cell>
          <cell r="D211">
            <v>90312</v>
          </cell>
          <cell r="E211">
            <v>115488</v>
          </cell>
          <cell r="F211">
            <v>90312</v>
          </cell>
          <cell r="G211">
            <v>94320</v>
          </cell>
          <cell r="H211">
            <v>95232</v>
          </cell>
          <cell r="I211">
            <v>76704</v>
          </cell>
          <cell r="J211">
            <v>87456</v>
          </cell>
          <cell r="K211">
            <v>86592</v>
          </cell>
          <cell r="L211">
            <v>76752</v>
          </cell>
          <cell r="M211">
            <v>65160</v>
          </cell>
          <cell r="N211">
            <v>70464</v>
          </cell>
          <cell r="O211">
            <v>81936</v>
          </cell>
          <cell r="P211">
            <v>63432</v>
          </cell>
          <cell r="Q211">
            <v>1094160</v>
          </cell>
        </row>
        <row r="212">
          <cell r="A212" t="str">
            <v>D08985</v>
          </cell>
          <cell r="B212" t="str">
            <v>6/15OZ KRO RICOTTA LOWFAT</v>
          </cell>
          <cell r="D212">
            <v>8430</v>
          </cell>
          <cell r="E212">
            <v>8526</v>
          </cell>
          <cell r="F212">
            <v>6114</v>
          </cell>
          <cell r="G212">
            <v>7050</v>
          </cell>
          <cell r="H212">
            <v>5688</v>
          </cell>
          <cell r="I212">
            <v>6816</v>
          </cell>
          <cell r="J212">
            <v>6552</v>
          </cell>
          <cell r="K212">
            <v>7158</v>
          </cell>
          <cell r="L212">
            <v>7764</v>
          </cell>
          <cell r="M212">
            <v>6666</v>
          </cell>
          <cell r="N212">
            <v>6234</v>
          </cell>
          <cell r="O212">
            <v>7422</v>
          </cell>
          <cell r="P212">
            <v>8976</v>
          </cell>
          <cell r="Q212">
            <v>93396</v>
          </cell>
        </row>
        <row r="213">
          <cell r="A213" t="str">
            <v>D08987</v>
          </cell>
          <cell r="B213" t="str">
            <v>6/30OZ KRO RICOTTA WHOLE MILK</v>
          </cell>
          <cell r="D213">
            <v>5442</v>
          </cell>
          <cell r="E213">
            <v>4146</v>
          </cell>
          <cell r="F213">
            <v>3792</v>
          </cell>
          <cell r="G213">
            <v>3996</v>
          </cell>
          <cell r="H213">
            <v>3444</v>
          </cell>
          <cell r="I213">
            <v>2742</v>
          </cell>
          <cell r="J213">
            <v>4002</v>
          </cell>
          <cell r="K213">
            <v>4020</v>
          </cell>
          <cell r="L213">
            <v>4434</v>
          </cell>
          <cell r="M213">
            <v>5010</v>
          </cell>
          <cell r="N213">
            <v>5718</v>
          </cell>
          <cell r="O213">
            <v>8580</v>
          </cell>
          <cell r="P213">
            <v>3942</v>
          </cell>
          <cell r="Q213">
            <v>59268</v>
          </cell>
        </row>
        <row r="214">
          <cell r="A214" t="str">
            <v>D08990</v>
          </cell>
          <cell r="B214" t="str">
            <v>6/15OZ KRO RICOTTA PART SKIM</v>
          </cell>
          <cell r="D214">
            <v>7008</v>
          </cell>
          <cell r="E214">
            <v>7338</v>
          </cell>
          <cell r="F214">
            <v>4974</v>
          </cell>
          <cell r="G214">
            <v>5922</v>
          </cell>
          <cell r="H214">
            <v>4284</v>
          </cell>
          <cell r="I214">
            <v>5922</v>
          </cell>
          <cell r="J214">
            <v>5322</v>
          </cell>
          <cell r="K214">
            <v>6624</v>
          </cell>
          <cell r="L214">
            <v>6408</v>
          </cell>
          <cell r="M214">
            <v>5922</v>
          </cell>
          <cell r="N214">
            <v>5484</v>
          </cell>
          <cell r="O214">
            <v>7080</v>
          </cell>
          <cell r="P214">
            <v>8232</v>
          </cell>
          <cell r="Q214">
            <v>80520</v>
          </cell>
        </row>
        <row r="215">
          <cell r="A215" t="str">
            <v>D08991</v>
          </cell>
          <cell r="B215" t="str">
            <v>6/30OZ KRO RICOTTA PART SKIM</v>
          </cell>
          <cell r="D215">
            <v>6498</v>
          </cell>
          <cell r="E215">
            <v>4662</v>
          </cell>
          <cell r="F215">
            <v>4788</v>
          </cell>
          <cell r="G215">
            <v>4872</v>
          </cell>
          <cell r="H215">
            <v>4470</v>
          </cell>
          <cell r="I215">
            <v>2958</v>
          </cell>
          <cell r="J215">
            <v>4644</v>
          </cell>
          <cell r="K215">
            <v>4560</v>
          </cell>
          <cell r="L215">
            <v>4914</v>
          </cell>
          <cell r="M215">
            <v>5256</v>
          </cell>
          <cell r="N215">
            <v>6198</v>
          </cell>
          <cell r="O215">
            <v>8418</v>
          </cell>
          <cell r="P215">
            <v>4752</v>
          </cell>
          <cell r="Q215">
            <v>66990</v>
          </cell>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6-42 capacity"/>
      <sheetName val="Bread"/>
      <sheetName val="Cookie"/>
      <sheetName val="Donuts"/>
      <sheetName val="Pies"/>
      <sheetName val="Iced Layers"/>
      <sheetName val="Rolls"/>
      <sheetName val="Sweets"/>
      <sheetName val="Bagels"/>
      <sheetName val="fully baked"/>
      <sheetName val="production"/>
      <sheetName val="available hours"/>
      <sheetName val="2008 production"/>
      <sheetName val="2008 sales"/>
      <sheetName val="2008 data"/>
      <sheetName val="Bread09"/>
      <sheetName val="Cookie09"/>
      <sheetName val="Donuts09"/>
      <sheetName val="Pies09"/>
      <sheetName val="Iced Layers09"/>
      <sheetName val="Rolls09"/>
      <sheetName val="Sweets09"/>
      <sheetName val="Bagels09"/>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5">
          <cell r="E5" t="str">
            <v>B19348</v>
          </cell>
          <cell r="F5" t="str">
            <v>69</v>
          </cell>
          <cell r="G5">
            <v>302</v>
          </cell>
          <cell r="H5">
            <v>227</v>
          </cell>
          <cell r="I5">
            <v>520</v>
          </cell>
          <cell r="J5">
            <v>294</v>
          </cell>
          <cell r="K5">
            <v>299</v>
          </cell>
          <cell r="L5">
            <v>308</v>
          </cell>
          <cell r="M5">
            <v>634</v>
          </cell>
          <cell r="O5">
            <v>314</v>
          </cell>
          <cell r="Q5">
            <v>224</v>
          </cell>
          <cell r="R5">
            <v>237</v>
          </cell>
          <cell r="S5">
            <v>271</v>
          </cell>
        </row>
        <row r="6">
          <cell r="E6" t="str">
            <v>B19352</v>
          </cell>
          <cell r="F6" t="str">
            <v>69</v>
          </cell>
          <cell r="H6">
            <v>237</v>
          </cell>
          <cell r="I6">
            <v>232</v>
          </cell>
          <cell r="J6">
            <v>280</v>
          </cell>
          <cell r="K6">
            <v>307</v>
          </cell>
          <cell r="M6">
            <v>252</v>
          </cell>
          <cell r="N6">
            <v>237</v>
          </cell>
          <cell r="P6">
            <v>189</v>
          </cell>
          <cell r="Q6">
            <v>219</v>
          </cell>
          <cell r="R6">
            <v>239</v>
          </cell>
          <cell r="S6">
            <v>584</v>
          </cell>
        </row>
        <row r="7">
          <cell r="E7" t="str">
            <v>B19366</v>
          </cell>
          <cell r="F7" t="str">
            <v>69</v>
          </cell>
          <cell r="G7">
            <v>2428</v>
          </cell>
          <cell r="H7">
            <v>7917</v>
          </cell>
          <cell r="I7">
            <v>8716</v>
          </cell>
          <cell r="J7">
            <v>2617</v>
          </cell>
          <cell r="K7">
            <v>8009</v>
          </cell>
          <cell r="L7">
            <v>2544</v>
          </cell>
          <cell r="M7">
            <v>4151</v>
          </cell>
          <cell r="N7">
            <v>1495</v>
          </cell>
          <cell r="O7">
            <v>2027</v>
          </cell>
          <cell r="P7">
            <v>726</v>
          </cell>
          <cell r="Q7">
            <v>518</v>
          </cell>
          <cell r="R7">
            <v>2073</v>
          </cell>
          <cell r="S7">
            <v>600</v>
          </cell>
        </row>
        <row r="8">
          <cell r="E8" t="str">
            <v>B19374</v>
          </cell>
          <cell r="F8" t="str">
            <v>69</v>
          </cell>
          <cell r="G8">
            <v>980</v>
          </cell>
          <cell r="H8">
            <v>548</v>
          </cell>
          <cell r="I8">
            <v>1307</v>
          </cell>
          <cell r="J8">
            <v>565</v>
          </cell>
          <cell r="K8">
            <v>1079</v>
          </cell>
          <cell r="L8">
            <v>558</v>
          </cell>
          <cell r="M8">
            <v>814</v>
          </cell>
          <cell r="N8">
            <v>557</v>
          </cell>
          <cell r="O8">
            <v>747</v>
          </cell>
          <cell r="P8">
            <v>1134</v>
          </cell>
          <cell r="Q8">
            <v>686</v>
          </cell>
          <cell r="R8">
            <v>1059</v>
          </cell>
          <cell r="S8">
            <v>362</v>
          </cell>
        </row>
        <row r="9">
          <cell r="E9" t="str">
            <v>B19376</v>
          </cell>
          <cell r="F9" t="str">
            <v>69</v>
          </cell>
          <cell r="H9">
            <v>324</v>
          </cell>
          <cell r="I9">
            <v>311</v>
          </cell>
          <cell r="J9">
            <v>429</v>
          </cell>
          <cell r="K9">
            <v>278</v>
          </cell>
          <cell r="M9">
            <v>237</v>
          </cell>
          <cell r="O9">
            <v>279</v>
          </cell>
          <cell r="Q9">
            <v>358</v>
          </cell>
          <cell r="S9">
            <v>416</v>
          </cell>
        </row>
        <row r="10">
          <cell r="E10" t="str">
            <v>B19377</v>
          </cell>
          <cell r="F10" t="str">
            <v>69</v>
          </cell>
          <cell r="G10">
            <v>741</v>
          </cell>
          <cell r="H10">
            <v>2493</v>
          </cell>
          <cell r="I10">
            <v>744</v>
          </cell>
          <cell r="J10">
            <v>1301</v>
          </cell>
          <cell r="K10">
            <v>1543</v>
          </cell>
          <cell r="L10">
            <v>1631</v>
          </cell>
          <cell r="M10">
            <v>1259</v>
          </cell>
          <cell r="N10">
            <v>749</v>
          </cell>
          <cell r="O10">
            <v>1564</v>
          </cell>
          <cell r="P10">
            <v>1670</v>
          </cell>
          <cell r="Q10">
            <v>1694</v>
          </cell>
          <cell r="R10">
            <v>331</v>
          </cell>
          <cell r="S10">
            <v>1605</v>
          </cell>
        </row>
        <row r="11">
          <cell r="E11" t="str">
            <v>B19384</v>
          </cell>
          <cell r="F11" t="str">
            <v>69</v>
          </cell>
          <cell r="G11">
            <v>166</v>
          </cell>
          <cell r="I11">
            <v>302</v>
          </cell>
          <cell r="K11">
            <v>206</v>
          </cell>
          <cell r="L11">
            <v>197</v>
          </cell>
          <cell r="N11">
            <v>104</v>
          </cell>
          <cell r="O11">
            <v>173</v>
          </cell>
          <cell r="P11">
            <v>284</v>
          </cell>
        </row>
        <row r="12">
          <cell r="E12" t="str">
            <v>B19385</v>
          </cell>
          <cell r="F12" t="str">
            <v>69</v>
          </cell>
          <cell r="G12">
            <v>269</v>
          </cell>
          <cell r="H12">
            <v>200</v>
          </cell>
          <cell r="J12">
            <v>101</v>
          </cell>
          <cell r="K12">
            <v>182</v>
          </cell>
          <cell r="L12">
            <v>227</v>
          </cell>
          <cell r="N12">
            <v>79</v>
          </cell>
          <cell r="O12">
            <v>226</v>
          </cell>
          <cell r="P12">
            <v>178</v>
          </cell>
          <cell r="Q12">
            <v>210</v>
          </cell>
          <cell r="S12">
            <v>142</v>
          </cell>
        </row>
        <row r="13">
          <cell r="E13" t="str">
            <v>B19414</v>
          </cell>
          <cell r="F13" t="str">
            <v>69</v>
          </cell>
          <cell r="G13">
            <v>206</v>
          </cell>
          <cell r="H13">
            <v>481</v>
          </cell>
          <cell r="J13">
            <v>204</v>
          </cell>
          <cell r="L13">
            <v>420</v>
          </cell>
          <cell r="M13">
            <v>468</v>
          </cell>
          <cell r="Q13">
            <v>213</v>
          </cell>
          <cell r="S13">
            <v>204</v>
          </cell>
        </row>
        <row r="14">
          <cell r="E14" t="str">
            <v>B19415</v>
          </cell>
          <cell r="F14" t="str">
            <v>69</v>
          </cell>
          <cell r="G14">
            <v>328</v>
          </cell>
          <cell r="H14">
            <v>610</v>
          </cell>
          <cell r="I14">
            <v>312</v>
          </cell>
          <cell r="J14">
            <v>315</v>
          </cell>
          <cell r="K14">
            <v>520</v>
          </cell>
          <cell r="L14">
            <v>641</v>
          </cell>
          <cell r="M14">
            <v>453</v>
          </cell>
          <cell r="O14">
            <v>428</v>
          </cell>
          <cell r="P14">
            <v>338</v>
          </cell>
          <cell r="Q14">
            <v>344</v>
          </cell>
          <cell r="R14">
            <v>265</v>
          </cell>
          <cell r="S14">
            <v>364</v>
          </cell>
        </row>
        <row r="15">
          <cell r="E15" t="str">
            <v>B19416</v>
          </cell>
          <cell r="F15" t="str">
            <v>69</v>
          </cell>
          <cell r="G15">
            <v>456</v>
          </cell>
          <cell r="H15">
            <v>403</v>
          </cell>
          <cell r="I15">
            <v>365</v>
          </cell>
          <cell r="J15">
            <v>287</v>
          </cell>
          <cell r="K15">
            <v>291</v>
          </cell>
          <cell r="L15">
            <v>390</v>
          </cell>
          <cell r="M15">
            <v>142</v>
          </cell>
          <cell r="O15">
            <v>333</v>
          </cell>
          <cell r="P15">
            <v>702</v>
          </cell>
          <cell r="Q15">
            <v>394</v>
          </cell>
          <cell r="S15">
            <v>300</v>
          </cell>
        </row>
        <row r="16">
          <cell r="E16" t="str">
            <v>B19451</v>
          </cell>
          <cell r="F16" t="str">
            <v>69</v>
          </cell>
          <cell r="G16">
            <v>238</v>
          </cell>
          <cell r="H16">
            <v>207</v>
          </cell>
          <cell r="I16">
            <v>201</v>
          </cell>
          <cell r="J16">
            <v>172</v>
          </cell>
          <cell r="K16">
            <v>203</v>
          </cell>
          <cell r="L16">
            <v>194</v>
          </cell>
          <cell r="M16">
            <v>224</v>
          </cell>
          <cell r="N16">
            <v>373</v>
          </cell>
          <cell r="Q16">
            <v>227</v>
          </cell>
          <cell r="S16">
            <v>185</v>
          </cell>
        </row>
        <row r="17">
          <cell r="E17" t="str">
            <v>B19452</v>
          </cell>
          <cell r="F17" t="str">
            <v>69</v>
          </cell>
          <cell r="G17">
            <v>143</v>
          </cell>
          <cell r="H17">
            <v>358</v>
          </cell>
          <cell r="I17">
            <v>484</v>
          </cell>
          <cell r="J17">
            <v>435</v>
          </cell>
          <cell r="K17">
            <v>353</v>
          </cell>
          <cell r="L17">
            <v>656</v>
          </cell>
          <cell r="M17">
            <v>317</v>
          </cell>
          <cell r="N17">
            <v>393</v>
          </cell>
          <cell r="O17">
            <v>316</v>
          </cell>
          <cell r="P17">
            <v>342</v>
          </cell>
          <cell r="Q17">
            <v>709</v>
          </cell>
          <cell r="R17">
            <v>288</v>
          </cell>
          <cell r="S17">
            <v>374</v>
          </cell>
        </row>
        <row r="18">
          <cell r="E18" t="str">
            <v>B19453</v>
          </cell>
          <cell r="F18" t="str">
            <v>69</v>
          </cell>
          <cell r="G18">
            <v>695</v>
          </cell>
          <cell r="I18">
            <v>500</v>
          </cell>
          <cell r="J18">
            <v>853</v>
          </cell>
          <cell r="K18">
            <v>979</v>
          </cell>
          <cell r="L18">
            <v>621</v>
          </cell>
          <cell r="M18">
            <v>575</v>
          </cell>
          <cell r="N18">
            <v>1139</v>
          </cell>
          <cell r="O18">
            <v>636</v>
          </cell>
          <cell r="P18">
            <v>549</v>
          </cell>
          <cell r="Q18">
            <v>488</v>
          </cell>
          <cell r="R18">
            <v>588</v>
          </cell>
          <cell r="S18">
            <v>572</v>
          </cell>
        </row>
        <row r="19">
          <cell r="E19" t="str">
            <v>B19456</v>
          </cell>
          <cell r="F19" t="str">
            <v>69</v>
          </cell>
          <cell r="G19">
            <v>194</v>
          </cell>
          <cell r="J19">
            <v>117</v>
          </cell>
          <cell r="K19">
            <v>168</v>
          </cell>
          <cell r="O19">
            <v>238</v>
          </cell>
          <cell r="R19">
            <v>238</v>
          </cell>
          <cell r="S19">
            <v>175</v>
          </cell>
        </row>
        <row r="20">
          <cell r="E20" t="str">
            <v>B19575</v>
          </cell>
          <cell r="F20" t="str">
            <v>69</v>
          </cell>
          <cell r="H20">
            <v>436</v>
          </cell>
          <cell r="I20">
            <v>316</v>
          </cell>
          <cell r="J20">
            <v>385</v>
          </cell>
          <cell r="K20">
            <v>689</v>
          </cell>
          <cell r="M20">
            <v>604</v>
          </cell>
          <cell r="N20">
            <v>343</v>
          </cell>
          <cell r="O20">
            <v>317</v>
          </cell>
          <cell r="Q20">
            <v>318</v>
          </cell>
          <cell r="R20">
            <v>318</v>
          </cell>
          <cell r="S20">
            <v>692</v>
          </cell>
        </row>
        <row r="21">
          <cell r="E21" t="str">
            <v>B19576</v>
          </cell>
          <cell r="F21" t="str">
            <v>69</v>
          </cell>
          <cell r="H21">
            <v>620</v>
          </cell>
          <cell r="I21">
            <v>306</v>
          </cell>
          <cell r="J21">
            <v>583</v>
          </cell>
          <cell r="K21">
            <v>348</v>
          </cell>
          <cell r="L21">
            <v>304</v>
          </cell>
          <cell r="M21">
            <v>229</v>
          </cell>
          <cell r="N21">
            <v>310</v>
          </cell>
          <cell r="O21">
            <v>697</v>
          </cell>
          <cell r="Q21">
            <v>439</v>
          </cell>
          <cell r="R21">
            <v>310</v>
          </cell>
          <cell r="S21">
            <v>569</v>
          </cell>
        </row>
        <row r="22">
          <cell r="E22" t="str">
            <v>B19577</v>
          </cell>
          <cell r="F22" t="str">
            <v>69</v>
          </cell>
          <cell r="G22">
            <v>176</v>
          </cell>
          <cell r="H22">
            <v>232</v>
          </cell>
          <cell r="I22">
            <v>310</v>
          </cell>
          <cell r="J22">
            <v>323</v>
          </cell>
          <cell r="K22">
            <v>308</v>
          </cell>
          <cell r="M22">
            <v>301</v>
          </cell>
          <cell r="N22">
            <v>226</v>
          </cell>
          <cell r="O22">
            <v>239</v>
          </cell>
          <cell r="Q22">
            <v>396</v>
          </cell>
          <cell r="S22">
            <v>212</v>
          </cell>
        </row>
        <row r="23">
          <cell r="E23" t="str">
            <v>B19585</v>
          </cell>
          <cell r="F23" t="str">
            <v>69</v>
          </cell>
          <cell r="G23">
            <v>1298</v>
          </cell>
          <cell r="H23">
            <v>1087</v>
          </cell>
          <cell r="I23">
            <v>1879</v>
          </cell>
          <cell r="J23">
            <v>1998</v>
          </cell>
          <cell r="K23">
            <v>1058</v>
          </cell>
          <cell r="L23">
            <v>1004</v>
          </cell>
          <cell r="M23">
            <v>909</v>
          </cell>
          <cell r="N23">
            <v>733</v>
          </cell>
          <cell r="O23">
            <v>1190</v>
          </cell>
          <cell r="P23">
            <v>1262</v>
          </cell>
          <cell r="Q23">
            <v>616</v>
          </cell>
          <cell r="R23">
            <v>784</v>
          </cell>
          <cell r="S23">
            <v>1343</v>
          </cell>
        </row>
        <row r="24">
          <cell r="E24" t="str">
            <v>B19586</v>
          </cell>
          <cell r="F24" t="str">
            <v>69</v>
          </cell>
          <cell r="G24">
            <v>1637</v>
          </cell>
          <cell r="H24">
            <v>1663</v>
          </cell>
          <cell r="I24">
            <v>540</v>
          </cell>
          <cell r="J24">
            <v>2013</v>
          </cell>
          <cell r="K24">
            <v>1643</v>
          </cell>
          <cell r="L24">
            <v>958</v>
          </cell>
          <cell r="M24">
            <v>1205</v>
          </cell>
          <cell r="N24">
            <v>714</v>
          </cell>
          <cell r="O24">
            <v>782</v>
          </cell>
          <cell r="P24">
            <v>1331</v>
          </cell>
          <cell r="Q24">
            <v>479</v>
          </cell>
          <cell r="R24">
            <v>715</v>
          </cell>
          <cell r="S24">
            <v>1069</v>
          </cell>
        </row>
        <row r="25">
          <cell r="E25" t="str">
            <v>B19587</v>
          </cell>
          <cell r="F25" t="str">
            <v>69</v>
          </cell>
          <cell r="G25">
            <v>1509</v>
          </cell>
          <cell r="H25">
            <v>733</v>
          </cell>
          <cell r="I25">
            <v>952</v>
          </cell>
          <cell r="J25">
            <v>1432</v>
          </cell>
          <cell r="L25">
            <v>1453</v>
          </cell>
          <cell r="M25">
            <v>612</v>
          </cell>
          <cell r="N25">
            <v>514</v>
          </cell>
          <cell r="O25">
            <v>711</v>
          </cell>
          <cell r="P25">
            <v>1533</v>
          </cell>
          <cell r="Q25">
            <v>709</v>
          </cell>
          <cell r="S25">
            <v>678</v>
          </cell>
        </row>
        <row r="26">
          <cell r="E26" t="str">
            <v>B19608</v>
          </cell>
          <cell r="F26" t="str">
            <v>59</v>
          </cell>
          <cell r="I26">
            <v>64</v>
          </cell>
          <cell r="S26">
            <v>105</v>
          </cell>
        </row>
        <row r="27">
          <cell r="E27" t="str">
            <v>B19707</v>
          </cell>
          <cell r="F27" t="str">
            <v>59</v>
          </cell>
          <cell r="G27">
            <v>356</v>
          </cell>
          <cell r="H27">
            <v>303</v>
          </cell>
          <cell r="I27">
            <v>430</v>
          </cell>
          <cell r="J27">
            <v>568</v>
          </cell>
          <cell r="K27">
            <v>483</v>
          </cell>
          <cell r="L27">
            <v>271</v>
          </cell>
          <cell r="N27">
            <v>242</v>
          </cell>
          <cell r="O27">
            <v>116</v>
          </cell>
          <cell r="S27">
            <v>516</v>
          </cell>
        </row>
        <row r="28">
          <cell r="E28" t="str">
            <v>B19708</v>
          </cell>
          <cell r="F28" t="str">
            <v>59</v>
          </cell>
          <cell r="G28">
            <v>614</v>
          </cell>
          <cell r="H28">
            <v>304</v>
          </cell>
          <cell r="I28">
            <v>173</v>
          </cell>
          <cell r="J28">
            <v>683</v>
          </cell>
          <cell r="K28">
            <v>495</v>
          </cell>
          <cell r="L28">
            <v>461</v>
          </cell>
          <cell r="N28">
            <v>387</v>
          </cell>
          <cell r="S28">
            <v>779</v>
          </cell>
        </row>
        <row r="29">
          <cell r="E29" t="str">
            <v>B19716</v>
          </cell>
          <cell r="F29" t="str">
            <v>59</v>
          </cell>
          <cell r="G29">
            <v>808</v>
          </cell>
          <cell r="H29">
            <v>2665</v>
          </cell>
          <cell r="I29">
            <v>1481</v>
          </cell>
          <cell r="J29">
            <v>1766</v>
          </cell>
          <cell r="K29">
            <v>1815</v>
          </cell>
          <cell r="L29">
            <v>1545</v>
          </cell>
          <cell r="R29">
            <v>577</v>
          </cell>
          <cell r="S29">
            <v>570</v>
          </cell>
        </row>
        <row r="30">
          <cell r="E30" t="str">
            <v>B19727</v>
          </cell>
          <cell r="F30" t="str">
            <v>59</v>
          </cell>
          <cell r="G30">
            <v>237</v>
          </cell>
          <cell r="H30">
            <v>921</v>
          </cell>
          <cell r="I30">
            <v>1211</v>
          </cell>
          <cell r="J30">
            <v>871</v>
          </cell>
          <cell r="K30">
            <v>97</v>
          </cell>
          <cell r="L30">
            <v>537</v>
          </cell>
          <cell r="N30">
            <v>617</v>
          </cell>
          <cell r="O30">
            <v>335</v>
          </cell>
          <cell r="R30">
            <v>313</v>
          </cell>
          <cell r="S30">
            <v>1227</v>
          </cell>
        </row>
        <row r="31">
          <cell r="E31" t="str">
            <v>B19730</v>
          </cell>
          <cell r="F31" t="str">
            <v>59</v>
          </cell>
          <cell r="G31">
            <v>1028</v>
          </cell>
          <cell r="H31">
            <v>867</v>
          </cell>
          <cell r="I31">
            <v>515</v>
          </cell>
          <cell r="J31">
            <v>1317</v>
          </cell>
          <cell r="K31">
            <v>316</v>
          </cell>
          <cell r="L31">
            <v>1257</v>
          </cell>
          <cell r="N31">
            <v>300</v>
          </cell>
          <cell r="R31">
            <v>116</v>
          </cell>
          <cell r="S31">
            <v>997</v>
          </cell>
        </row>
        <row r="32">
          <cell r="E32" t="str">
            <v>B19802</v>
          </cell>
          <cell r="F32" t="str">
            <v>69</v>
          </cell>
          <cell r="G32">
            <v>1307</v>
          </cell>
          <cell r="H32">
            <v>1378</v>
          </cell>
          <cell r="I32">
            <v>1903</v>
          </cell>
          <cell r="J32">
            <v>2577</v>
          </cell>
          <cell r="K32">
            <v>984</v>
          </cell>
          <cell r="L32">
            <v>1906</v>
          </cell>
          <cell r="M32">
            <v>1423</v>
          </cell>
          <cell r="N32">
            <v>1764</v>
          </cell>
          <cell r="O32">
            <v>1781</v>
          </cell>
          <cell r="P32">
            <v>1010</v>
          </cell>
          <cell r="Q32">
            <v>1035</v>
          </cell>
          <cell r="R32">
            <v>557</v>
          </cell>
          <cell r="S32">
            <v>2285</v>
          </cell>
        </row>
        <row r="33">
          <cell r="E33" t="str">
            <v>B19832</v>
          </cell>
          <cell r="F33" t="str">
            <v>69</v>
          </cell>
          <cell r="G33">
            <v>310</v>
          </cell>
          <cell r="H33">
            <v>343</v>
          </cell>
          <cell r="I33">
            <v>442</v>
          </cell>
          <cell r="J33">
            <v>676</v>
          </cell>
          <cell r="K33">
            <v>267</v>
          </cell>
          <cell r="L33">
            <v>318</v>
          </cell>
          <cell r="M33">
            <v>388</v>
          </cell>
          <cell r="N33">
            <v>471</v>
          </cell>
          <cell r="O33">
            <v>380</v>
          </cell>
          <cell r="P33">
            <v>242</v>
          </cell>
          <cell r="Q33">
            <v>398</v>
          </cell>
          <cell r="S33">
            <v>346</v>
          </cell>
        </row>
        <row r="34">
          <cell r="E34" t="str">
            <v>B19842</v>
          </cell>
          <cell r="F34" t="str">
            <v>69</v>
          </cell>
          <cell r="G34">
            <v>293</v>
          </cell>
          <cell r="H34">
            <v>550</v>
          </cell>
          <cell r="J34">
            <v>638</v>
          </cell>
          <cell r="K34">
            <v>400</v>
          </cell>
          <cell r="M34">
            <v>243</v>
          </cell>
          <cell r="N34">
            <v>311</v>
          </cell>
          <cell r="O34">
            <v>220</v>
          </cell>
          <cell r="P34">
            <v>336</v>
          </cell>
          <cell r="Q34">
            <v>331</v>
          </cell>
          <cell r="R34">
            <v>318</v>
          </cell>
          <cell r="S34">
            <v>309</v>
          </cell>
        </row>
        <row r="35">
          <cell r="E35" t="str">
            <v>B19852</v>
          </cell>
          <cell r="F35" t="str">
            <v>69</v>
          </cell>
          <cell r="G35">
            <v>292</v>
          </cell>
          <cell r="I35">
            <v>280</v>
          </cell>
          <cell r="J35">
            <v>284</v>
          </cell>
          <cell r="K35">
            <v>345</v>
          </cell>
          <cell r="L35">
            <v>285</v>
          </cell>
          <cell r="N35">
            <v>306</v>
          </cell>
          <cell r="O35">
            <v>260</v>
          </cell>
          <cell r="P35">
            <v>376</v>
          </cell>
          <cell r="R35">
            <v>277</v>
          </cell>
          <cell r="S35">
            <v>291</v>
          </cell>
        </row>
        <row r="36">
          <cell r="E36" t="str">
            <v>B19862</v>
          </cell>
          <cell r="F36" t="str">
            <v>69</v>
          </cell>
          <cell r="G36">
            <v>1547</v>
          </cell>
          <cell r="H36">
            <v>1974</v>
          </cell>
          <cell r="I36">
            <v>919</v>
          </cell>
          <cell r="J36">
            <v>2465</v>
          </cell>
          <cell r="L36">
            <v>2160</v>
          </cell>
          <cell r="M36">
            <v>609</v>
          </cell>
          <cell r="N36">
            <v>1689</v>
          </cell>
          <cell r="O36">
            <v>901</v>
          </cell>
          <cell r="P36">
            <v>1378</v>
          </cell>
          <cell r="Q36">
            <v>1053</v>
          </cell>
          <cell r="R36">
            <v>921</v>
          </cell>
          <cell r="S36">
            <v>1835</v>
          </cell>
        </row>
        <row r="37">
          <cell r="E37" t="str">
            <v>B19872</v>
          </cell>
          <cell r="F37" t="str">
            <v>69</v>
          </cell>
          <cell r="G37">
            <v>1336</v>
          </cell>
          <cell r="H37">
            <v>1120</v>
          </cell>
          <cell r="I37">
            <v>792</v>
          </cell>
          <cell r="J37">
            <v>1699</v>
          </cell>
          <cell r="K37">
            <v>936</v>
          </cell>
          <cell r="L37">
            <v>746</v>
          </cell>
          <cell r="M37">
            <v>783</v>
          </cell>
          <cell r="N37">
            <v>1170</v>
          </cell>
          <cell r="O37">
            <v>1188</v>
          </cell>
          <cell r="P37">
            <v>906</v>
          </cell>
          <cell r="Q37">
            <v>952</v>
          </cell>
          <cell r="S37">
            <v>987</v>
          </cell>
        </row>
        <row r="38">
          <cell r="E38" t="str">
            <v>B19882</v>
          </cell>
          <cell r="F38" t="str">
            <v>69</v>
          </cell>
          <cell r="G38">
            <v>1183</v>
          </cell>
          <cell r="H38">
            <v>1012</v>
          </cell>
          <cell r="I38">
            <v>2221</v>
          </cell>
          <cell r="J38">
            <v>1492</v>
          </cell>
          <cell r="K38">
            <v>1500</v>
          </cell>
          <cell r="L38">
            <v>761</v>
          </cell>
          <cell r="M38">
            <v>1626</v>
          </cell>
          <cell r="N38">
            <v>1197</v>
          </cell>
          <cell r="O38">
            <v>692</v>
          </cell>
          <cell r="P38">
            <v>1653</v>
          </cell>
          <cell r="Q38">
            <v>955</v>
          </cell>
          <cell r="R38">
            <v>642</v>
          </cell>
          <cell r="S38">
            <v>1753</v>
          </cell>
        </row>
        <row r="39">
          <cell r="E39" t="str">
            <v>B21001</v>
          </cell>
          <cell r="F39" t="str">
            <v>59</v>
          </cell>
          <cell r="G39">
            <v>3180</v>
          </cell>
          <cell r="H39">
            <v>1255</v>
          </cell>
          <cell r="I39">
            <v>2225</v>
          </cell>
          <cell r="J39">
            <v>2995</v>
          </cell>
          <cell r="K39">
            <v>1085</v>
          </cell>
          <cell r="L39">
            <v>1994</v>
          </cell>
          <cell r="M39">
            <v>2708</v>
          </cell>
          <cell r="N39">
            <v>1879</v>
          </cell>
          <cell r="O39">
            <v>3353</v>
          </cell>
          <cell r="P39">
            <v>2764</v>
          </cell>
          <cell r="R39">
            <v>979</v>
          </cell>
          <cell r="S39">
            <v>160</v>
          </cell>
        </row>
        <row r="40">
          <cell r="E40" t="str">
            <v>B26001</v>
          </cell>
          <cell r="F40" t="str">
            <v>60</v>
          </cell>
          <cell r="G40">
            <v>1198</v>
          </cell>
          <cell r="H40">
            <v>781</v>
          </cell>
          <cell r="I40">
            <v>689</v>
          </cell>
          <cell r="J40">
            <v>1072</v>
          </cell>
          <cell r="K40">
            <v>990</v>
          </cell>
          <cell r="L40">
            <v>1013</v>
          </cell>
          <cell r="M40">
            <v>710</v>
          </cell>
          <cell r="N40">
            <v>1347</v>
          </cell>
          <cell r="O40">
            <v>730</v>
          </cell>
          <cell r="P40">
            <v>1151</v>
          </cell>
          <cell r="Q40">
            <v>670</v>
          </cell>
          <cell r="R40">
            <v>718</v>
          </cell>
          <cell r="S40">
            <v>496</v>
          </cell>
        </row>
        <row r="41">
          <cell r="E41" t="str">
            <v>B26002</v>
          </cell>
          <cell r="F41" t="str">
            <v>60</v>
          </cell>
          <cell r="G41">
            <v>1421</v>
          </cell>
          <cell r="H41">
            <v>619</v>
          </cell>
          <cell r="I41">
            <v>702</v>
          </cell>
          <cell r="J41">
            <v>1347</v>
          </cell>
          <cell r="K41">
            <v>805</v>
          </cell>
          <cell r="L41">
            <v>1152</v>
          </cell>
          <cell r="M41">
            <v>702</v>
          </cell>
          <cell r="N41">
            <v>1365</v>
          </cell>
          <cell r="O41">
            <v>776</v>
          </cell>
          <cell r="P41">
            <v>1562</v>
          </cell>
          <cell r="Q41">
            <v>632</v>
          </cell>
          <cell r="R41">
            <v>524</v>
          </cell>
          <cell r="S41">
            <v>364</v>
          </cell>
        </row>
        <row r="42">
          <cell r="E42" t="str">
            <v>B26005</v>
          </cell>
          <cell r="F42" t="str">
            <v>60</v>
          </cell>
          <cell r="H42">
            <v>141</v>
          </cell>
          <cell r="I42">
            <v>103</v>
          </cell>
          <cell r="K42">
            <v>36</v>
          </cell>
          <cell r="L42">
            <v>102</v>
          </cell>
          <cell r="M42">
            <v>67</v>
          </cell>
          <cell r="N42">
            <v>71</v>
          </cell>
          <cell r="P42">
            <v>141</v>
          </cell>
          <cell r="Q42">
            <v>108</v>
          </cell>
          <cell r="S42">
            <v>89</v>
          </cell>
        </row>
        <row r="43">
          <cell r="E43" t="str">
            <v>B26006</v>
          </cell>
          <cell r="F43" t="str">
            <v>60</v>
          </cell>
          <cell r="H43">
            <v>163</v>
          </cell>
          <cell r="I43">
            <v>108</v>
          </cell>
          <cell r="J43">
            <v>124</v>
          </cell>
          <cell r="L43">
            <v>143</v>
          </cell>
          <cell r="M43">
            <v>65</v>
          </cell>
          <cell r="N43">
            <v>105</v>
          </cell>
          <cell r="P43">
            <v>103</v>
          </cell>
          <cell r="Q43">
            <v>97</v>
          </cell>
          <cell r="R43">
            <v>109</v>
          </cell>
          <cell r="S43">
            <v>181</v>
          </cell>
        </row>
        <row r="44">
          <cell r="E44" t="str">
            <v>B26007</v>
          </cell>
          <cell r="F44" t="str">
            <v>60</v>
          </cell>
          <cell r="H44">
            <v>61</v>
          </cell>
          <cell r="I44">
            <v>87</v>
          </cell>
          <cell r="J44">
            <v>206</v>
          </cell>
          <cell r="K44">
            <v>46</v>
          </cell>
          <cell r="M44">
            <v>106</v>
          </cell>
          <cell r="N44">
            <v>66</v>
          </cell>
          <cell r="O44">
            <v>173</v>
          </cell>
          <cell r="R44">
            <v>107</v>
          </cell>
          <cell r="S44">
            <v>227</v>
          </cell>
        </row>
        <row r="45">
          <cell r="E45" t="str">
            <v>B26008</v>
          </cell>
          <cell r="F45" t="str">
            <v>60</v>
          </cell>
          <cell r="G45">
            <v>897</v>
          </cell>
          <cell r="H45">
            <v>406</v>
          </cell>
          <cell r="I45">
            <v>415</v>
          </cell>
          <cell r="J45">
            <v>957</v>
          </cell>
          <cell r="K45">
            <v>459</v>
          </cell>
          <cell r="L45">
            <v>500</v>
          </cell>
          <cell r="M45">
            <v>907</v>
          </cell>
          <cell r="N45">
            <v>471</v>
          </cell>
          <cell r="O45">
            <v>1068</v>
          </cell>
          <cell r="P45">
            <v>474</v>
          </cell>
          <cell r="Q45">
            <v>261</v>
          </cell>
          <cell r="R45">
            <v>907</v>
          </cell>
          <cell r="S45">
            <v>425</v>
          </cell>
        </row>
        <row r="46">
          <cell r="E46" t="str">
            <v>B26009</v>
          </cell>
          <cell r="F46" t="str">
            <v>62</v>
          </cell>
          <cell r="G46">
            <v>778</v>
          </cell>
          <cell r="H46">
            <v>340</v>
          </cell>
          <cell r="I46">
            <v>443</v>
          </cell>
          <cell r="J46">
            <v>2498</v>
          </cell>
          <cell r="K46">
            <v>395</v>
          </cell>
          <cell r="L46">
            <v>545</v>
          </cell>
          <cell r="M46">
            <v>1242</v>
          </cell>
          <cell r="N46">
            <v>953</v>
          </cell>
          <cell r="O46">
            <v>1505</v>
          </cell>
          <cell r="P46">
            <v>694</v>
          </cell>
          <cell r="Q46">
            <v>1434</v>
          </cell>
          <cell r="R46">
            <v>551</v>
          </cell>
          <cell r="S46">
            <v>560</v>
          </cell>
        </row>
        <row r="47">
          <cell r="E47" t="str">
            <v>B26010</v>
          </cell>
          <cell r="F47" t="str">
            <v>60</v>
          </cell>
          <cell r="G47">
            <v>178</v>
          </cell>
          <cell r="H47">
            <v>131</v>
          </cell>
          <cell r="J47">
            <v>164</v>
          </cell>
          <cell r="L47">
            <v>162</v>
          </cell>
          <cell r="M47">
            <v>56</v>
          </cell>
          <cell r="N47">
            <v>119</v>
          </cell>
          <cell r="O47">
            <v>105</v>
          </cell>
          <cell r="P47">
            <v>128</v>
          </cell>
          <cell r="Q47">
            <v>175</v>
          </cell>
          <cell r="S47">
            <v>152</v>
          </cell>
        </row>
        <row r="48">
          <cell r="E48" t="str">
            <v>B26011</v>
          </cell>
          <cell r="F48" t="str">
            <v>60</v>
          </cell>
          <cell r="J48">
            <v>69</v>
          </cell>
          <cell r="K48">
            <v>70</v>
          </cell>
          <cell r="M48">
            <v>46</v>
          </cell>
          <cell r="N48">
            <v>110</v>
          </cell>
          <cell r="P48">
            <v>69</v>
          </cell>
          <cell r="Q48">
            <v>71</v>
          </cell>
          <cell r="S48">
            <v>79</v>
          </cell>
        </row>
        <row r="49">
          <cell r="E49" t="str">
            <v>B26014</v>
          </cell>
          <cell r="F49" t="str">
            <v>60</v>
          </cell>
          <cell r="G49">
            <v>1210</v>
          </cell>
          <cell r="I49">
            <v>307</v>
          </cell>
          <cell r="J49">
            <v>807</v>
          </cell>
          <cell r="K49">
            <v>504</v>
          </cell>
          <cell r="L49">
            <v>500</v>
          </cell>
          <cell r="M49">
            <v>630</v>
          </cell>
          <cell r="N49">
            <v>454</v>
          </cell>
          <cell r="O49">
            <v>889</v>
          </cell>
          <cell r="P49">
            <v>259</v>
          </cell>
          <cell r="Q49">
            <v>421</v>
          </cell>
          <cell r="R49">
            <v>474</v>
          </cell>
          <cell r="S49">
            <v>415</v>
          </cell>
        </row>
        <row r="50">
          <cell r="E50" t="str">
            <v>B26016</v>
          </cell>
          <cell r="F50" t="str">
            <v>60</v>
          </cell>
          <cell r="G50">
            <v>3378</v>
          </cell>
          <cell r="H50">
            <v>3595</v>
          </cell>
          <cell r="I50">
            <v>4828</v>
          </cell>
          <cell r="J50">
            <v>4067</v>
          </cell>
          <cell r="K50">
            <v>4270</v>
          </cell>
          <cell r="L50">
            <v>4965</v>
          </cell>
          <cell r="M50">
            <v>3546</v>
          </cell>
          <cell r="N50">
            <v>2543</v>
          </cell>
          <cell r="O50">
            <v>2747</v>
          </cell>
          <cell r="P50">
            <v>5460</v>
          </cell>
          <cell r="Q50">
            <v>3200</v>
          </cell>
          <cell r="R50">
            <v>4093</v>
          </cell>
          <cell r="S50">
            <v>5425</v>
          </cell>
        </row>
        <row r="51">
          <cell r="E51" t="str">
            <v>B26017</v>
          </cell>
          <cell r="F51" t="str">
            <v>60</v>
          </cell>
          <cell r="G51">
            <v>8892</v>
          </cell>
          <cell r="H51">
            <v>7977</v>
          </cell>
          <cell r="I51">
            <v>6956</v>
          </cell>
          <cell r="J51">
            <v>6898</v>
          </cell>
          <cell r="K51">
            <v>6354</v>
          </cell>
          <cell r="L51">
            <v>7537</v>
          </cell>
          <cell r="M51">
            <v>7872</v>
          </cell>
          <cell r="N51">
            <v>5663</v>
          </cell>
          <cell r="O51">
            <v>6752</v>
          </cell>
          <cell r="P51">
            <v>8339</v>
          </cell>
          <cell r="Q51">
            <v>7979</v>
          </cell>
          <cell r="R51">
            <v>9013</v>
          </cell>
          <cell r="S51">
            <v>8034</v>
          </cell>
        </row>
        <row r="52">
          <cell r="E52" t="str">
            <v>B26022</v>
          </cell>
          <cell r="F52" t="str">
            <v>60</v>
          </cell>
          <cell r="G52">
            <v>676</v>
          </cell>
          <cell r="H52">
            <v>309</v>
          </cell>
          <cell r="I52">
            <v>392</v>
          </cell>
          <cell r="J52">
            <v>345</v>
          </cell>
          <cell r="K52">
            <v>497</v>
          </cell>
          <cell r="L52">
            <v>358</v>
          </cell>
          <cell r="M52">
            <v>362</v>
          </cell>
          <cell r="N52">
            <v>319</v>
          </cell>
          <cell r="O52">
            <v>360</v>
          </cell>
          <cell r="P52">
            <v>770</v>
          </cell>
          <cell r="R52">
            <v>360</v>
          </cell>
          <cell r="S52">
            <v>269</v>
          </cell>
        </row>
        <row r="53">
          <cell r="E53" t="str">
            <v>B26023</v>
          </cell>
          <cell r="F53" t="str">
            <v>59</v>
          </cell>
          <cell r="G53">
            <v>8723</v>
          </cell>
          <cell r="H53">
            <v>5910</v>
          </cell>
          <cell r="I53">
            <v>6402</v>
          </cell>
          <cell r="J53">
            <v>7474</v>
          </cell>
          <cell r="K53">
            <v>3214</v>
          </cell>
          <cell r="L53">
            <v>8391</v>
          </cell>
          <cell r="M53">
            <v>152</v>
          </cell>
          <cell r="N53">
            <v>12611</v>
          </cell>
          <cell r="O53">
            <v>4126</v>
          </cell>
          <cell r="P53">
            <v>13032</v>
          </cell>
          <cell r="Q53">
            <v>9219</v>
          </cell>
          <cell r="R53">
            <v>3032</v>
          </cell>
          <cell r="S53">
            <v>8212</v>
          </cell>
        </row>
        <row r="54">
          <cell r="E54" t="str">
            <v>B26024</v>
          </cell>
          <cell r="F54" t="str">
            <v>59</v>
          </cell>
          <cell r="G54">
            <v>203</v>
          </cell>
          <cell r="J54">
            <v>95</v>
          </cell>
          <cell r="L54">
            <v>108</v>
          </cell>
          <cell r="N54">
            <v>392</v>
          </cell>
          <cell r="O54">
            <v>897</v>
          </cell>
          <cell r="P54">
            <v>860</v>
          </cell>
          <cell r="Q54">
            <v>513</v>
          </cell>
        </row>
        <row r="55">
          <cell r="E55" t="str">
            <v>B26025</v>
          </cell>
          <cell r="F55" t="str">
            <v>62</v>
          </cell>
          <cell r="G55">
            <v>1573</v>
          </cell>
          <cell r="H55">
            <v>771</v>
          </cell>
          <cell r="I55">
            <v>734</v>
          </cell>
          <cell r="J55">
            <v>1588</v>
          </cell>
          <cell r="K55">
            <v>320</v>
          </cell>
          <cell r="L55">
            <v>666</v>
          </cell>
          <cell r="M55">
            <v>1313</v>
          </cell>
          <cell r="N55">
            <v>680</v>
          </cell>
          <cell r="O55">
            <v>1065</v>
          </cell>
          <cell r="P55">
            <v>584</v>
          </cell>
          <cell r="Q55">
            <v>1171</v>
          </cell>
          <cell r="R55">
            <v>695</v>
          </cell>
          <cell r="S55">
            <v>716</v>
          </cell>
        </row>
        <row r="56">
          <cell r="E56" t="str">
            <v>B26080</v>
          </cell>
          <cell r="F56" t="str">
            <v>61</v>
          </cell>
          <cell r="G56">
            <v>212</v>
          </cell>
          <cell r="H56">
            <v>410</v>
          </cell>
          <cell r="I56">
            <v>240</v>
          </cell>
          <cell r="S56">
            <v>494</v>
          </cell>
        </row>
        <row r="57">
          <cell r="E57" t="str">
            <v>B26081</v>
          </cell>
          <cell r="F57" t="str">
            <v>61</v>
          </cell>
          <cell r="G57">
            <v>1226</v>
          </cell>
          <cell r="H57">
            <v>474</v>
          </cell>
          <cell r="I57">
            <v>1564</v>
          </cell>
          <cell r="J57">
            <v>1430</v>
          </cell>
          <cell r="K57">
            <v>4421</v>
          </cell>
          <cell r="L57">
            <v>1618</v>
          </cell>
          <cell r="M57">
            <v>641</v>
          </cell>
          <cell r="N57">
            <v>1889</v>
          </cell>
          <cell r="O57">
            <v>749</v>
          </cell>
          <cell r="P57">
            <v>707</v>
          </cell>
          <cell r="Q57">
            <v>1125</v>
          </cell>
          <cell r="S57">
            <v>759</v>
          </cell>
        </row>
        <row r="58">
          <cell r="E58" t="str">
            <v>B26082</v>
          </cell>
          <cell r="F58" t="str">
            <v>62</v>
          </cell>
          <cell r="G58">
            <v>1259</v>
          </cell>
          <cell r="H58">
            <v>504</v>
          </cell>
          <cell r="I58">
            <v>730</v>
          </cell>
          <cell r="J58">
            <v>732</v>
          </cell>
          <cell r="K58">
            <v>1000</v>
          </cell>
          <cell r="L58">
            <v>616</v>
          </cell>
          <cell r="M58">
            <v>559</v>
          </cell>
          <cell r="N58">
            <v>1130</v>
          </cell>
          <cell r="O58">
            <v>752</v>
          </cell>
          <cell r="P58">
            <v>1157</v>
          </cell>
          <cell r="Q58">
            <v>2530</v>
          </cell>
          <cell r="S58">
            <v>492</v>
          </cell>
        </row>
        <row r="59">
          <cell r="E59" t="str">
            <v>B26088</v>
          </cell>
          <cell r="F59" t="str">
            <v>61</v>
          </cell>
          <cell r="G59">
            <v>2025</v>
          </cell>
          <cell r="H59">
            <v>2484</v>
          </cell>
          <cell r="I59">
            <v>3396</v>
          </cell>
          <cell r="J59">
            <v>2087</v>
          </cell>
          <cell r="K59">
            <v>2225</v>
          </cell>
          <cell r="L59">
            <v>3971</v>
          </cell>
          <cell r="M59">
            <v>2401</v>
          </cell>
          <cell r="N59">
            <v>2109</v>
          </cell>
          <cell r="O59">
            <v>2574</v>
          </cell>
          <cell r="P59">
            <v>3005</v>
          </cell>
          <cell r="Q59">
            <v>5152</v>
          </cell>
          <cell r="R59">
            <v>3265</v>
          </cell>
          <cell r="S59">
            <v>3206</v>
          </cell>
        </row>
        <row r="60">
          <cell r="E60" t="str">
            <v>B26089</v>
          </cell>
          <cell r="F60" t="str">
            <v>61</v>
          </cell>
          <cell r="G60">
            <v>1624</v>
          </cell>
          <cell r="H60">
            <v>1800</v>
          </cell>
          <cell r="I60">
            <v>2066</v>
          </cell>
          <cell r="J60">
            <v>2427</v>
          </cell>
          <cell r="K60">
            <v>1159</v>
          </cell>
          <cell r="L60">
            <v>2219</v>
          </cell>
          <cell r="M60">
            <v>3210</v>
          </cell>
          <cell r="N60">
            <v>1394</v>
          </cell>
          <cell r="O60">
            <v>2017</v>
          </cell>
          <cell r="P60">
            <v>1878</v>
          </cell>
          <cell r="Q60">
            <v>1740</v>
          </cell>
          <cell r="R60">
            <v>1179</v>
          </cell>
          <cell r="S60">
            <v>2257</v>
          </cell>
        </row>
        <row r="61">
          <cell r="E61" t="str">
            <v>B26092</v>
          </cell>
          <cell r="F61" t="str">
            <v>61</v>
          </cell>
          <cell r="G61">
            <v>1185</v>
          </cell>
          <cell r="H61">
            <v>559</v>
          </cell>
          <cell r="I61">
            <v>836</v>
          </cell>
          <cell r="J61">
            <v>1601</v>
          </cell>
          <cell r="K61">
            <v>3889</v>
          </cell>
          <cell r="L61">
            <v>2285</v>
          </cell>
          <cell r="M61">
            <v>766</v>
          </cell>
          <cell r="N61">
            <v>1359</v>
          </cell>
          <cell r="O61">
            <v>960</v>
          </cell>
          <cell r="P61">
            <v>823</v>
          </cell>
          <cell r="Q61">
            <v>474</v>
          </cell>
          <cell r="R61">
            <v>797</v>
          </cell>
          <cell r="S61">
            <v>400</v>
          </cell>
        </row>
        <row r="62">
          <cell r="E62" t="str">
            <v>B26093</v>
          </cell>
          <cell r="F62" t="str">
            <v>61</v>
          </cell>
          <cell r="G62">
            <v>11231</v>
          </cell>
          <cell r="H62">
            <v>10018</v>
          </cell>
          <cell r="I62">
            <v>11644</v>
          </cell>
          <cell r="J62">
            <v>10857</v>
          </cell>
          <cell r="K62">
            <v>8619</v>
          </cell>
          <cell r="L62">
            <v>12388</v>
          </cell>
          <cell r="M62">
            <v>12004</v>
          </cell>
          <cell r="N62">
            <v>9894</v>
          </cell>
          <cell r="O62">
            <v>8504</v>
          </cell>
          <cell r="P62">
            <v>10453</v>
          </cell>
          <cell r="Q62">
            <v>9965</v>
          </cell>
          <cell r="R62">
            <v>11138</v>
          </cell>
          <cell r="S62">
            <v>12093</v>
          </cell>
        </row>
        <row r="63">
          <cell r="E63" t="str">
            <v>B26095</v>
          </cell>
          <cell r="F63" t="str">
            <v>61</v>
          </cell>
          <cell r="G63">
            <v>10605</v>
          </cell>
          <cell r="H63">
            <v>13857</v>
          </cell>
          <cell r="I63">
            <v>14192</v>
          </cell>
          <cell r="J63">
            <v>15559</v>
          </cell>
          <cell r="K63">
            <v>16909</v>
          </cell>
          <cell r="L63">
            <v>13223</v>
          </cell>
          <cell r="M63">
            <v>14254</v>
          </cell>
          <cell r="N63">
            <v>13608</v>
          </cell>
          <cell r="O63">
            <v>19997</v>
          </cell>
          <cell r="P63">
            <v>11537</v>
          </cell>
          <cell r="Q63">
            <v>17049</v>
          </cell>
          <cell r="R63">
            <v>16457</v>
          </cell>
          <cell r="S63">
            <v>14489</v>
          </cell>
        </row>
        <row r="64">
          <cell r="E64" t="str">
            <v>B26097</v>
          </cell>
          <cell r="F64" t="str">
            <v>61</v>
          </cell>
          <cell r="G64">
            <v>1259</v>
          </cell>
          <cell r="H64">
            <v>318</v>
          </cell>
          <cell r="I64">
            <v>658</v>
          </cell>
          <cell r="J64">
            <v>400</v>
          </cell>
          <cell r="K64">
            <v>1886</v>
          </cell>
          <cell r="M64">
            <v>545</v>
          </cell>
          <cell r="O64">
            <v>636</v>
          </cell>
          <cell r="P64">
            <v>356</v>
          </cell>
          <cell r="Q64">
            <v>913</v>
          </cell>
          <cell r="S64">
            <v>603</v>
          </cell>
        </row>
        <row r="65">
          <cell r="E65" t="str">
            <v>B26099</v>
          </cell>
          <cell r="F65" t="str">
            <v>61</v>
          </cell>
          <cell r="G65">
            <v>1830</v>
          </cell>
          <cell r="H65">
            <v>587</v>
          </cell>
          <cell r="I65">
            <v>750</v>
          </cell>
          <cell r="J65">
            <v>1284</v>
          </cell>
          <cell r="K65">
            <v>1433</v>
          </cell>
          <cell r="L65">
            <v>781</v>
          </cell>
          <cell r="M65">
            <v>919</v>
          </cell>
          <cell r="N65">
            <v>915</v>
          </cell>
          <cell r="O65">
            <v>1590</v>
          </cell>
          <cell r="P65">
            <v>1785</v>
          </cell>
          <cell r="Q65">
            <v>387</v>
          </cell>
          <cell r="R65">
            <v>957</v>
          </cell>
          <cell r="S65">
            <v>1071</v>
          </cell>
        </row>
        <row r="66">
          <cell r="E66" t="str">
            <v>B26100</v>
          </cell>
          <cell r="F66" t="str">
            <v>61</v>
          </cell>
          <cell r="G66">
            <v>7318</v>
          </cell>
          <cell r="H66">
            <v>4972</v>
          </cell>
          <cell r="I66">
            <v>7550</v>
          </cell>
          <cell r="J66">
            <v>7695</v>
          </cell>
          <cell r="K66">
            <v>6309</v>
          </cell>
          <cell r="L66">
            <v>5893</v>
          </cell>
          <cell r="M66">
            <v>8353</v>
          </cell>
          <cell r="N66">
            <v>5910</v>
          </cell>
          <cell r="O66">
            <v>6252</v>
          </cell>
          <cell r="P66">
            <v>6235</v>
          </cell>
          <cell r="Q66">
            <v>6949</v>
          </cell>
          <cell r="R66">
            <v>4529</v>
          </cell>
          <cell r="S66">
            <v>6035</v>
          </cell>
        </row>
        <row r="67">
          <cell r="E67" t="str">
            <v>B26102</v>
          </cell>
          <cell r="F67" t="str">
            <v>61</v>
          </cell>
          <cell r="G67">
            <v>6219</v>
          </cell>
          <cell r="H67">
            <v>6254</v>
          </cell>
          <cell r="I67">
            <v>6373</v>
          </cell>
          <cell r="J67">
            <v>5397</v>
          </cell>
          <cell r="K67">
            <v>5356</v>
          </cell>
          <cell r="L67">
            <v>6710</v>
          </cell>
          <cell r="M67">
            <v>5989</v>
          </cell>
          <cell r="N67">
            <v>5286</v>
          </cell>
          <cell r="O67">
            <v>6522</v>
          </cell>
          <cell r="P67">
            <v>4969</v>
          </cell>
          <cell r="Q67">
            <v>4866</v>
          </cell>
          <cell r="R67">
            <v>5349</v>
          </cell>
          <cell r="S67">
            <v>5393</v>
          </cell>
        </row>
        <row r="68">
          <cell r="E68" t="str">
            <v>B26103</v>
          </cell>
          <cell r="F68" t="str">
            <v>61</v>
          </cell>
          <cell r="H68">
            <v>59</v>
          </cell>
          <cell r="I68">
            <v>74</v>
          </cell>
          <cell r="J68">
            <v>121</v>
          </cell>
          <cell r="K68">
            <v>112</v>
          </cell>
          <cell r="M68">
            <v>54</v>
          </cell>
          <cell r="N68">
            <v>138</v>
          </cell>
          <cell r="P68">
            <v>120</v>
          </cell>
          <cell r="R68">
            <v>118</v>
          </cell>
          <cell r="S68">
            <v>59</v>
          </cell>
        </row>
        <row r="69">
          <cell r="E69" t="str">
            <v>B26105</v>
          </cell>
          <cell r="F69" t="str">
            <v>61</v>
          </cell>
          <cell r="G69">
            <v>3700</v>
          </cell>
          <cell r="H69">
            <v>4036</v>
          </cell>
          <cell r="I69">
            <v>2059</v>
          </cell>
          <cell r="J69">
            <v>3746</v>
          </cell>
          <cell r="K69">
            <v>3646</v>
          </cell>
          <cell r="L69">
            <v>3453</v>
          </cell>
          <cell r="M69">
            <v>3966</v>
          </cell>
          <cell r="N69">
            <v>3956</v>
          </cell>
          <cell r="O69">
            <v>6949</v>
          </cell>
          <cell r="P69">
            <v>3032</v>
          </cell>
          <cell r="Q69">
            <v>4960</v>
          </cell>
          <cell r="R69">
            <v>3161</v>
          </cell>
          <cell r="S69">
            <v>2528</v>
          </cell>
        </row>
        <row r="70">
          <cell r="E70" t="str">
            <v>B26107</v>
          </cell>
          <cell r="F70" t="str">
            <v>61</v>
          </cell>
          <cell r="G70">
            <v>1346</v>
          </cell>
          <cell r="H70">
            <v>2410</v>
          </cell>
          <cell r="I70">
            <v>1258</v>
          </cell>
          <cell r="J70">
            <v>1805</v>
          </cell>
          <cell r="K70">
            <v>1322</v>
          </cell>
          <cell r="L70">
            <v>1443</v>
          </cell>
          <cell r="M70">
            <v>1692</v>
          </cell>
          <cell r="N70">
            <v>628</v>
          </cell>
          <cell r="O70">
            <v>1363</v>
          </cell>
          <cell r="P70">
            <v>2603</v>
          </cell>
          <cell r="Q70">
            <v>4845</v>
          </cell>
          <cell r="R70">
            <v>3712</v>
          </cell>
          <cell r="S70">
            <v>1524</v>
          </cell>
        </row>
        <row r="71">
          <cell r="E71" t="str">
            <v>B26108</v>
          </cell>
          <cell r="F71" t="str">
            <v>62</v>
          </cell>
          <cell r="G71">
            <v>432</v>
          </cell>
          <cell r="H71">
            <v>204</v>
          </cell>
          <cell r="I71">
            <v>202</v>
          </cell>
          <cell r="K71">
            <v>213</v>
          </cell>
          <cell r="M71">
            <v>365</v>
          </cell>
          <cell r="O71">
            <v>245</v>
          </cell>
          <cell r="P71">
            <v>225</v>
          </cell>
          <cell r="Q71">
            <v>595</v>
          </cell>
          <cell r="R71">
            <v>21</v>
          </cell>
        </row>
        <row r="72">
          <cell r="E72" t="str">
            <v>B26109</v>
          </cell>
          <cell r="F72" t="str">
            <v>62</v>
          </cell>
          <cell r="G72">
            <v>1575</v>
          </cell>
          <cell r="H72">
            <v>772</v>
          </cell>
          <cell r="I72">
            <v>1238</v>
          </cell>
          <cell r="J72">
            <v>953</v>
          </cell>
          <cell r="K72">
            <v>1315</v>
          </cell>
          <cell r="L72">
            <v>1651</v>
          </cell>
          <cell r="M72">
            <v>514</v>
          </cell>
          <cell r="N72">
            <v>1150</v>
          </cell>
          <cell r="O72">
            <v>548</v>
          </cell>
          <cell r="P72">
            <v>2798</v>
          </cell>
          <cell r="Q72">
            <v>1406</v>
          </cell>
          <cell r="R72">
            <v>1383</v>
          </cell>
          <cell r="S72">
            <v>1078</v>
          </cell>
        </row>
        <row r="73">
          <cell r="E73" t="str">
            <v>B26111</v>
          </cell>
          <cell r="F73" t="str">
            <v>61</v>
          </cell>
          <cell r="G73">
            <v>586</v>
          </cell>
          <cell r="H73">
            <v>780</v>
          </cell>
          <cell r="I73">
            <v>981</v>
          </cell>
          <cell r="J73">
            <v>452</v>
          </cell>
          <cell r="K73">
            <v>666</v>
          </cell>
          <cell r="L73">
            <v>1221</v>
          </cell>
          <cell r="N73">
            <v>640</v>
          </cell>
          <cell r="O73">
            <v>451</v>
          </cell>
          <cell r="P73">
            <v>4142</v>
          </cell>
          <cell r="Q73">
            <v>2329</v>
          </cell>
          <cell r="R73">
            <v>1184</v>
          </cell>
        </row>
        <row r="74">
          <cell r="E74" t="str">
            <v>B26112</v>
          </cell>
          <cell r="F74" t="str">
            <v>61</v>
          </cell>
          <cell r="G74">
            <v>1338</v>
          </cell>
          <cell r="H74">
            <v>993</v>
          </cell>
          <cell r="I74">
            <v>1148</v>
          </cell>
          <cell r="J74">
            <v>450</v>
          </cell>
          <cell r="K74">
            <v>962</v>
          </cell>
          <cell r="L74">
            <v>631</v>
          </cell>
          <cell r="M74">
            <v>873</v>
          </cell>
          <cell r="N74">
            <v>488</v>
          </cell>
          <cell r="O74">
            <v>656</v>
          </cell>
          <cell r="P74">
            <v>2021</v>
          </cell>
          <cell r="Q74">
            <v>2013</v>
          </cell>
          <cell r="R74">
            <v>1295</v>
          </cell>
          <cell r="S74">
            <v>965</v>
          </cell>
        </row>
        <row r="75">
          <cell r="E75" t="str">
            <v>B26115</v>
          </cell>
          <cell r="F75" t="str">
            <v>61</v>
          </cell>
          <cell r="H75">
            <v>839</v>
          </cell>
          <cell r="I75">
            <v>248</v>
          </cell>
          <cell r="K75">
            <v>673</v>
          </cell>
          <cell r="M75">
            <v>274</v>
          </cell>
          <cell r="O75">
            <v>616</v>
          </cell>
          <cell r="P75">
            <v>2394</v>
          </cell>
          <cell r="R75">
            <v>160</v>
          </cell>
          <cell r="S75">
            <v>228</v>
          </cell>
        </row>
        <row r="76">
          <cell r="E76" t="str">
            <v>B26116</v>
          </cell>
          <cell r="F76" t="str">
            <v>62</v>
          </cell>
          <cell r="G76">
            <v>1264</v>
          </cell>
          <cell r="H76">
            <v>1858</v>
          </cell>
          <cell r="I76">
            <v>1911</v>
          </cell>
          <cell r="J76">
            <v>1764</v>
          </cell>
          <cell r="K76">
            <v>1207</v>
          </cell>
          <cell r="L76">
            <v>1878</v>
          </cell>
          <cell r="M76">
            <v>1422</v>
          </cell>
          <cell r="N76">
            <v>1386</v>
          </cell>
          <cell r="O76">
            <v>554</v>
          </cell>
          <cell r="P76">
            <v>3983</v>
          </cell>
          <cell r="Q76">
            <v>3406</v>
          </cell>
          <cell r="R76">
            <v>2417</v>
          </cell>
          <cell r="S76">
            <v>2226</v>
          </cell>
        </row>
        <row r="77">
          <cell r="E77" t="str">
            <v>B26120</v>
          </cell>
          <cell r="F77" t="str">
            <v>62</v>
          </cell>
          <cell r="G77">
            <v>143</v>
          </cell>
          <cell r="H77">
            <v>99</v>
          </cell>
          <cell r="I77">
            <v>139</v>
          </cell>
          <cell r="K77">
            <v>140</v>
          </cell>
          <cell r="L77">
            <v>103</v>
          </cell>
          <cell r="M77">
            <v>95</v>
          </cell>
          <cell r="N77">
            <v>54</v>
          </cell>
          <cell r="O77">
            <v>94</v>
          </cell>
          <cell r="P77">
            <v>154</v>
          </cell>
          <cell r="Q77">
            <v>123</v>
          </cell>
        </row>
        <row r="78">
          <cell r="E78" t="str">
            <v>B26121</v>
          </cell>
          <cell r="F78" t="str">
            <v>62</v>
          </cell>
          <cell r="G78">
            <v>329</v>
          </cell>
          <cell r="H78">
            <v>336</v>
          </cell>
          <cell r="I78">
            <v>300</v>
          </cell>
          <cell r="J78">
            <v>458</v>
          </cell>
          <cell r="K78">
            <v>306</v>
          </cell>
          <cell r="L78">
            <v>338</v>
          </cell>
          <cell r="M78">
            <v>391</v>
          </cell>
          <cell r="N78">
            <v>274</v>
          </cell>
          <cell r="O78">
            <v>312</v>
          </cell>
          <cell r="P78">
            <v>316</v>
          </cell>
          <cell r="Q78">
            <v>323</v>
          </cell>
          <cell r="R78">
            <v>414</v>
          </cell>
          <cell r="S78">
            <v>432</v>
          </cell>
        </row>
        <row r="79">
          <cell r="E79" t="str">
            <v>B26144</v>
          </cell>
          <cell r="F79" t="str">
            <v>61</v>
          </cell>
          <cell r="G79">
            <v>17418</v>
          </cell>
          <cell r="H79">
            <v>17442</v>
          </cell>
          <cell r="I79">
            <v>19971</v>
          </cell>
          <cell r="J79">
            <v>25182</v>
          </cell>
          <cell r="K79">
            <v>22181</v>
          </cell>
          <cell r="L79">
            <v>15625</v>
          </cell>
          <cell r="M79">
            <v>20711</v>
          </cell>
          <cell r="N79">
            <v>18244</v>
          </cell>
          <cell r="O79">
            <v>21529</v>
          </cell>
          <cell r="P79">
            <v>16624</v>
          </cell>
          <cell r="Q79">
            <v>17085</v>
          </cell>
          <cell r="R79">
            <v>16576</v>
          </cell>
          <cell r="S79">
            <v>18355</v>
          </cell>
        </row>
        <row r="80">
          <cell r="E80" t="str">
            <v>B26145</v>
          </cell>
          <cell r="F80" t="str">
            <v>61</v>
          </cell>
          <cell r="G80">
            <v>3253</v>
          </cell>
          <cell r="H80">
            <v>1990</v>
          </cell>
          <cell r="I80">
            <v>2939</v>
          </cell>
          <cell r="J80">
            <v>3692</v>
          </cell>
          <cell r="K80">
            <v>5591</v>
          </cell>
          <cell r="L80">
            <v>5051</v>
          </cell>
          <cell r="M80">
            <v>1709</v>
          </cell>
          <cell r="N80">
            <v>1160</v>
          </cell>
          <cell r="O80">
            <v>3750</v>
          </cell>
          <cell r="P80">
            <v>3078</v>
          </cell>
          <cell r="Q80">
            <v>3173</v>
          </cell>
          <cell r="R80">
            <v>900</v>
          </cell>
          <cell r="S80">
            <v>1951</v>
          </cell>
        </row>
        <row r="81">
          <cell r="E81" t="str">
            <v>B26160</v>
          </cell>
          <cell r="F81" t="str">
            <v>62</v>
          </cell>
          <cell r="H81">
            <v>701</v>
          </cell>
          <cell r="M81">
            <v>413</v>
          </cell>
          <cell r="N81">
            <v>716</v>
          </cell>
          <cell r="O81">
            <v>417</v>
          </cell>
          <cell r="S81">
            <v>909</v>
          </cell>
        </row>
        <row r="82">
          <cell r="E82" t="str">
            <v>B26163</v>
          </cell>
          <cell r="F82" t="str">
            <v>62</v>
          </cell>
          <cell r="G82">
            <v>5286</v>
          </cell>
          <cell r="H82">
            <v>12053</v>
          </cell>
          <cell r="I82">
            <v>11206</v>
          </cell>
          <cell r="J82">
            <v>11140</v>
          </cell>
          <cell r="K82">
            <v>11800</v>
          </cell>
          <cell r="L82">
            <v>8717</v>
          </cell>
          <cell r="M82">
            <v>11280</v>
          </cell>
          <cell r="N82">
            <v>9649</v>
          </cell>
          <cell r="O82">
            <v>12066</v>
          </cell>
          <cell r="P82">
            <v>10027</v>
          </cell>
          <cell r="Q82">
            <v>11076</v>
          </cell>
          <cell r="R82">
            <v>11805</v>
          </cell>
          <cell r="S82">
            <v>8937</v>
          </cell>
        </row>
        <row r="83">
          <cell r="E83" t="str">
            <v>B26165</v>
          </cell>
          <cell r="F83" t="str">
            <v>62</v>
          </cell>
          <cell r="G83">
            <v>309</v>
          </cell>
          <cell r="H83">
            <v>283</v>
          </cell>
          <cell r="I83">
            <v>519</v>
          </cell>
          <cell r="J83">
            <v>229</v>
          </cell>
          <cell r="K83">
            <v>230</v>
          </cell>
          <cell r="L83">
            <v>285</v>
          </cell>
          <cell r="M83">
            <v>117</v>
          </cell>
          <cell r="N83">
            <v>269</v>
          </cell>
          <cell r="O83">
            <v>185</v>
          </cell>
          <cell r="P83">
            <v>591</v>
          </cell>
          <cell r="R83">
            <v>271</v>
          </cell>
          <cell r="S83">
            <v>372</v>
          </cell>
        </row>
        <row r="84">
          <cell r="E84" t="str">
            <v>B26169</v>
          </cell>
          <cell r="F84" t="str">
            <v>64</v>
          </cell>
          <cell r="G84">
            <v>31369</v>
          </cell>
          <cell r="H84">
            <v>42186</v>
          </cell>
          <cell r="I84">
            <v>38399</v>
          </cell>
          <cell r="J84">
            <v>36765</v>
          </cell>
          <cell r="K84">
            <v>37162</v>
          </cell>
          <cell r="L84">
            <v>38308</v>
          </cell>
          <cell r="M84">
            <v>32806</v>
          </cell>
          <cell r="N84">
            <v>40483</v>
          </cell>
          <cell r="O84">
            <v>37192</v>
          </cell>
          <cell r="P84">
            <v>22982</v>
          </cell>
          <cell r="Q84">
            <v>39629</v>
          </cell>
          <cell r="R84">
            <v>27621</v>
          </cell>
          <cell r="S84">
            <v>34974</v>
          </cell>
        </row>
        <row r="85">
          <cell r="E85" t="str">
            <v>B26170</v>
          </cell>
          <cell r="F85" t="str">
            <v>64</v>
          </cell>
          <cell r="G85">
            <v>207</v>
          </cell>
          <cell r="H85">
            <v>130</v>
          </cell>
          <cell r="I85">
            <v>263</v>
          </cell>
          <cell r="J85">
            <v>172</v>
          </cell>
          <cell r="K85">
            <v>232</v>
          </cell>
          <cell r="L85">
            <v>176</v>
          </cell>
          <cell r="M85">
            <v>225</v>
          </cell>
          <cell r="O85">
            <v>256</v>
          </cell>
          <cell r="P85">
            <v>115</v>
          </cell>
          <cell r="Q85">
            <v>200</v>
          </cell>
          <cell r="R85">
            <v>254</v>
          </cell>
        </row>
        <row r="86">
          <cell r="E86" t="str">
            <v>B26171</v>
          </cell>
          <cell r="F86" t="str">
            <v>64</v>
          </cell>
          <cell r="G86">
            <v>461</v>
          </cell>
          <cell r="H86">
            <v>961</v>
          </cell>
          <cell r="I86">
            <v>924</v>
          </cell>
          <cell r="J86">
            <v>1452</v>
          </cell>
          <cell r="K86">
            <v>4166</v>
          </cell>
          <cell r="L86">
            <v>1324</v>
          </cell>
          <cell r="O86">
            <v>1150</v>
          </cell>
          <cell r="P86">
            <v>1126</v>
          </cell>
          <cell r="Q86">
            <v>476</v>
          </cell>
          <cell r="R86">
            <v>1035</v>
          </cell>
          <cell r="S86">
            <v>927</v>
          </cell>
        </row>
        <row r="87">
          <cell r="E87" t="str">
            <v>B26173</v>
          </cell>
          <cell r="F87" t="str">
            <v>64</v>
          </cell>
          <cell r="G87">
            <v>537</v>
          </cell>
          <cell r="H87">
            <v>1647</v>
          </cell>
          <cell r="I87">
            <v>1735</v>
          </cell>
          <cell r="J87">
            <v>1710</v>
          </cell>
          <cell r="K87">
            <v>4429</v>
          </cell>
          <cell r="L87">
            <v>2162</v>
          </cell>
          <cell r="O87">
            <v>1553</v>
          </cell>
          <cell r="P87">
            <v>1463</v>
          </cell>
          <cell r="Q87">
            <v>341</v>
          </cell>
          <cell r="R87">
            <v>1927</v>
          </cell>
          <cell r="S87">
            <v>696</v>
          </cell>
        </row>
        <row r="88">
          <cell r="E88" t="str">
            <v>B26174</v>
          </cell>
          <cell r="F88" t="str">
            <v>64</v>
          </cell>
          <cell r="G88">
            <v>774</v>
          </cell>
          <cell r="H88">
            <v>1437</v>
          </cell>
          <cell r="I88">
            <v>1044</v>
          </cell>
          <cell r="J88">
            <v>2229</v>
          </cell>
          <cell r="K88">
            <v>3356</v>
          </cell>
          <cell r="L88">
            <v>1997</v>
          </cell>
          <cell r="M88">
            <v>1445</v>
          </cell>
          <cell r="O88">
            <v>941</v>
          </cell>
          <cell r="P88">
            <v>1571</v>
          </cell>
          <cell r="Q88">
            <v>449</v>
          </cell>
          <cell r="R88">
            <v>1602</v>
          </cell>
          <cell r="S88">
            <v>846</v>
          </cell>
        </row>
        <row r="89">
          <cell r="E89" t="str">
            <v>B26177</v>
          </cell>
          <cell r="F89" t="str">
            <v>64</v>
          </cell>
          <cell r="G89">
            <v>1816</v>
          </cell>
          <cell r="H89">
            <v>2286</v>
          </cell>
          <cell r="I89">
            <v>1864</v>
          </cell>
          <cell r="J89">
            <v>1403</v>
          </cell>
          <cell r="K89">
            <v>1775</v>
          </cell>
          <cell r="L89">
            <v>1899</v>
          </cell>
          <cell r="M89">
            <v>1521</v>
          </cell>
          <cell r="N89">
            <v>1325</v>
          </cell>
          <cell r="O89">
            <v>1395</v>
          </cell>
          <cell r="P89">
            <v>2566</v>
          </cell>
          <cell r="Q89">
            <v>1072</v>
          </cell>
          <cell r="R89">
            <v>1056</v>
          </cell>
          <cell r="S89">
            <v>2688</v>
          </cell>
        </row>
        <row r="90">
          <cell r="E90" t="str">
            <v>B26179</v>
          </cell>
          <cell r="F90" t="str">
            <v>64</v>
          </cell>
          <cell r="G90">
            <v>3526</v>
          </cell>
          <cell r="H90">
            <v>2005</v>
          </cell>
          <cell r="I90">
            <v>3569</v>
          </cell>
          <cell r="J90">
            <v>1616</v>
          </cell>
          <cell r="K90">
            <v>2970</v>
          </cell>
          <cell r="L90">
            <v>2963</v>
          </cell>
          <cell r="M90">
            <v>4720</v>
          </cell>
          <cell r="N90">
            <v>400</v>
          </cell>
          <cell r="O90">
            <v>1662</v>
          </cell>
          <cell r="P90">
            <v>3595</v>
          </cell>
          <cell r="Q90">
            <v>1346</v>
          </cell>
          <cell r="R90">
            <v>1789</v>
          </cell>
          <cell r="S90">
            <v>3393</v>
          </cell>
        </row>
        <row r="91">
          <cell r="E91" t="str">
            <v>B26181</v>
          </cell>
          <cell r="F91" t="str">
            <v>64</v>
          </cell>
          <cell r="G91">
            <v>2627</v>
          </cell>
          <cell r="I91">
            <v>1694</v>
          </cell>
          <cell r="J91">
            <v>5212</v>
          </cell>
          <cell r="M91">
            <v>4687</v>
          </cell>
          <cell r="N91">
            <v>5017</v>
          </cell>
          <cell r="O91">
            <v>4713</v>
          </cell>
          <cell r="P91">
            <v>4354</v>
          </cell>
          <cell r="Q91">
            <v>3045</v>
          </cell>
          <cell r="S91">
            <v>3501</v>
          </cell>
        </row>
        <row r="92">
          <cell r="E92" t="str">
            <v>B26182</v>
          </cell>
          <cell r="F92" t="str">
            <v>64</v>
          </cell>
          <cell r="G92">
            <v>8701</v>
          </cell>
          <cell r="H92">
            <v>8334</v>
          </cell>
          <cell r="I92">
            <v>10989</v>
          </cell>
          <cell r="J92">
            <v>6855</v>
          </cell>
          <cell r="K92">
            <v>9922</v>
          </cell>
          <cell r="L92">
            <v>8937</v>
          </cell>
          <cell r="M92">
            <v>8325</v>
          </cell>
          <cell r="N92">
            <v>10498</v>
          </cell>
          <cell r="O92">
            <v>5595</v>
          </cell>
          <cell r="P92">
            <v>10345</v>
          </cell>
          <cell r="Q92">
            <v>5346</v>
          </cell>
          <cell r="R92">
            <v>8499</v>
          </cell>
          <cell r="S92">
            <v>7127</v>
          </cell>
        </row>
        <row r="93">
          <cell r="E93" t="str">
            <v>B26184</v>
          </cell>
          <cell r="F93" t="str">
            <v>64</v>
          </cell>
          <cell r="G93">
            <v>5566</v>
          </cell>
          <cell r="H93">
            <v>6250</v>
          </cell>
          <cell r="I93">
            <v>6210</v>
          </cell>
          <cell r="J93">
            <v>4713</v>
          </cell>
          <cell r="L93">
            <v>1736</v>
          </cell>
          <cell r="M93">
            <v>4814</v>
          </cell>
          <cell r="N93">
            <v>4877</v>
          </cell>
          <cell r="O93">
            <v>5779</v>
          </cell>
          <cell r="P93">
            <v>4423</v>
          </cell>
          <cell r="Q93">
            <v>5535</v>
          </cell>
          <cell r="R93">
            <v>1800</v>
          </cell>
          <cell r="S93">
            <v>5372</v>
          </cell>
        </row>
        <row r="94">
          <cell r="E94" t="str">
            <v>B26187</v>
          </cell>
          <cell r="F94" t="str">
            <v>59</v>
          </cell>
          <cell r="G94">
            <v>4698</v>
          </cell>
          <cell r="H94">
            <v>3585</v>
          </cell>
          <cell r="I94">
            <v>8133</v>
          </cell>
          <cell r="J94">
            <v>3093</v>
          </cell>
          <cell r="L94">
            <v>3451</v>
          </cell>
          <cell r="M94">
            <v>1816</v>
          </cell>
          <cell r="N94">
            <v>3233</v>
          </cell>
          <cell r="O94">
            <v>8034</v>
          </cell>
          <cell r="Q94">
            <v>912</v>
          </cell>
          <cell r="R94">
            <v>2543</v>
          </cell>
          <cell r="S94">
            <v>3800</v>
          </cell>
        </row>
        <row r="95">
          <cell r="E95" t="str">
            <v>B26190</v>
          </cell>
          <cell r="F95" t="str">
            <v>59</v>
          </cell>
          <cell r="G95">
            <v>2526</v>
          </cell>
          <cell r="H95">
            <v>3804</v>
          </cell>
          <cell r="I95">
            <v>1921</v>
          </cell>
          <cell r="J95">
            <v>743</v>
          </cell>
          <cell r="K95">
            <v>4778</v>
          </cell>
          <cell r="L95">
            <v>437</v>
          </cell>
          <cell r="M95">
            <v>239</v>
          </cell>
          <cell r="N95">
            <v>1769</v>
          </cell>
          <cell r="O95">
            <v>2430</v>
          </cell>
          <cell r="P95">
            <v>1987</v>
          </cell>
          <cell r="Q95">
            <v>2863</v>
          </cell>
          <cell r="R95">
            <v>2173</v>
          </cell>
          <cell r="S95">
            <v>1922</v>
          </cell>
        </row>
        <row r="96">
          <cell r="E96" t="str">
            <v>B26199</v>
          </cell>
          <cell r="F96" t="str">
            <v>64</v>
          </cell>
          <cell r="G96">
            <v>643</v>
          </cell>
          <cell r="H96">
            <v>429</v>
          </cell>
          <cell r="I96">
            <v>358</v>
          </cell>
          <cell r="J96">
            <v>631</v>
          </cell>
          <cell r="K96">
            <v>345</v>
          </cell>
          <cell r="L96">
            <v>614</v>
          </cell>
          <cell r="M96">
            <v>369</v>
          </cell>
          <cell r="N96">
            <v>590</v>
          </cell>
          <cell r="O96">
            <v>346</v>
          </cell>
          <cell r="P96">
            <v>424</v>
          </cell>
          <cell r="Q96">
            <v>667</v>
          </cell>
          <cell r="R96">
            <v>236</v>
          </cell>
          <cell r="S96">
            <v>697</v>
          </cell>
        </row>
        <row r="97">
          <cell r="E97" t="str">
            <v>B26200</v>
          </cell>
          <cell r="F97" t="str">
            <v>64</v>
          </cell>
          <cell r="G97">
            <v>1625</v>
          </cell>
          <cell r="H97">
            <v>1623</v>
          </cell>
          <cell r="I97">
            <v>1702</v>
          </cell>
          <cell r="J97">
            <v>1855</v>
          </cell>
          <cell r="K97">
            <v>684</v>
          </cell>
          <cell r="L97">
            <v>2475</v>
          </cell>
          <cell r="M97">
            <v>887</v>
          </cell>
          <cell r="N97">
            <v>1817</v>
          </cell>
          <cell r="O97">
            <v>1915</v>
          </cell>
          <cell r="P97">
            <v>951</v>
          </cell>
          <cell r="Q97">
            <v>1067</v>
          </cell>
          <cell r="R97">
            <v>1475</v>
          </cell>
          <cell r="S97">
            <v>1687</v>
          </cell>
        </row>
        <row r="98">
          <cell r="E98" t="str">
            <v>B26202</v>
          </cell>
          <cell r="F98" t="str">
            <v>64</v>
          </cell>
          <cell r="G98">
            <v>3352</v>
          </cell>
          <cell r="J98">
            <v>3521</v>
          </cell>
          <cell r="O98">
            <v>4740</v>
          </cell>
          <cell r="P98">
            <v>4884</v>
          </cell>
        </row>
        <row r="99">
          <cell r="E99" t="str">
            <v>B26203</v>
          </cell>
          <cell r="F99" t="str">
            <v>64</v>
          </cell>
          <cell r="O99">
            <v>1184</v>
          </cell>
        </row>
        <row r="100">
          <cell r="E100" t="str">
            <v>B26204</v>
          </cell>
          <cell r="F100" t="str">
            <v>64</v>
          </cell>
          <cell r="G100">
            <v>1229</v>
          </cell>
          <cell r="O100">
            <v>2450</v>
          </cell>
          <cell r="P100">
            <v>354</v>
          </cell>
        </row>
        <row r="101">
          <cell r="E101" t="str">
            <v>B26205</v>
          </cell>
          <cell r="F101" t="str">
            <v>61</v>
          </cell>
          <cell r="G101">
            <v>1892</v>
          </cell>
          <cell r="S101">
            <v>3121</v>
          </cell>
        </row>
        <row r="102">
          <cell r="E102" t="str">
            <v>B26206</v>
          </cell>
          <cell r="F102" t="str">
            <v>64</v>
          </cell>
          <cell r="G102">
            <v>259</v>
          </cell>
        </row>
        <row r="103">
          <cell r="E103" t="str">
            <v>B26207</v>
          </cell>
          <cell r="F103" t="str">
            <v>59</v>
          </cell>
          <cell r="G103">
            <v>3341</v>
          </cell>
          <cell r="H103">
            <v>5158</v>
          </cell>
          <cell r="I103">
            <v>979</v>
          </cell>
          <cell r="J103">
            <v>2597</v>
          </cell>
          <cell r="K103">
            <v>4990</v>
          </cell>
          <cell r="L103">
            <v>501</v>
          </cell>
          <cell r="N103">
            <v>4885</v>
          </cell>
          <cell r="O103">
            <v>1239</v>
          </cell>
          <cell r="P103">
            <v>2789</v>
          </cell>
          <cell r="Q103">
            <v>2003</v>
          </cell>
          <cell r="R103">
            <v>4472</v>
          </cell>
          <cell r="S103">
            <v>2374</v>
          </cell>
        </row>
        <row r="104">
          <cell r="E104" t="str">
            <v>B26209</v>
          </cell>
          <cell r="F104" t="str">
            <v>59</v>
          </cell>
          <cell r="G104">
            <v>1373</v>
          </cell>
          <cell r="H104">
            <v>1683</v>
          </cell>
          <cell r="I104">
            <v>3394</v>
          </cell>
          <cell r="J104">
            <v>791</v>
          </cell>
          <cell r="L104">
            <v>685</v>
          </cell>
          <cell r="M104">
            <v>188</v>
          </cell>
          <cell r="N104">
            <v>2123</v>
          </cell>
          <cell r="O104">
            <v>1357</v>
          </cell>
          <cell r="P104">
            <v>612</v>
          </cell>
          <cell r="Q104">
            <v>2294</v>
          </cell>
          <cell r="S104">
            <v>614</v>
          </cell>
        </row>
        <row r="105">
          <cell r="E105" t="str">
            <v>B26210</v>
          </cell>
          <cell r="F105" t="str">
            <v>59</v>
          </cell>
          <cell r="G105">
            <v>2820</v>
          </cell>
          <cell r="H105">
            <v>8233</v>
          </cell>
          <cell r="I105">
            <v>5446</v>
          </cell>
          <cell r="J105">
            <v>768</v>
          </cell>
          <cell r="K105">
            <v>7628</v>
          </cell>
          <cell r="L105">
            <v>1421</v>
          </cell>
          <cell r="N105">
            <v>4347</v>
          </cell>
          <cell r="O105">
            <v>5287</v>
          </cell>
          <cell r="P105">
            <v>3203</v>
          </cell>
          <cell r="Q105">
            <v>4577</v>
          </cell>
          <cell r="R105">
            <v>5165</v>
          </cell>
          <cell r="S105">
            <v>4564</v>
          </cell>
        </row>
        <row r="106">
          <cell r="E106" t="str">
            <v>B26212</v>
          </cell>
          <cell r="F106" t="str">
            <v>59</v>
          </cell>
          <cell r="G106">
            <v>2838</v>
          </cell>
          <cell r="H106">
            <v>2393</v>
          </cell>
          <cell r="I106">
            <v>5445</v>
          </cell>
          <cell r="J106">
            <v>629</v>
          </cell>
          <cell r="K106">
            <v>2373</v>
          </cell>
          <cell r="L106">
            <v>1817</v>
          </cell>
          <cell r="N106">
            <v>2784</v>
          </cell>
          <cell r="O106">
            <v>2815</v>
          </cell>
          <cell r="P106">
            <v>314</v>
          </cell>
          <cell r="Q106">
            <v>3811</v>
          </cell>
          <cell r="R106">
            <v>2703</v>
          </cell>
          <cell r="S106">
            <v>1070</v>
          </cell>
        </row>
        <row r="107">
          <cell r="E107" t="str">
            <v>B26216</v>
          </cell>
          <cell r="F107" t="str">
            <v>61</v>
          </cell>
          <cell r="G107">
            <v>698</v>
          </cell>
          <cell r="H107">
            <v>1073</v>
          </cell>
          <cell r="I107">
            <v>739</v>
          </cell>
          <cell r="J107">
            <v>1023</v>
          </cell>
          <cell r="K107">
            <v>696</v>
          </cell>
          <cell r="L107">
            <v>1301</v>
          </cell>
          <cell r="M107">
            <v>730</v>
          </cell>
          <cell r="N107">
            <v>1151</v>
          </cell>
          <cell r="O107">
            <v>708</v>
          </cell>
          <cell r="P107">
            <v>1387</v>
          </cell>
          <cell r="Q107">
            <v>336</v>
          </cell>
          <cell r="R107">
            <v>1448</v>
          </cell>
          <cell r="S107">
            <v>1666</v>
          </cell>
        </row>
        <row r="108">
          <cell r="E108" t="str">
            <v>B26217</v>
          </cell>
          <cell r="F108" t="str">
            <v>59</v>
          </cell>
          <cell r="G108">
            <v>54</v>
          </cell>
          <cell r="J108">
            <v>256</v>
          </cell>
          <cell r="K108">
            <v>219</v>
          </cell>
          <cell r="L108">
            <v>59</v>
          </cell>
          <cell r="R108">
            <v>194</v>
          </cell>
          <cell r="S108">
            <v>147</v>
          </cell>
        </row>
        <row r="109">
          <cell r="E109" t="str">
            <v>B26218</v>
          </cell>
          <cell r="F109" t="str">
            <v>59</v>
          </cell>
          <cell r="G109">
            <v>188</v>
          </cell>
          <cell r="J109">
            <v>189</v>
          </cell>
          <cell r="K109">
            <v>121</v>
          </cell>
          <cell r="R109">
            <v>241</v>
          </cell>
          <cell r="S109">
            <v>114</v>
          </cell>
        </row>
        <row r="110">
          <cell r="E110" t="str">
            <v>B26219</v>
          </cell>
          <cell r="F110" t="str">
            <v>59</v>
          </cell>
          <cell r="G110">
            <v>610</v>
          </cell>
          <cell r="I110">
            <v>290</v>
          </cell>
          <cell r="J110">
            <v>252</v>
          </cell>
          <cell r="K110">
            <v>488</v>
          </cell>
          <cell r="L110">
            <v>336</v>
          </cell>
          <cell r="M110">
            <v>297</v>
          </cell>
          <cell r="R110">
            <v>262</v>
          </cell>
        </row>
        <row r="111">
          <cell r="E111" t="str">
            <v>B26222</v>
          </cell>
          <cell r="F111" t="str">
            <v>59</v>
          </cell>
          <cell r="O111">
            <v>145</v>
          </cell>
          <cell r="P111">
            <v>2240</v>
          </cell>
        </row>
        <row r="112">
          <cell r="E112" t="str">
            <v>B26223</v>
          </cell>
          <cell r="F112" t="str">
            <v>59</v>
          </cell>
          <cell r="O112">
            <v>527</v>
          </cell>
          <cell r="Q112">
            <v>357</v>
          </cell>
        </row>
        <row r="113">
          <cell r="E113" t="str">
            <v>B26224</v>
          </cell>
          <cell r="F113" t="str">
            <v>64</v>
          </cell>
          <cell r="O113">
            <v>280</v>
          </cell>
          <cell r="P113">
            <v>106</v>
          </cell>
        </row>
        <row r="114">
          <cell r="E114" t="str">
            <v>B26232</v>
          </cell>
          <cell r="F114" t="str">
            <v>85</v>
          </cell>
          <cell r="G114">
            <v>1124</v>
          </cell>
          <cell r="H114">
            <v>3370</v>
          </cell>
          <cell r="I114">
            <v>1392</v>
          </cell>
          <cell r="J114">
            <v>2129</v>
          </cell>
          <cell r="K114">
            <v>5568</v>
          </cell>
          <cell r="M114">
            <v>8119</v>
          </cell>
          <cell r="Q114">
            <v>2409</v>
          </cell>
          <cell r="S114">
            <v>2827</v>
          </cell>
        </row>
        <row r="115">
          <cell r="E115" t="str">
            <v>B26234</v>
          </cell>
          <cell r="F115" t="str">
            <v>85</v>
          </cell>
          <cell r="G115">
            <v>1175</v>
          </cell>
          <cell r="H115">
            <v>1417</v>
          </cell>
          <cell r="I115">
            <v>4345</v>
          </cell>
          <cell r="J115">
            <v>1973</v>
          </cell>
          <cell r="K115">
            <v>1930</v>
          </cell>
          <cell r="L115">
            <v>1815</v>
          </cell>
          <cell r="M115">
            <v>4303</v>
          </cell>
          <cell r="O115">
            <v>3584</v>
          </cell>
          <cell r="Q115">
            <v>1464</v>
          </cell>
          <cell r="R115">
            <v>2261</v>
          </cell>
          <cell r="S115">
            <v>2425</v>
          </cell>
        </row>
        <row r="116">
          <cell r="E116" t="str">
            <v>B26235</v>
          </cell>
          <cell r="F116" t="str">
            <v>85</v>
          </cell>
          <cell r="G116">
            <v>688</v>
          </cell>
          <cell r="H116">
            <v>552</v>
          </cell>
          <cell r="I116">
            <v>1958</v>
          </cell>
          <cell r="K116">
            <v>1002</v>
          </cell>
          <cell r="L116">
            <v>843</v>
          </cell>
          <cell r="M116">
            <v>4205</v>
          </cell>
          <cell r="Q116">
            <v>785</v>
          </cell>
          <cell r="R116">
            <v>746</v>
          </cell>
          <cell r="S116">
            <v>572</v>
          </cell>
        </row>
        <row r="117">
          <cell r="E117" t="str">
            <v>B26236</v>
          </cell>
          <cell r="F117" t="str">
            <v>85</v>
          </cell>
          <cell r="G117">
            <v>1671</v>
          </cell>
          <cell r="H117">
            <v>1819</v>
          </cell>
          <cell r="I117">
            <v>1010</v>
          </cell>
          <cell r="J117">
            <v>3806</v>
          </cell>
          <cell r="K117">
            <v>1843</v>
          </cell>
          <cell r="L117">
            <v>2758</v>
          </cell>
          <cell r="M117">
            <v>7608</v>
          </cell>
          <cell r="Q117">
            <v>2717</v>
          </cell>
          <cell r="R117">
            <v>1246</v>
          </cell>
          <cell r="S117">
            <v>700</v>
          </cell>
        </row>
        <row r="118">
          <cell r="E118" t="str">
            <v>B26239</v>
          </cell>
          <cell r="F118" t="str">
            <v>85</v>
          </cell>
          <cell r="G118">
            <v>6392</v>
          </cell>
          <cell r="H118">
            <v>8084</v>
          </cell>
          <cell r="I118">
            <v>6783</v>
          </cell>
          <cell r="J118">
            <v>7518</v>
          </cell>
          <cell r="K118">
            <v>9737</v>
          </cell>
          <cell r="L118">
            <v>2518</v>
          </cell>
          <cell r="M118">
            <v>11771</v>
          </cell>
          <cell r="N118">
            <v>9260</v>
          </cell>
          <cell r="O118">
            <v>632</v>
          </cell>
          <cell r="Q118">
            <v>3981</v>
          </cell>
          <cell r="R118">
            <v>3322</v>
          </cell>
          <cell r="S118">
            <v>5259</v>
          </cell>
        </row>
        <row r="119">
          <cell r="E119" t="str">
            <v>B26240</v>
          </cell>
          <cell r="F119" t="str">
            <v>85</v>
          </cell>
          <cell r="G119">
            <v>6587</v>
          </cell>
          <cell r="H119">
            <v>7566</v>
          </cell>
          <cell r="I119">
            <v>7859</v>
          </cell>
          <cell r="J119">
            <v>7216</v>
          </cell>
          <cell r="K119">
            <v>18458</v>
          </cell>
          <cell r="L119">
            <v>3673</v>
          </cell>
          <cell r="M119">
            <v>23873</v>
          </cell>
          <cell r="N119">
            <v>9229</v>
          </cell>
          <cell r="Q119">
            <v>5190</v>
          </cell>
          <cell r="R119">
            <v>3550</v>
          </cell>
          <cell r="S119">
            <v>8713</v>
          </cell>
        </row>
        <row r="120">
          <cell r="E120" t="str">
            <v>B26241</v>
          </cell>
          <cell r="F120" t="str">
            <v>85</v>
          </cell>
          <cell r="G120">
            <v>1753</v>
          </cell>
          <cell r="H120">
            <v>2872</v>
          </cell>
          <cell r="I120">
            <v>3275</v>
          </cell>
          <cell r="J120">
            <v>1844</v>
          </cell>
          <cell r="K120">
            <v>2501</v>
          </cell>
          <cell r="L120">
            <v>1821</v>
          </cell>
          <cell r="M120">
            <v>1429</v>
          </cell>
          <cell r="O120">
            <v>4741</v>
          </cell>
          <cell r="P120">
            <v>840</v>
          </cell>
          <cell r="Q120">
            <v>2398</v>
          </cell>
          <cell r="R120">
            <v>545</v>
          </cell>
          <cell r="S120">
            <v>1041</v>
          </cell>
        </row>
        <row r="121">
          <cell r="E121" t="str">
            <v>B26244</v>
          </cell>
          <cell r="F121" t="str">
            <v>85</v>
          </cell>
          <cell r="G121">
            <v>1114</v>
          </cell>
          <cell r="H121">
            <v>4049</v>
          </cell>
          <cell r="I121">
            <v>1879</v>
          </cell>
          <cell r="J121">
            <v>1920</v>
          </cell>
          <cell r="K121">
            <v>5275</v>
          </cell>
          <cell r="L121">
            <v>2730</v>
          </cell>
          <cell r="M121">
            <v>5088</v>
          </cell>
          <cell r="N121">
            <v>1905</v>
          </cell>
          <cell r="Q121">
            <v>2704</v>
          </cell>
          <cell r="R121">
            <v>3535</v>
          </cell>
          <cell r="S121">
            <v>2903</v>
          </cell>
        </row>
        <row r="122">
          <cell r="E122" t="str">
            <v>B26245</v>
          </cell>
          <cell r="F122" t="str">
            <v>85</v>
          </cell>
          <cell r="G122">
            <v>1402</v>
          </cell>
          <cell r="H122">
            <v>4009</v>
          </cell>
          <cell r="I122">
            <v>1792</v>
          </cell>
          <cell r="J122">
            <v>1605</v>
          </cell>
          <cell r="K122">
            <v>2150</v>
          </cell>
          <cell r="L122">
            <v>3099</v>
          </cell>
          <cell r="M122">
            <v>426</v>
          </cell>
          <cell r="N122">
            <v>622</v>
          </cell>
          <cell r="O122">
            <v>3351</v>
          </cell>
          <cell r="Q122">
            <v>3853</v>
          </cell>
          <cell r="R122">
            <v>1841</v>
          </cell>
          <cell r="S122">
            <v>1249</v>
          </cell>
        </row>
        <row r="123">
          <cell r="E123" t="str">
            <v>B26246</v>
          </cell>
          <cell r="F123" t="str">
            <v>85</v>
          </cell>
          <cell r="G123">
            <v>840</v>
          </cell>
          <cell r="H123">
            <v>1569</v>
          </cell>
          <cell r="I123">
            <v>1260</v>
          </cell>
          <cell r="J123">
            <v>2398</v>
          </cell>
          <cell r="K123">
            <v>3888</v>
          </cell>
          <cell r="M123">
            <v>3090</v>
          </cell>
          <cell r="N123">
            <v>2059</v>
          </cell>
          <cell r="Q123">
            <v>456</v>
          </cell>
          <cell r="R123">
            <v>1476</v>
          </cell>
          <cell r="S123">
            <v>1259</v>
          </cell>
        </row>
        <row r="124">
          <cell r="E124" t="str">
            <v>B26247</v>
          </cell>
          <cell r="F124" t="str">
            <v>85</v>
          </cell>
          <cell r="H124">
            <v>559</v>
          </cell>
          <cell r="I124">
            <v>916</v>
          </cell>
          <cell r="J124">
            <v>1030</v>
          </cell>
          <cell r="K124">
            <v>1042</v>
          </cell>
          <cell r="L124">
            <v>438</v>
          </cell>
          <cell r="M124">
            <v>907</v>
          </cell>
          <cell r="Q124">
            <v>720</v>
          </cell>
          <cell r="S124">
            <v>687</v>
          </cell>
        </row>
        <row r="125">
          <cell r="E125" t="str">
            <v>B26299</v>
          </cell>
          <cell r="F125" t="str">
            <v>62</v>
          </cell>
          <cell r="G125">
            <v>1652</v>
          </cell>
          <cell r="H125">
            <v>2635</v>
          </cell>
          <cell r="I125">
            <v>3634</v>
          </cell>
          <cell r="J125">
            <v>5853</v>
          </cell>
          <cell r="K125">
            <v>2478</v>
          </cell>
          <cell r="L125">
            <v>2603</v>
          </cell>
          <cell r="M125">
            <v>4853</v>
          </cell>
          <cell r="N125">
            <v>2640</v>
          </cell>
          <cell r="O125">
            <v>3632</v>
          </cell>
          <cell r="P125">
            <v>3761</v>
          </cell>
          <cell r="Q125">
            <v>5976</v>
          </cell>
          <cell r="R125">
            <v>3203</v>
          </cell>
          <cell r="S125">
            <v>3947</v>
          </cell>
        </row>
        <row r="126">
          <cell r="E126" t="str">
            <v>B26301</v>
          </cell>
          <cell r="F126" t="str">
            <v>59</v>
          </cell>
          <cell r="G126">
            <v>435</v>
          </cell>
          <cell r="I126">
            <v>1213</v>
          </cell>
          <cell r="R126">
            <v>949</v>
          </cell>
          <cell r="S126">
            <v>3022</v>
          </cell>
        </row>
        <row r="127">
          <cell r="E127" t="str">
            <v>B26305</v>
          </cell>
          <cell r="F127" t="str">
            <v>59</v>
          </cell>
          <cell r="G127">
            <v>1089</v>
          </cell>
          <cell r="H127">
            <v>1513</v>
          </cell>
          <cell r="I127">
            <v>638</v>
          </cell>
          <cell r="J127">
            <v>1919</v>
          </cell>
          <cell r="K127">
            <v>1209</v>
          </cell>
          <cell r="L127">
            <v>669</v>
          </cell>
          <cell r="N127">
            <v>303</v>
          </cell>
          <cell r="O127">
            <v>262</v>
          </cell>
          <cell r="R127">
            <v>483</v>
          </cell>
          <cell r="S127">
            <v>761</v>
          </cell>
        </row>
        <row r="128">
          <cell r="E128" t="str">
            <v>B26306</v>
          </cell>
          <cell r="F128" t="str">
            <v>59</v>
          </cell>
          <cell r="G128">
            <v>922</v>
          </cell>
          <cell r="H128">
            <v>447</v>
          </cell>
          <cell r="I128">
            <v>520</v>
          </cell>
          <cell r="J128">
            <v>462</v>
          </cell>
          <cell r="K128">
            <v>1139</v>
          </cell>
          <cell r="N128">
            <v>362</v>
          </cell>
          <cell r="R128">
            <v>323</v>
          </cell>
          <cell r="S128">
            <v>870</v>
          </cell>
        </row>
        <row r="129">
          <cell r="E129" t="str">
            <v>B26307</v>
          </cell>
          <cell r="F129" t="str">
            <v>59</v>
          </cell>
          <cell r="G129">
            <v>676</v>
          </cell>
          <cell r="I129">
            <v>1112</v>
          </cell>
          <cell r="R129">
            <v>917</v>
          </cell>
          <cell r="S129">
            <v>3265</v>
          </cell>
        </row>
        <row r="130">
          <cell r="E130" t="str">
            <v>B26308</v>
          </cell>
          <cell r="F130" t="str">
            <v>59</v>
          </cell>
          <cell r="G130">
            <v>2382</v>
          </cell>
          <cell r="H130">
            <v>2194</v>
          </cell>
          <cell r="I130">
            <v>1703</v>
          </cell>
          <cell r="J130">
            <v>2255</v>
          </cell>
          <cell r="K130">
            <v>1737</v>
          </cell>
          <cell r="L130">
            <v>1095</v>
          </cell>
          <cell r="N130">
            <v>1390</v>
          </cell>
          <cell r="R130">
            <v>1277</v>
          </cell>
          <cell r="S130">
            <v>2623</v>
          </cell>
        </row>
        <row r="131">
          <cell r="E131" t="str">
            <v>B26312</v>
          </cell>
          <cell r="F131" t="str">
            <v>59</v>
          </cell>
          <cell r="G131">
            <v>510</v>
          </cell>
          <cell r="H131">
            <v>197</v>
          </cell>
          <cell r="I131">
            <v>638</v>
          </cell>
          <cell r="J131">
            <v>266</v>
          </cell>
          <cell r="K131">
            <v>391</v>
          </cell>
          <cell r="M131">
            <v>388</v>
          </cell>
          <cell r="N131">
            <v>222</v>
          </cell>
          <cell r="O131">
            <v>255</v>
          </cell>
          <cell r="P131">
            <v>682</v>
          </cell>
          <cell r="Q131">
            <v>231</v>
          </cell>
          <cell r="R131">
            <v>192</v>
          </cell>
          <cell r="S131">
            <v>391</v>
          </cell>
        </row>
        <row r="132">
          <cell r="E132" t="str">
            <v>B26314</v>
          </cell>
          <cell r="F132" t="str">
            <v>59</v>
          </cell>
          <cell r="G132">
            <v>302</v>
          </cell>
          <cell r="H132">
            <v>345</v>
          </cell>
          <cell r="I132">
            <v>540</v>
          </cell>
          <cell r="J132">
            <v>328</v>
          </cell>
          <cell r="K132">
            <v>748</v>
          </cell>
          <cell r="O132">
            <v>302</v>
          </cell>
          <cell r="P132">
            <v>423</v>
          </cell>
          <cell r="Q132">
            <v>231</v>
          </cell>
          <cell r="R132">
            <v>328</v>
          </cell>
          <cell r="S132">
            <v>223</v>
          </cell>
        </row>
        <row r="133">
          <cell r="E133" t="str">
            <v>B26316</v>
          </cell>
          <cell r="F133" t="str">
            <v>59</v>
          </cell>
          <cell r="G133">
            <v>643</v>
          </cell>
          <cell r="H133">
            <v>339</v>
          </cell>
          <cell r="I133">
            <v>776</v>
          </cell>
          <cell r="J133">
            <v>629</v>
          </cell>
          <cell r="K133">
            <v>411</v>
          </cell>
          <cell r="L133">
            <v>117</v>
          </cell>
          <cell r="M133">
            <v>818</v>
          </cell>
          <cell r="N133">
            <v>46</v>
          </cell>
          <cell r="O133">
            <v>330</v>
          </cell>
          <cell r="P133">
            <v>514</v>
          </cell>
          <cell r="Q133">
            <v>437</v>
          </cell>
          <cell r="S133">
            <v>2</v>
          </cell>
        </row>
        <row r="134">
          <cell r="E134" t="str">
            <v>B26317</v>
          </cell>
          <cell r="F134" t="str">
            <v>59</v>
          </cell>
          <cell r="G134">
            <v>4484</v>
          </cell>
          <cell r="H134">
            <v>5237</v>
          </cell>
          <cell r="I134">
            <v>6688</v>
          </cell>
          <cell r="J134">
            <v>2783</v>
          </cell>
          <cell r="K134">
            <v>4444</v>
          </cell>
          <cell r="L134">
            <v>2606</v>
          </cell>
          <cell r="M134">
            <v>568</v>
          </cell>
          <cell r="N134">
            <v>8603</v>
          </cell>
          <cell r="Q134">
            <v>1807</v>
          </cell>
          <cell r="R134">
            <v>3832</v>
          </cell>
          <cell r="S134">
            <v>4708</v>
          </cell>
        </row>
        <row r="135">
          <cell r="E135" t="str">
            <v>B26318</v>
          </cell>
          <cell r="F135" t="str">
            <v>59</v>
          </cell>
          <cell r="G135">
            <v>3299</v>
          </cell>
          <cell r="H135">
            <v>3213</v>
          </cell>
          <cell r="I135">
            <v>5255</v>
          </cell>
          <cell r="J135">
            <v>2767</v>
          </cell>
          <cell r="K135">
            <v>3629</v>
          </cell>
          <cell r="L135">
            <v>1234</v>
          </cell>
          <cell r="N135">
            <v>5740</v>
          </cell>
          <cell r="Q135">
            <v>1069</v>
          </cell>
          <cell r="R135">
            <v>1992</v>
          </cell>
          <cell r="S135">
            <v>2613</v>
          </cell>
        </row>
        <row r="136">
          <cell r="E136" t="str">
            <v>B26320</v>
          </cell>
          <cell r="F136" t="str">
            <v>59</v>
          </cell>
          <cell r="G136">
            <v>5254</v>
          </cell>
          <cell r="H136">
            <v>1373</v>
          </cell>
          <cell r="I136">
            <v>8431</v>
          </cell>
          <cell r="J136">
            <v>3286</v>
          </cell>
          <cell r="K136">
            <v>4295</v>
          </cell>
          <cell r="L136">
            <v>1707</v>
          </cell>
          <cell r="M136">
            <v>1443</v>
          </cell>
          <cell r="N136">
            <v>7643</v>
          </cell>
          <cell r="Q136">
            <v>2016</v>
          </cell>
          <cell r="R136">
            <v>1820</v>
          </cell>
          <cell r="S136">
            <v>3323</v>
          </cell>
        </row>
        <row r="137">
          <cell r="E137" t="str">
            <v>B26324</v>
          </cell>
          <cell r="F137" t="str">
            <v>59</v>
          </cell>
          <cell r="G137">
            <v>612</v>
          </cell>
          <cell r="H137">
            <v>530</v>
          </cell>
          <cell r="I137">
            <v>2178</v>
          </cell>
          <cell r="K137">
            <v>1155</v>
          </cell>
          <cell r="L137">
            <v>1372</v>
          </cell>
          <cell r="N137">
            <v>177</v>
          </cell>
          <cell r="O137">
            <v>887</v>
          </cell>
          <cell r="R137">
            <v>593</v>
          </cell>
          <cell r="S137">
            <v>968</v>
          </cell>
        </row>
        <row r="138">
          <cell r="E138" t="str">
            <v>B26325</v>
          </cell>
          <cell r="F138" t="str">
            <v>59</v>
          </cell>
          <cell r="G138">
            <v>625</v>
          </cell>
          <cell r="H138">
            <v>790</v>
          </cell>
          <cell r="I138">
            <v>1528</v>
          </cell>
          <cell r="J138">
            <v>1330</v>
          </cell>
          <cell r="K138">
            <v>896</v>
          </cell>
          <cell r="L138">
            <v>809</v>
          </cell>
          <cell r="N138">
            <v>482</v>
          </cell>
          <cell r="O138">
            <v>968</v>
          </cell>
          <cell r="R138">
            <v>1183</v>
          </cell>
          <cell r="S138">
            <v>1239</v>
          </cell>
        </row>
        <row r="139">
          <cell r="E139" t="str">
            <v>B26326</v>
          </cell>
          <cell r="F139" t="str">
            <v>59</v>
          </cell>
          <cell r="G139">
            <v>942</v>
          </cell>
          <cell r="H139">
            <v>660</v>
          </cell>
          <cell r="I139">
            <v>1752</v>
          </cell>
          <cell r="J139">
            <v>2449</v>
          </cell>
          <cell r="K139">
            <v>1024</v>
          </cell>
          <cell r="L139">
            <v>1617</v>
          </cell>
          <cell r="M139">
            <v>475</v>
          </cell>
          <cell r="N139">
            <v>1198</v>
          </cell>
          <cell r="O139">
            <v>732</v>
          </cell>
          <cell r="R139">
            <v>1517</v>
          </cell>
          <cell r="S139">
            <v>1503</v>
          </cell>
        </row>
        <row r="140">
          <cell r="E140" t="str">
            <v>B26327</v>
          </cell>
          <cell r="F140" t="str">
            <v>59</v>
          </cell>
          <cell r="G140">
            <v>248</v>
          </cell>
          <cell r="H140">
            <v>170</v>
          </cell>
          <cell r="I140">
            <v>163</v>
          </cell>
          <cell r="J140">
            <v>180</v>
          </cell>
          <cell r="K140">
            <v>172</v>
          </cell>
          <cell r="L140">
            <v>265</v>
          </cell>
          <cell r="R140">
            <v>523</v>
          </cell>
        </row>
        <row r="141">
          <cell r="E141" t="str">
            <v>B26328</v>
          </cell>
          <cell r="F141" t="str">
            <v>59</v>
          </cell>
          <cell r="G141">
            <v>157</v>
          </cell>
          <cell r="H141">
            <v>259</v>
          </cell>
          <cell r="I141">
            <v>186</v>
          </cell>
          <cell r="J141">
            <v>426</v>
          </cell>
          <cell r="L141">
            <v>162</v>
          </cell>
          <cell r="N141">
            <v>120</v>
          </cell>
          <cell r="O141">
            <v>517</v>
          </cell>
          <cell r="Q141">
            <v>803</v>
          </cell>
        </row>
        <row r="142">
          <cell r="E142" t="str">
            <v>B26329</v>
          </cell>
          <cell r="F142" t="str">
            <v>59</v>
          </cell>
          <cell r="H142">
            <v>179</v>
          </cell>
          <cell r="I142">
            <v>186</v>
          </cell>
          <cell r="J142">
            <v>173</v>
          </cell>
          <cell r="L142">
            <v>258</v>
          </cell>
          <cell r="S142">
            <v>74</v>
          </cell>
        </row>
        <row r="143">
          <cell r="E143" t="str">
            <v>B26330</v>
          </cell>
          <cell r="F143" t="str">
            <v>59</v>
          </cell>
          <cell r="G143">
            <v>1767</v>
          </cell>
          <cell r="I143">
            <v>2427</v>
          </cell>
          <cell r="J143">
            <v>2276</v>
          </cell>
          <cell r="K143">
            <v>1088</v>
          </cell>
          <cell r="L143">
            <v>1948</v>
          </cell>
          <cell r="M143">
            <v>490</v>
          </cell>
          <cell r="N143">
            <v>300</v>
          </cell>
          <cell r="O143">
            <v>2305</v>
          </cell>
          <cell r="Q143">
            <v>1329</v>
          </cell>
          <cell r="S143">
            <v>2158</v>
          </cell>
        </row>
        <row r="144">
          <cell r="E144" t="str">
            <v>B26331</v>
          </cell>
          <cell r="F144" t="str">
            <v>59</v>
          </cell>
          <cell r="G144">
            <v>162</v>
          </cell>
          <cell r="H144">
            <v>157</v>
          </cell>
          <cell r="I144">
            <v>250</v>
          </cell>
          <cell r="J144">
            <v>384</v>
          </cell>
          <cell r="K144">
            <v>307</v>
          </cell>
          <cell r="L144">
            <v>431</v>
          </cell>
          <cell r="M144">
            <v>530</v>
          </cell>
          <cell r="R144">
            <v>663</v>
          </cell>
          <cell r="S144">
            <v>157</v>
          </cell>
        </row>
        <row r="145">
          <cell r="E145" t="str">
            <v>B26333</v>
          </cell>
          <cell r="F145" t="str">
            <v>59</v>
          </cell>
          <cell r="H145">
            <v>44</v>
          </cell>
          <cell r="J145">
            <v>98</v>
          </cell>
          <cell r="K145">
            <v>18</v>
          </cell>
          <cell r="M145">
            <v>36</v>
          </cell>
          <cell r="Q145">
            <v>51</v>
          </cell>
          <cell r="R145">
            <v>53</v>
          </cell>
          <cell r="S145">
            <v>47</v>
          </cell>
        </row>
        <row r="146">
          <cell r="E146" t="str">
            <v>B26344</v>
          </cell>
          <cell r="F146" t="str">
            <v>69</v>
          </cell>
          <cell r="G146">
            <v>202</v>
          </cell>
          <cell r="H146">
            <v>239</v>
          </cell>
          <cell r="I146">
            <v>237</v>
          </cell>
          <cell r="J146">
            <v>514</v>
          </cell>
          <cell r="L146">
            <v>237</v>
          </cell>
          <cell r="M146">
            <v>434</v>
          </cell>
          <cell r="N146">
            <v>215</v>
          </cell>
          <cell r="O146">
            <v>239</v>
          </cell>
          <cell r="Q146">
            <v>259</v>
          </cell>
          <cell r="R146">
            <v>233</v>
          </cell>
          <cell r="S146">
            <v>193</v>
          </cell>
        </row>
        <row r="147">
          <cell r="E147" t="str">
            <v>B26345</v>
          </cell>
          <cell r="F147" t="str">
            <v>59</v>
          </cell>
          <cell r="G147">
            <v>959</v>
          </cell>
          <cell r="H147">
            <v>953</v>
          </cell>
          <cell r="I147">
            <v>1253</v>
          </cell>
          <cell r="J147">
            <v>721</v>
          </cell>
          <cell r="K147">
            <v>956</v>
          </cell>
          <cell r="L147">
            <v>440</v>
          </cell>
          <cell r="O147">
            <v>1503</v>
          </cell>
          <cell r="Q147">
            <v>935</v>
          </cell>
          <cell r="R147">
            <v>1280</v>
          </cell>
          <cell r="S147">
            <v>836</v>
          </cell>
        </row>
        <row r="148">
          <cell r="E148" t="str">
            <v>B26347</v>
          </cell>
          <cell r="F148" t="str">
            <v>69</v>
          </cell>
          <cell r="G148">
            <v>1349</v>
          </cell>
          <cell r="H148">
            <v>611</v>
          </cell>
          <cell r="I148">
            <v>902</v>
          </cell>
          <cell r="J148">
            <v>1368</v>
          </cell>
          <cell r="K148">
            <v>1447</v>
          </cell>
          <cell r="L148">
            <v>883</v>
          </cell>
          <cell r="M148">
            <v>1313</v>
          </cell>
          <cell r="N148">
            <v>505</v>
          </cell>
          <cell r="O148">
            <v>1014</v>
          </cell>
          <cell r="P148">
            <v>1029</v>
          </cell>
          <cell r="Q148">
            <v>640</v>
          </cell>
          <cell r="R148">
            <v>975</v>
          </cell>
          <cell r="S148">
            <v>630</v>
          </cell>
        </row>
        <row r="149">
          <cell r="E149" t="str">
            <v>B26365</v>
          </cell>
          <cell r="F149" t="str">
            <v>59</v>
          </cell>
          <cell r="H149">
            <v>91</v>
          </cell>
          <cell r="K149">
            <v>76</v>
          </cell>
          <cell r="R149">
            <v>134</v>
          </cell>
        </row>
        <row r="150">
          <cell r="E150" t="str">
            <v>B26367</v>
          </cell>
          <cell r="F150" t="str">
            <v>60</v>
          </cell>
          <cell r="G150">
            <v>13932</v>
          </cell>
          <cell r="H150">
            <v>10155</v>
          </cell>
          <cell r="I150">
            <v>9782</v>
          </cell>
          <cell r="J150">
            <v>9082</v>
          </cell>
          <cell r="K150">
            <v>12396</v>
          </cell>
          <cell r="L150">
            <v>9339</v>
          </cell>
          <cell r="M150">
            <v>10803</v>
          </cell>
          <cell r="N150">
            <v>10458</v>
          </cell>
          <cell r="O150">
            <v>13449</v>
          </cell>
          <cell r="P150">
            <v>8365</v>
          </cell>
          <cell r="Q150">
            <v>11371</v>
          </cell>
          <cell r="R150">
            <v>11316</v>
          </cell>
          <cell r="S150">
            <v>7774</v>
          </cell>
        </row>
        <row r="151">
          <cell r="E151" t="str">
            <v>B26370</v>
          </cell>
          <cell r="F151" t="str">
            <v>59</v>
          </cell>
          <cell r="G151">
            <v>9671</v>
          </cell>
          <cell r="H151">
            <v>10779</v>
          </cell>
          <cell r="I151">
            <v>8366</v>
          </cell>
          <cell r="J151">
            <v>8192</v>
          </cell>
          <cell r="K151">
            <v>12018</v>
          </cell>
          <cell r="L151">
            <v>10717</v>
          </cell>
          <cell r="O151">
            <v>11889</v>
          </cell>
          <cell r="P151">
            <v>6967</v>
          </cell>
          <cell r="Q151">
            <v>6404</v>
          </cell>
          <cell r="R151">
            <v>13700</v>
          </cell>
          <cell r="S151">
            <v>9423</v>
          </cell>
        </row>
        <row r="152">
          <cell r="E152" t="str">
            <v>B26371</v>
          </cell>
          <cell r="F152" t="str">
            <v>59</v>
          </cell>
          <cell r="G152">
            <v>238</v>
          </cell>
          <cell r="J152">
            <v>167</v>
          </cell>
          <cell r="L152">
            <v>548</v>
          </cell>
          <cell r="S152">
            <v>157</v>
          </cell>
        </row>
        <row r="153">
          <cell r="E153" t="str">
            <v>B26372</v>
          </cell>
          <cell r="F153" t="str">
            <v>59</v>
          </cell>
          <cell r="H153">
            <v>891</v>
          </cell>
          <cell r="J153">
            <v>1542</v>
          </cell>
          <cell r="K153">
            <v>1116</v>
          </cell>
          <cell r="R153">
            <v>752</v>
          </cell>
          <cell r="S153">
            <v>1694</v>
          </cell>
        </row>
        <row r="154">
          <cell r="E154" t="str">
            <v>B26373</v>
          </cell>
          <cell r="F154" t="str">
            <v>59</v>
          </cell>
          <cell r="O154">
            <v>1306</v>
          </cell>
        </row>
        <row r="155">
          <cell r="E155" t="str">
            <v>B26376</v>
          </cell>
          <cell r="F155" t="str">
            <v>59</v>
          </cell>
          <cell r="O155">
            <v>900</v>
          </cell>
          <cell r="Q155">
            <v>425</v>
          </cell>
        </row>
        <row r="156">
          <cell r="E156" t="str">
            <v>B26380</v>
          </cell>
          <cell r="F156" t="str">
            <v>59</v>
          </cell>
          <cell r="G156">
            <v>1112</v>
          </cell>
          <cell r="I156">
            <v>392</v>
          </cell>
          <cell r="J156">
            <v>448</v>
          </cell>
          <cell r="K156">
            <v>739</v>
          </cell>
          <cell r="L156">
            <v>480</v>
          </cell>
          <cell r="O156">
            <v>534</v>
          </cell>
          <cell r="R156">
            <v>1288</v>
          </cell>
          <cell r="S156">
            <v>474</v>
          </cell>
        </row>
        <row r="157">
          <cell r="E157" t="str">
            <v>B26381</v>
          </cell>
          <cell r="F157" t="str">
            <v>59</v>
          </cell>
          <cell r="G157">
            <v>1004</v>
          </cell>
          <cell r="J157">
            <v>177</v>
          </cell>
          <cell r="K157">
            <v>171</v>
          </cell>
          <cell r="L157">
            <v>619</v>
          </cell>
          <cell r="R157">
            <v>355</v>
          </cell>
        </row>
        <row r="158">
          <cell r="E158" t="str">
            <v>B26396</v>
          </cell>
          <cell r="F158" t="str">
            <v>59</v>
          </cell>
          <cell r="G158">
            <v>10107</v>
          </cell>
          <cell r="H158">
            <v>8494</v>
          </cell>
          <cell r="I158">
            <v>5823</v>
          </cell>
          <cell r="J158">
            <v>9380</v>
          </cell>
          <cell r="K158">
            <v>10184</v>
          </cell>
          <cell r="L158">
            <v>10732</v>
          </cell>
          <cell r="M158">
            <v>133</v>
          </cell>
          <cell r="O158">
            <v>7521</v>
          </cell>
          <cell r="P158">
            <v>3297</v>
          </cell>
          <cell r="Q158">
            <v>8451</v>
          </cell>
          <cell r="R158">
            <v>7993</v>
          </cell>
          <cell r="S158">
            <v>8826</v>
          </cell>
        </row>
        <row r="159">
          <cell r="E159" t="str">
            <v>B26397</v>
          </cell>
          <cell r="F159" t="str">
            <v>59</v>
          </cell>
          <cell r="G159">
            <v>331</v>
          </cell>
          <cell r="H159">
            <v>184</v>
          </cell>
          <cell r="I159">
            <v>593</v>
          </cell>
          <cell r="K159">
            <v>369</v>
          </cell>
          <cell r="L159">
            <v>369</v>
          </cell>
          <cell r="R159">
            <v>314</v>
          </cell>
          <cell r="S159">
            <v>174</v>
          </cell>
        </row>
        <row r="160">
          <cell r="E160" t="str">
            <v>B26398</v>
          </cell>
          <cell r="F160" t="str">
            <v>59</v>
          </cell>
          <cell r="G160">
            <v>929</v>
          </cell>
          <cell r="H160">
            <v>1897</v>
          </cell>
          <cell r="I160">
            <v>129</v>
          </cell>
          <cell r="J160">
            <v>784</v>
          </cell>
          <cell r="K160">
            <v>2475</v>
          </cell>
          <cell r="L160">
            <v>998</v>
          </cell>
          <cell r="R160">
            <v>1394</v>
          </cell>
          <cell r="S160">
            <v>1615</v>
          </cell>
        </row>
        <row r="161">
          <cell r="E161" t="str">
            <v>B26399</v>
          </cell>
          <cell r="F161" t="str">
            <v>85</v>
          </cell>
          <cell r="J161">
            <v>4278</v>
          </cell>
          <cell r="L161">
            <v>2324</v>
          </cell>
          <cell r="N161">
            <v>1920</v>
          </cell>
          <cell r="O161">
            <v>15936</v>
          </cell>
          <cell r="P161">
            <v>308</v>
          </cell>
          <cell r="Q161">
            <v>34017</v>
          </cell>
        </row>
        <row r="162">
          <cell r="E162" t="str">
            <v>B26400</v>
          </cell>
          <cell r="F162" t="str">
            <v>64</v>
          </cell>
          <cell r="G162">
            <v>8459</v>
          </cell>
          <cell r="H162">
            <v>6282</v>
          </cell>
          <cell r="I162">
            <v>8312</v>
          </cell>
          <cell r="J162">
            <v>7266</v>
          </cell>
          <cell r="K162">
            <v>7293</v>
          </cell>
          <cell r="L162">
            <v>7318</v>
          </cell>
          <cell r="M162">
            <v>7365</v>
          </cell>
          <cell r="N162">
            <v>6206</v>
          </cell>
          <cell r="O162">
            <v>7278</v>
          </cell>
          <cell r="P162">
            <v>8639</v>
          </cell>
          <cell r="Q162">
            <v>4996</v>
          </cell>
          <cell r="R162">
            <v>7026</v>
          </cell>
          <cell r="S162">
            <v>6121</v>
          </cell>
        </row>
        <row r="163">
          <cell r="E163" t="str">
            <v>B26404</v>
          </cell>
          <cell r="F163" t="str">
            <v>59</v>
          </cell>
          <cell r="G163">
            <v>59</v>
          </cell>
          <cell r="H163">
            <v>45</v>
          </cell>
          <cell r="I163">
            <v>8</v>
          </cell>
          <cell r="M163">
            <v>144</v>
          </cell>
          <cell r="O163">
            <v>55</v>
          </cell>
          <cell r="R163">
            <v>65</v>
          </cell>
        </row>
        <row r="164">
          <cell r="E164" t="str">
            <v>B26405</v>
          </cell>
          <cell r="F164" t="str">
            <v>59</v>
          </cell>
          <cell r="G164">
            <v>5398</v>
          </cell>
          <cell r="H164">
            <v>6593</v>
          </cell>
          <cell r="I164">
            <v>4133</v>
          </cell>
          <cell r="J164">
            <v>3874</v>
          </cell>
          <cell r="K164">
            <v>4308</v>
          </cell>
          <cell r="L164">
            <v>1513</v>
          </cell>
          <cell r="M164">
            <v>1442</v>
          </cell>
          <cell r="N164">
            <v>6535</v>
          </cell>
          <cell r="O164">
            <v>2782</v>
          </cell>
          <cell r="P164">
            <v>6102</v>
          </cell>
          <cell r="Q164">
            <v>3756</v>
          </cell>
          <cell r="R164">
            <v>3908</v>
          </cell>
          <cell r="S164">
            <v>8760</v>
          </cell>
        </row>
        <row r="165">
          <cell r="E165" t="str">
            <v>B26411</v>
          </cell>
          <cell r="F165" t="str">
            <v>59</v>
          </cell>
          <cell r="I165">
            <v>382</v>
          </cell>
          <cell r="O165">
            <v>826</v>
          </cell>
        </row>
        <row r="166">
          <cell r="E166" t="str">
            <v>B26412</v>
          </cell>
          <cell r="F166" t="str">
            <v>59</v>
          </cell>
          <cell r="G166">
            <v>443</v>
          </cell>
          <cell r="I166">
            <v>456</v>
          </cell>
          <cell r="J166">
            <v>183</v>
          </cell>
          <cell r="L166">
            <v>199</v>
          </cell>
          <cell r="O166">
            <v>959</v>
          </cell>
        </row>
        <row r="167">
          <cell r="E167" t="str">
            <v>B26413</v>
          </cell>
          <cell r="F167" t="str">
            <v>59</v>
          </cell>
          <cell r="N167">
            <v>586</v>
          </cell>
        </row>
        <row r="168">
          <cell r="E168" t="str">
            <v>B26417</v>
          </cell>
          <cell r="F168" t="str">
            <v>59</v>
          </cell>
          <cell r="G168">
            <v>676</v>
          </cell>
          <cell r="H168">
            <v>223</v>
          </cell>
          <cell r="I168">
            <v>296</v>
          </cell>
          <cell r="J168">
            <v>833</v>
          </cell>
          <cell r="K168">
            <v>273</v>
          </cell>
          <cell r="L168">
            <v>228</v>
          </cell>
          <cell r="N168">
            <v>218</v>
          </cell>
          <cell r="R168">
            <v>43</v>
          </cell>
          <cell r="S168">
            <v>380</v>
          </cell>
        </row>
        <row r="169">
          <cell r="E169" t="str">
            <v>B26418</v>
          </cell>
          <cell r="F169" t="str">
            <v>59</v>
          </cell>
          <cell r="G169">
            <v>466</v>
          </cell>
          <cell r="H169">
            <v>430</v>
          </cell>
          <cell r="I169">
            <v>184</v>
          </cell>
          <cell r="J169">
            <v>501</v>
          </cell>
          <cell r="K169">
            <v>540</v>
          </cell>
          <cell r="N169">
            <v>193</v>
          </cell>
          <cell r="S169">
            <v>358</v>
          </cell>
        </row>
        <row r="170">
          <cell r="E170" t="str">
            <v>B26419</v>
          </cell>
          <cell r="F170" t="str">
            <v>59</v>
          </cell>
          <cell r="G170">
            <v>412</v>
          </cell>
          <cell r="H170">
            <v>939</v>
          </cell>
          <cell r="K170">
            <v>379</v>
          </cell>
          <cell r="L170">
            <v>563</v>
          </cell>
          <cell r="R170">
            <v>472</v>
          </cell>
          <cell r="S170">
            <v>359</v>
          </cell>
        </row>
        <row r="171">
          <cell r="E171" t="str">
            <v>B26420</v>
          </cell>
          <cell r="F171" t="str">
            <v>59</v>
          </cell>
          <cell r="G171">
            <v>306</v>
          </cell>
          <cell r="H171">
            <v>778</v>
          </cell>
          <cell r="J171">
            <v>414</v>
          </cell>
          <cell r="K171">
            <v>335</v>
          </cell>
          <cell r="L171">
            <v>533</v>
          </cell>
          <cell r="R171">
            <v>499</v>
          </cell>
          <cell r="S171">
            <v>628</v>
          </cell>
        </row>
        <row r="172">
          <cell r="E172" t="str">
            <v>B26422</v>
          </cell>
          <cell r="F172" t="str">
            <v>59</v>
          </cell>
          <cell r="G172">
            <v>174</v>
          </cell>
        </row>
        <row r="173">
          <cell r="E173" t="str">
            <v>B26424</v>
          </cell>
          <cell r="F173" t="str">
            <v>85</v>
          </cell>
          <cell r="G173">
            <v>1224</v>
          </cell>
          <cell r="I173">
            <v>1166</v>
          </cell>
          <cell r="J173">
            <v>4384</v>
          </cell>
          <cell r="O173">
            <v>4213</v>
          </cell>
          <cell r="P173">
            <v>21658</v>
          </cell>
        </row>
        <row r="174">
          <cell r="E174" t="str">
            <v>B26425</v>
          </cell>
          <cell r="F174" t="str">
            <v>85</v>
          </cell>
          <cell r="G174">
            <v>1192</v>
          </cell>
          <cell r="J174">
            <v>2416</v>
          </cell>
          <cell r="N174">
            <v>7506</v>
          </cell>
          <cell r="P174">
            <v>3325</v>
          </cell>
          <cell r="Q174">
            <v>14728</v>
          </cell>
          <cell r="R174">
            <v>2346</v>
          </cell>
        </row>
        <row r="175">
          <cell r="E175" t="str">
            <v>B26427</v>
          </cell>
          <cell r="F175" t="str">
            <v>69</v>
          </cell>
          <cell r="G175">
            <v>765</v>
          </cell>
          <cell r="H175">
            <v>545</v>
          </cell>
          <cell r="I175">
            <v>451</v>
          </cell>
          <cell r="J175">
            <v>978</v>
          </cell>
          <cell r="K175">
            <v>569</v>
          </cell>
          <cell r="L175">
            <v>468</v>
          </cell>
          <cell r="N175">
            <v>373</v>
          </cell>
          <cell r="O175">
            <v>303</v>
          </cell>
          <cell r="P175">
            <v>368</v>
          </cell>
          <cell r="R175">
            <v>318</v>
          </cell>
          <cell r="S175">
            <v>871</v>
          </cell>
        </row>
        <row r="176">
          <cell r="E176" t="str">
            <v>B26428</v>
          </cell>
          <cell r="F176" t="str">
            <v>69</v>
          </cell>
          <cell r="G176">
            <v>658</v>
          </cell>
          <cell r="H176">
            <v>350</v>
          </cell>
          <cell r="I176">
            <v>452</v>
          </cell>
          <cell r="J176">
            <v>1224</v>
          </cell>
          <cell r="K176">
            <v>430</v>
          </cell>
          <cell r="N176">
            <v>423</v>
          </cell>
          <cell r="O176">
            <v>251</v>
          </cell>
          <cell r="Q176">
            <v>318</v>
          </cell>
          <cell r="R176">
            <v>130</v>
          </cell>
          <cell r="S176">
            <v>355</v>
          </cell>
        </row>
        <row r="177">
          <cell r="E177" t="str">
            <v>B26430</v>
          </cell>
          <cell r="F177" t="str">
            <v>62</v>
          </cell>
          <cell r="H177">
            <v>588</v>
          </cell>
          <cell r="I177">
            <v>441</v>
          </cell>
          <cell r="J177">
            <v>360</v>
          </cell>
          <cell r="K177">
            <v>512</v>
          </cell>
          <cell r="L177">
            <v>570</v>
          </cell>
          <cell r="N177">
            <v>450</v>
          </cell>
          <cell r="P177">
            <v>585</v>
          </cell>
          <cell r="Q177">
            <v>501</v>
          </cell>
          <cell r="S177">
            <v>674</v>
          </cell>
        </row>
        <row r="178">
          <cell r="E178" t="str">
            <v>B26431</v>
          </cell>
          <cell r="F178" t="str">
            <v>64</v>
          </cell>
          <cell r="H178">
            <v>283</v>
          </cell>
          <cell r="I178">
            <v>185</v>
          </cell>
          <cell r="J178">
            <v>359</v>
          </cell>
          <cell r="K178">
            <v>172</v>
          </cell>
          <cell r="L178">
            <v>466</v>
          </cell>
          <cell r="M178">
            <v>216</v>
          </cell>
          <cell r="N178">
            <v>163</v>
          </cell>
          <cell r="O178">
            <v>218</v>
          </cell>
          <cell r="P178">
            <v>473</v>
          </cell>
          <cell r="Q178">
            <v>427</v>
          </cell>
          <cell r="R178">
            <v>209</v>
          </cell>
          <cell r="S178">
            <v>485</v>
          </cell>
        </row>
        <row r="179">
          <cell r="E179" t="str">
            <v>B26433</v>
          </cell>
          <cell r="F179" t="str">
            <v>64</v>
          </cell>
          <cell r="G179">
            <v>34755</v>
          </cell>
          <cell r="H179">
            <v>31346</v>
          </cell>
          <cell r="I179">
            <v>36456</v>
          </cell>
          <cell r="J179">
            <v>37915</v>
          </cell>
          <cell r="K179">
            <v>34608</v>
          </cell>
          <cell r="L179">
            <v>33789</v>
          </cell>
          <cell r="M179">
            <v>38065</v>
          </cell>
          <cell r="N179">
            <v>32651</v>
          </cell>
          <cell r="O179">
            <v>37625</v>
          </cell>
          <cell r="P179">
            <v>35784</v>
          </cell>
          <cell r="Q179">
            <v>31714</v>
          </cell>
          <cell r="R179">
            <v>43506</v>
          </cell>
          <cell r="S179">
            <v>42187</v>
          </cell>
        </row>
        <row r="180">
          <cell r="E180" t="str">
            <v>B26434</v>
          </cell>
          <cell r="F180" t="str">
            <v>65</v>
          </cell>
          <cell r="G180">
            <v>3488</v>
          </cell>
          <cell r="H180">
            <v>3166</v>
          </cell>
          <cell r="I180">
            <v>6695</v>
          </cell>
          <cell r="J180">
            <v>2772</v>
          </cell>
          <cell r="K180">
            <v>6448</v>
          </cell>
          <cell r="L180">
            <v>3935</v>
          </cell>
          <cell r="M180">
            <v>15196</v>
          </cell>
          <cell r="N180">
            <v>1584</v>
          </cell>
          <cell r="O180">
            <v>8403</v>
          </cell>
          <cell r="P180">
            <v>14056</v>
          </cell>
          <cell r="Q180">
            <v>7700</v>
          </cell>
          <cell r="R180">
            <v>3484</v>
          </cell>
          <cell r="S180">
            <v>2618</v>
          </cell>
        </row>
        <row r="181">
          <cell r="E181" t="str">
            <v>B26438</v>
          </cell>
          <cell r="F181" t="str">
            <v>61</v>
          </cell>
          <cell r="G181">
            <v>5500</v>
          </cell>
          <cell r="H181">
            <v>6956</v>
          </cell>
          <cell r="I181">
            <v>10150</v>
          </cell>
          <cell r="J181">
            <v>3950</v>
          </cell>
          <cell r="K181">
            <v>8830</v>
          </cell>
          <cell r="L181">
            <v>10600</v>
          </cell>
          <cell r="M181">
            <v>9600</v>
          </cell>
          <cell r="N181">
            <v>9615</v>
          </cell>
          <cell r="O181">
            <v>3200</v>
          </cell>
          <cell r="P181">
            <v>8350</v>
          </cell>
          <cell r="Q181">
            <v>8550</v>
          </cell>
          <cell r="R181">
            <v>8300</v>
          </cell>
          <cell r="S181">
            <v>12150</v>
          </cell>
        </row>
        <row r="182">
          <cell r="E182" t="str">
            <v>B26487</v>
          </cell>
          <cell r="F182" t="str">
            <v>61</v>
          </cell>
          <cell r="G182">
            <v>552</v>
          </cell>
          <cell r="H182">
            <v>1201</v>
          </cell>
          <cell r="I182">
            <v>575</v>
          </cell>
          <cell r="J182">
            <v>549</v>
          </cell>
          <cell r="K182">
            <v>487</v>
          </cell>
          <cell r="L182">
            <v>551</v>
          </cell>
          <cell r="M182">
            <v>1091</v>
          </cell>
          <cell r="N182">
            <v>755</v>
          </cell>
          <cell r="O182">
            <v>326</v>
          </cell>
          <cell r="P182">
            <v>1021</v>
          </cell>
          <cell r="Q182">
            <v>872</v>
          </cell>
          <cell r="R182">
            <v>623</v>
          </cell>
          <cell r="S182">
            <v>1105</v>
          </cell>
        </row>
        <row r="183">
          <cell r="E183" t="str">
            <v>B26488</v>
          </cell>
          <cell r="F183" t="str">
            <v>61</v>
          </cell>
          <cell r="H183">
            <v>367</v>
          </cell>
          <cell r="I183">
            <v>699</v>
          </cell>
          <cell r="K183">
            <v>313</v>
          </cell>
          <cell r="L183">
            <v>342</v>
          </cell>
          <cell r="M183">
            <v>341</v>
          </cell>
          <cell r="N183">
            <v>588</v>
          </cell>
          <cell r="P183">
            <v>416</v>
          </cell>
          <cell r="Q183">
            <v>592</v>
          </cell>
          <cell r="R183">
            <v>348</v>
          </cell>
          <cell r="S183">
            <v>716</v>
          </cell>
        </row>
        <row r="184">
          <cell r="E184" t="str">
            <v>B26489</v>
          </cell>
          <cell r="F184" t="str">
            <v>61</v>
          </cell>
          <cell r="G184">
            <v>716</v>
          </cell>
          <cell r="H184">
            <v>1339</v>
          </cell>
          <cell r="I184">
            <v>1144</v>
          </cell>
          <cell r="J184">
            <v>712</v>
          </cell>
          <cell r="K184">
            <v>979</v>
          </cell>
          <cell r="L184">
            <v>876</v>
          </cell>
          <cell r="M184">
            <v>1397</v>
          </cell>
          <cell r="O184">
            <v>932</v>
          </cell>
          <cell r="P184">
            <v>1340</v>
          </cell>
          <cell r="Q184">
            <v>932</v>
          </cell>
          <cell r="R184">
            <v>610</v>
          </cell>
          <cell r="S184">
            <v>1085</v>
          </cell>
        </row>
        <row r="185">
          <cell r="E185" t="str">
            <v>B26490</v>
          </cell>
          <cell r="F185" t="str">
            <v>61</v>
          </cell>
          <cell r="G185">
            <v>409</v>
          </cell>
          <cell r="H185">
            <v>695</v>
          </cell>
          <cell r="I185">
            <v>839</v>
          </cell>
          <cell r="J185">
            <v>350</v>
          </cell>
          <cell r="K185">
            <v>664</v>
          </cell>
          <cell r="L185">
            <v>286</v>
          </cell>
          <cell r="M185">
            <v>753</v>
          </cell>
          <cell r="N185">
            <v>388</v>
          </cell>
          <cell r="O185">
            <v>1050</v>
          </cell>
          <cell r="P185">
            <v>899</v>
          </cell>
          <cell r="Q185">
            <v>421</v>
          </cell>
          <cell r="R185">
            <v>640</v>
          </cell>
          <cell r="S185">
            <v>658</v>
          </cell>
        </row>
        <row r="186">
          <cell r="E186" t="str">
            <v>B26491</v>
          </cell>
          <cell r="F186" t="str">
            <v>61</v>
          </cell>
          <cell r="G186">
            <v>779</v>
          </cell>
          <cell r="H186">
            <v>394</v>
          </cell>
          <cell r="I186">
            <v>318</v>
          </cell>
          <cell r="J186">
            <v>715</v>
          </cell>
          <cell r="K186">
            <v>388</v>
          </cell>
          <cell r="L186">
            <v>230</v>
          </cell>
          <cell r="M186">
            <v>648</v>
          </cell>
          <cell r="N186">
            <v>914</v>
          </cell>
          <cell r="P186">
            <v>516</v>
          </cell>
          <cell r="Q186">
            <v>595</v>
          </cell>
          <cell r="R186">
            <v>744</v>
          </cell>
          <cell r="S186">
            <v>715</v>
          </cell>
        </row>
        <row r="187">
          <cell r="E187" t="str">
            <v>B26492</v>
          </cell>
          <cell r="F187" t="str">
            <v>61</v>
          </cell>
          <cell r="G187">
            <v>253</v>
          </cell>
          <cell r="H187">
            <v>281</v>
          </cell>
          <cell r="I187">
            <v>177</v>
          </cell>
          <cell r="J187">
            <v>247</v>
          </cell>
          <cell r="K187">
            <v>245</v>
          </cell>
          <cell r="L187">
            <v>279</v>
          </cell>
          <cell r="M187">
            <v>141</v>
          </cell>
          <cell r="N187">
            <v>231</v>
          </cell>
          <cell r="O187">
            <v>176</v>
          </cell>
          <cell r="P187">
            <v>183</v>
          </cell>
          <cell r="R187">
            <v>174</v>
          </cell>
        </row>
        <row r="188">
          <cell r="E188" t="str">
            <v>B26493</v>
          </cell>
          <cell r="F188" t="str">
            <v>61</v>
          </cell>
          <cell r="G188">
            <v>1255</v>
          </cell>
          <cell r="H188">
            <v>859</v>
          </cell>
          <cell r="I188">
            <v>1686</v>
          </cell>
          <cell r="J188">
            <v>802</v>
          </cell>
          <cell r="K188">
            <v>1972</v>
          </cell>
          <cell r="L188">
            <v>1148</v>
          </cell>
          <cell r="M188">
            <v>822</v>
          </cell>
          <cell r="N188">
            <v>833</v>
          </cell>
          <cell r="O188">
            <v>1397</v>
          </cell>
          <cell r="P188">
            <v>1409</v>
          </cell>
          <cell r="Q188">
            <v>1644</v>
          </cell>
          <cell r="R188">
            <v>900</v>
          </cell>
          <cell r="S188">
            <v>1552</v>
          </cell>
        </row>
        <row r="189">
          <cell r="E189" t="str">
            <v>B26494</v>
          </cell>
          <cell r="F189" t="str">
            <v>61</v>
          </cell>
          <cell r="G189">
            <v>267</v>
          </cell>
          <cell r="I189">
            <v>1066</v>
          </cell>
          <cell r="J189">
            <v>177</v>
          </cell>
          <cell r="K189">
            <v>160</v>
          </cell>
          <cell r="M189">
            <v>309</v>
          </cell>
          <cell r="N189">
            <v>167</v>
          </cell>
          <cell r="O189">
            <v>303</v>
          </cell>
          <cell r="Q189">
            <v>243</v>
          </cell>
          <cell r="R189">
            <v>361</v>
          </cell>
        </row>
        <row r="190">
          <cell r="E190" t="str">
            <v>B26501</v>
          </cell>
          <cell r="F190" t="str">
            <v>85</v>
          </cell>
          <cell r="H190">
            <v>1897</v>
          </cell>
          <cell r="K190">
            <v>5735</v>
          </cell>
          <cell r="L190">
            <v>2350</v>
          </cell>
          <cell r="O190">
            <v>6516</v>
          </cell>
          <cell r="P190">
            <v>22080</v>
          </cell>
          <cell r="Q190">
            <v>10379</v>
          </cell>
        </row>
        <row r="191">
          <cell r="E191" t="str">
            <v>B26502</v>
          </cell>
          <cell r="F191" t="str">
            <v>85</v>
          </cell>
          <cell r="H191">
            <v>438</v>
          </cell>
          <cell r="I191">
            <v>14126</v>
          </cell>
          <cell r="J191">
            <v>3520</v>
          </cell>
          <cell r="K191">
            <v>1684</v>
          </cell>
          <cell r="M191">
            <v>34</v>
          </cell>
          <cell r="O191">
            <v>30354</v>
          </cell>
          <cell r="P191">
            <v>29910</v>
          </cell>
          <cell r="Q191">
            <v>14413</v>
          </cell>
          <cell r="R191">
            <v>4291</v>
          </cell>
        </row>
        <row r="192">
          <cell r="E192" t="str">
            <v>B26503</v>
          </cell>
          <cell r="F192" t="str">
            <v>85</v>
          </cell>
          <cell r="K192">
            <v>760</v>
          </cell>
          <cell r="O192">
            <v>1926</v>
          </cell>
          <cell r="P192">
            <v>11132</v>
          </cell>
          <cell r="Q192">
            <v>2632</v>
          </cell>
          <cell r="R192">
            <v>638</v>
          </cell>
        </row>
        <row r="193">
          <cell r="E193" t="str">
            <v>B26504</v>
          </cell>
          <cell r="F193" t="str">
            <v>85</v>
          </cell>
          <cell r="O193">
            <v>2196</v>
          </cell>
          <cell r="P193">
            <v>1269</v>
          </cell>
          <cell r="Q193">
            <v>877</v>
          </cell>
          <cell r="R193">
            <v>220</v>
          </cell>
        </row>
        <row r="194">
          <cell r="E194" t="str">
            <v>B26505</v>
          </cell>
          <cell r="F194" t="str">
            <v>85</v>
          </cell>
          <cell r="I194">
            <v>739</v>
          </cell>
          <cell r="K194">
            <v>1278</v>
          </cell>
          <cell r="M194">
            <v>164</v>
          </cell>
          <cell r="P194">
            <v>1177</v>
          </cell>
          <cell r="Q194">
            <v>4438</v>
          </cell>
          <cell r="R194">
            <v>1173</v>
          </cell>
          <cell r="S194">
            <v>498</v>
          </cell>
        </row>
        <row r="195">
          <cell r="E195" t="str">
            <v>B26507</v>
          </cell>
          <cell r="F195" t="str">
            <v>85</v>
          </cell>
          <cell r="G195">
            <v>1243</v>
          </cell>
          <cell r="H195">
            <v>2452</v>
          </cell>
          <cell r="J195">
            <v>18880</v>
          </cell>
          <cell r="K195">
            <v>2151</v>
          </cell>
          <cell r="L195">
            <v>1250</v>
          </cell>
          <cell r="M195">
            <v>12</v>
          </cell>
          <cell r="N195">
            <v>19852</v>
          </cell>
          <cell r="O195">
            <v>47306</v>
          </cell>
          <cell r="P195">
            <v>41988</v>
          </cell>
          <cell r="Q195">
            <v>25517</v>
          </cell>
          <cell r="R195">
            <v>11023</v>
          </cell>
        </row>
        <row r="196">
          <cell r="E196" t="str">
            <v>B26508</v>
          </cell>
          <cell r="F196" t="str">
            <v>85</v>
          </cell>
          <cell r="H196">
            <v>1033</v>
          </cell>
          <cell r="K196">
            <v>1340</v>
          </cell>
          <cell r="O196">
            <v>677</v>
          </cell>
          <cell r="P196">
            <v>11269</v>
          </cell>
          <cell r="Q196">
            <v>4120</v>
          </cell>
          <cell r="R196">
            <v>700</v>
          </cell>
        </row>
        <row r="197">
          <cell r="E197" t="str">
            <v>B26509</v>
          </cell>
          <cell r="F197" t="str">
            <v>85</v>
          </cell>
          <cell r="H197">
            <v>2291</v>
          </cell>
          <cell r="K197">
            <v>641</v>
          </cell>
          <cell r="L197">
            <v>1195</v>
          </cell>
          <cell r="N197">
            <v>935</v>
          </cell>
          <cell r="O197">
            <v>6758</v>
          </cell>
          <cell r="P197">
            <v>21974</v>
          </cell>
          <cell r="Q197">
            <v>6431</v>
          </cell>
          <cell r="R197">
            <v>1412</v>
          </cell>
          <cell r="S197">
            <v>963</v>
          </cell>
        </row>
        <row r="198">
          <cell r="E198" t="str">
            <v>B26520</v>
          </cell>
          <cell r="F198" t="str">
            <v>85</v>
          </cell>
          <cell r="O198">
            <v>5566</v>
          </cell>
          <cell r="P198">
            <v>25594</v>
          </cell>
          <cell r="Q198">
            <v>20207</v>
          </cell>
          <cell r="R198">
            <v>10130</v>
          </cell>
        </row>
        <row r="199">
          <cell r="E199" t="str">
            <v>B26551</v>
          </cell>
          <cell r="F199" t="str">
            <v>61</v>
          </cell>
          <cell r="G199">
            <v>245</v>
          </cell>
          <cell r="H199">
            <v>443</v>
          </cell>
          <cell r="I199">
            <v>670</v>
          </cell>
          <cell r="K199">
            <v>356</v>
          </cell>
          <cell r="L199">
            <v>1197</v>
          </cell>
          <cell r="M199">
            <v>2879</v>
          </cell>
          <cell r="N199">
            <v>626</v>
          </cell>
          <cell r="O199">
            <v>810</v>
          </cell>
          <cell r="P199">
            <v>1808</v>
          </cell>
          <cell r="Q199">
            <v>1403</v>
          </cell>
          <cell r="R199">
            <v>2444</v>
          </cell>
          <cell r="S199">
            <v>436</v>
          </cell>
        </row>
        <row r="200">
          <cell r="E200" t="str">
            <v>B26552</v>
          </cell>
          <cell r="F200" t="str">
            <v>61</v>
          </cell>
          <cell r="G200">
            <v>132</v>
          </cell>
          <cell r="H200">
            <v>88</v>
          </cell>
          <cell r="I200">
            <v>286</v>
          </cell>
          <cell r="J200">
            <v>130</v>
          </cell>
          <cell r="K200">
            <v>153</v>
          </cell>
          <cell r="L200">
            <v>173</v>
          </cell>
          <cell r="M200">
            <v>688</v>
          </cell>
          <cell r="O200">
            <v>411</v>
          </cell>
          <cell r="P200">
            <v>467</v>
          </cell>
          <cell r="Q200">
            <v>386</v>
          </cell>
          <cell r="R200">
            <v>264</v>
          </cell>
          <cell r="S200">
            <v>109</v>
          </cell>
        </row>
        <row r="201">
          <cell r="E201" t="str">
            <v>B26553</v>
          </cell>
          <cell r="F201" t="str">
            <v>61</v>
          </cell>
          <cell r="H201">
            <v>46</v>
          </cell>
          <cell r="I201">
            <v>145</v>
          </cell>
          <cell r="J201">
            <v>94</v>
          </cell>
          <cell r="K201">
            <v>59</v>
          </cell>
          <cell r="L201">
            <v>269</v>
          </cell>
          <cell r="M201">
            <v>125</v>
          </cell>
          <cell r="N201">
            <v>400</v>
          </cell>
          <cell r="P201">
            <v>99</v>
          </cell>
          <cell r="R201">
            <v>147</v>
          </cell>
        </row>
        <row r="202">
          <cell r="E202" t="str">
            <v>B26554</v>
          </cell>
          <cell r="F202" t="str">
            <v>61</v>
          </cell>
          <cell r="H202">
            <v>159</v>
          </cell>
          <cell r="I202">
            <v>128</v>
          </cell>
          <cell r="K202">
            <v>137</v>
          </cell>
          <cell r="L202">
            <v>116</v>
          </cell>
          <cell r="M202">
            <v>408</v>
          </cell>
          <cell r="P202">
            <v>213</v>
          </cell>
          <cell r="R202">
            <v>349</v>
          </cell>
          <cell r="S202">
            <v>45</v>
          </cell>
        </row>
        <row r="203">
          <cell r="E203" t="str">
            <v>B26555</v>
          </cell>
          <cell r="F203" t="str">
            <v>61</v>
          </cell>
          <cell r="G203">
            <v>163</v>
          </cell>
          <cell r="H203">
            <v>144</v>
          </cell>
          <cell r="I203">
            <v>172</v>
          </cell>
          <cell r="J203">
            <v>263</v>
          </cell>
          <cell r="K203">
            <v>142</v>
          </cell>
          <cell r="L203">
            <v>396</v>
          </cell>
          <cell r="M203">
            <v>893</v>
          </cell>
          <cell r="O203">
            <v>909</v>
          </cell>
          <cell r="P203">
            <v>463</v>
          </cell>
          <cell r="Q203">
            <v>377</v>
          </cell>
          <cell r="R203">
            <v>969</v>
          </cell>
        </row>
        <row r="204">
          <cell r="E204" t="str">
            <v>B26740</v>
          </cell>
          <cell r="F204" t="str">
            <v>59</v>
          </cell>
          <cell r="G204">
            <v>459</v>
          </cell>
          <cell r="H204">
            <v>461</v>
          </cell>
          <cell r="J204">
            <v>1107</v>
          </cell>
          <cell r="L204">
            <v>129</v>
          </cell>
          <cell r="M204">
            <v>575</v>
          </cell>
          <cell r="N204">
            <v>566</v>
          </cell>
          <cell r="O204">
            <v>1264</v>
          </cell>
          <cell r="P204">
            <v>1472</v>
          </cell>
          <cell r="Q204">
            <v>551</v>
          </cell>
          <cell r="R204">
            <v>702</v>
          </cell>
          <cell r="S204">
            <v>621</v>
          </cell>
        </row>
        <row r="205">
          <cell r="E205" t="str">
            <v>B26741</v>
          </cell>
          <cell r="F205" t="str">
            <v>59</v>
          </cell>
          <cell r="G205">
            <v>836</v>
          </cell>
          <cell r="H205">
            <v>439</v>
          </cell>
          <cell r="I205">
            <v>464</v>
          </cell>
          <cell r="J205">
            <v>764</v>
          </cell>
          <cell r="L205">
            <v>528</v>
          </cell>
          <cell r="M205">
            <v>902</v>
          </cell>
          <cell r="N205">
            <v>1399</v>
          </cell>
          <cell r="O205">
            <v>529</v>
          </cell>
          <cell r="P205">
            <v>1276</v>
          </cell>
          <cell r="Q205">
            <v>863</v>
          </cell>
          <cell r="R205">
            <v>1147</v>
          </cell>
          <cell r="S205">
            <v>540</v>
          </cell>
        </row>
        <row r="206">
          <cell r="E206" t="str">
            <v>B26851</v>
          </cell>
          <cell r="F206" t="str">
            <v>59</v>
          </cell>
          <cell r="G206">
            <v>211</v>
          </cell>
          <cell r="H206">
            <v>299</v>
          </cell>
          <cell r="I206">
            <v>231</v>
          </cell>
          <cell r="J206">
            <v>181</v>
          </cell>
          <cell r="L206">
            <v>275</v>
          </cell>
          <cell r="M206">
            <v>379</v>
          </cell>
          <cell r="N206">
            <v>129</v>
          </cell>
          <cell r="O206">
            <v>500</v>
          </cell>
          <cell r="P206">
            <v>252</v>
          </cell>
          <cell r="Q206">
            <v>359</v>
          </cell>
          <cell r="S206">
            <v>505</v>
          </cell>
        </row>
        <row r="207">
          <cell r="E207" t="str">
            <v>B26876</v>
          </cell>
          <cell r="F207" t="str">
            <v>62</v>
          </cell>
          <cell r="I207">
            <v>599</v>
          </cell>
          <cell r="M207">
            <v>239</v>
          </cell>
          <cell r="P207">
            <v>417</v>
          </cell>
          <cell r="S207">
            <v>362</v>
          </cell>
        </row>
        <row r="208">
          <cell r="E208" t="str">
            <v>B26901</v>
          </cell>
          <cell r="F208" t="str">
            <v>82</v>
          </cell>
          <cell r="O208">
            <v>314</v>
          </cell>
          <cell r="Q208">
            <v>418</v>
          </cell>
        </row>
        <row r="209">
          <cell r="E209" t="str">
            <v>B26902</v>
          </cell>
          <cell r="F209" t="str">
            <v>82</v>
          </cell>
          <cell r="G209">
            <v>2055</v>
          </cell>
          <cell r="H209">
            <v>1076</v>
          </cell>
          <cell r="I209">
            <v>1160</v>
          </cell>
          <cell r="J209">
            <v>2159</v>
          </cell>
          <cell r="K209">
            <v>784</v>
          </cell>
          <cell r="L209">
            <v>951</v>
          </cell>
          <cell r="M209">
            <v>1317</v>
          </cell>
          <cell r="N209">
            <v>1953</v>
          </cell>
          <cell r="O209">
            <v>2028</v>
          </cell>
          <cell r="P209">
            <v>743</v>
          </cell>
          <cell r="Q209">
            <v>1943</v>
          </cell>
          <cell r="R209">
            <v>249</v>
          </cell>
          <cell r="S209">
            <v>677</v>
          </cell>
        </row>
        <row r="210">
          <cell r="E210" t="str">
            <v>B26903</v>
          </cell>
          <cell r="F210" t="str">
            <v>82</v>
          </cell>
          <cell r="G210">
            <v>146</v>
          </cell>
          <cell r="H210">
            <v>301</v>
          </cell>
          <cell r="J210">
            <v>548</v>
          </cell>
          <cell r="K210">
            <v>356</v>
          </cell>
          <cell r="L210">
            <v>378</v>
          </cell>
          <cell r="M210">
            <v>457</v>
          </cell>
          <cell r="N210">
            <v>286</v>
          </cell>
          <cell r="O210">
            <v>295</v>
          </cell>
          <cell r="P210">
            <v>298</v>
          </cell>
          <cell r="Q210">
            <v>333</v>
          </cell>
          <cell r="R210">
            <v>274</v>
          </cell>
          <cell r="S210">
            <v>242</v>
          </cell>
        </row>
        <row r="211">
          <cell r="E211" t="str">
            <v>B26904</v>
          </cell>
          <cell r="F211" t="str">
            <v>82</v>
          </cell>
          <cell r="S211">
            <v>888</v>
          </cell>
        </row>
        <row r="212">
          <cell r="E212" t="str">
            <v>B26905</v>
          </cell>
          <cell r="F212" t="str">
            <v>82</v>
          </cell>
          <cell r="G212">
            <v>1107</v>
          </cell>
          <cell r="H212">
            <v>1120</v>
          </cell>
          <cell r="I212">
            <v>488</v>
          </cell>
          <cell r="J212">
            <v>1593</v>
          </cell>
          <cell r="K212">
            <v>777</v>
          </cell>
          <cell r="L212">
            <v>1282</v>
          </cell>
          <cell r="M212">
            <v>683</v>
          </cell>
          <cell r="N212">
            <v>1270</v>
          </cell>
          <cell r="O212">
            <v>453</v>
          </cell>
          <cell r="P212">
            <v>1028</v>
          </cell>
          <cell r="Q212">
            <v>1380</v>
          </cell>
          <cell r="R212">
            <v>677</v>
          </cell>
          <cell r="S212">
            <v>564</v>
          </cell>
        </row>
        <row r="213">
          <cell r="E213" t="str">
            <v>B26906</v>
          </cell>
          <cell r="F213" t="str">
            <v>82</v>
          </cell>
          <cell r="G213">
            <v>1080</v>
          </cell>
          <cell r="H213">
            <v>1939</v>
          </cell>
          <cell r="I213">
            <v>739</v>
          </cell>
          <cell r="J213">
            <v>1555</v>
          </cell>
          <cell r="K213">
            <v>933</v>
          </cell>
          <cell r="L213">
            <v>1688</v>
          </cell>
          <cell r="M213">
            <v>619</v>
          </cell>
          <cell r="N213">
            <v>1449</v>
          </cell>
          <cell r="O213">
            <v>933</v>
          </cell>
          <cell r="P213">
            <v>2223</v>
          </cell>
          <cell r="Q213">
            <v>803</v>
          </cell>
          <cell r="R213">
            <v>805</v>
          </cell>
          <cell r="S213">
            <v>1243</v>
          </cell>
        </row>
        <row r="214">
          <cell r="E214" t="str">
            <v>B26907</v>
          </cell>
          <cell r="F214" t="str">
            <v>82</v>
          </cell>
          <cell r="G214">
            <v>1282</v>
          </cell>
          <cell r="H214">
            <v>1287</v>
          </cell>
          <cell r="I214">
            <v>1961</v>
          </cell>
          <cell r="J214">
            <v>2448</v>
          </cell>
          <cell r="K214">
            <v>852</v>
          </cell>
          <cell r="L214">
            <v>971</v>
          </cell>
          <cell r="M214">
            <v>2628</v>
          </cell>
          <cell r="N214">
            <v>1249</v>
          </cell>
          <cell r="O214">
            <v>2548</v>
          </cell>
          <cell r="P214">
            <v>2425</v>
          </cell>
          <cell r="Q214">
            <v>1803</v>
          </cell>
          <cell r="R214">
            <v>1693</v>
          </cell>
          <cell r="S214">
            <v>2775</v>
          </cell>
        </row>
        <row r="215">
          <cell r="E215" t="str">
            <v>B26908</v>
          </cell>
          <cell r="F215" t="str">
            <v>82</v>
          </cell>
          <cell r="G215">
            <v>402</v>
          </cell>
          <cell r="H215">
            <v>749</v>
          </cell>
          <cell r="I215">
            <v>400</v>
          </cell>
          <cell r="J215">
            <v>419</v>
          </cell>
          <cell r="K215">
            <v>385</v>
          </cell>
          <cell r="L215">
            <v>388</v>
          </cell>
          <cell r="M215">
            <v>445</v>
          </cell>
          <cell r="N215">
            <v>416</v>
          </cell>
          <cell r="O215">
            <v>419</v>
          </cell>
          <cell r="P215">
            <v>1054</v>
          </cell>
          <cell r="R215">
            <v>389</v>
          </cell>
          <cell r="S215">
            <v>463</v>
          </cell>
        </row>
        <row r="216">
          <cell r="E216" t="str">
            <v>B26909</v>
          </cell>
          <cell r="F216" t="str">
            <v>82</v>
          </cell>
          <cell r="G216">
            <v>569</v>
          </cell>
          <cell r="H216">
            <v>1209</v>
          </cell>
          <cell r="I216">
            <v>1356</v>
          </cell>
          <cell r="J216">
            <v>598</v>
          </cell>
          <cell r="K216">
            <v>857</v>
          </cell>
          <cell r="L216">
            <v>1249</v>
          </cell>
          <cell r="M216">
            <v>675</v>
          </cell>
          <cell r="N216">
            <v>733</v>
          </cell>
          <cell r="O216">
            <v>1441</v>
          </cell>
          <cell r="P216">
            <v>1516</v>
          </cell>
          <cell r="Q216">
            <v>663</v>
          </cell>
          <cell r="R216">
            <v>366</v>
          </cell>
          <cell r="S216">
            <v>855</v>
          </cell>
        </row>
        <row r="217">
          <cell r="E217" t="str">
            <v>B26910</v>
          </cell>
          <cell r="F217" t="str">
            <v>82</v>
          </cell>
          <cell r="G217">
            <v>1496</v>
          </cell>
          <cell r="H217">
            <v>1120</v>
          </cell>
          <cell r="I217">
            <v>1144</v>
          </cell>
          <cell r="J217">
            <v>1505</v>
          </cell>
          <cell r="K217">
            <v>868</v>
          </cell>
          <cell r="L217">
            <v>705</v>
          </cell>
          <cell r="M217">
            <v>1218</v>
          </cell>
          <cell r="N217">
            <v>1583</v>
          </cell>
          <cell r="O217">
            <v>733</v>
          </cell>
          <cell r="P217">
            <v>1552</v>
          </cell>
          <cell r="Q217">
            <v>1686</v>
          </cell>
          <cell r="R217">
            <v>777</v>
          </cell>
          <cell r="S217">
            <v>641</v>
          </cell>
        </row>
        <row r="218">
          <cell r="E218" t="str">
            <v>B26911</v>
          </cell>
          <cell r="F218" t="str">
            <v>82</v>
          </cell>
          <cell r="G218">
            <v>2149</v>
          </cell>
          <cell r="H218">
            <v>1868</v>
          </cell>
          <cell r="I218">
            <v>1663</v>
          </cell>
          <cell r="J218">
            <v>1383</v>
          </cell>
          <cell r="K218">
            <v>1270</v>
          </cell>
          <cell r="L218">
            <v>1882</v>
          </cell>
          <cell r="M218">
            <v>1728</v>
          </cell>
          <cell r="N218">
            <v>1014</v>
          </cell>
          <cell r="O218">
            <v>1839</v>
          </cell>
          <cell r="P218">
            <v>2129</v>
          </cell>
          <cell r="Q218">
            <v>594</v>
          </cell>
          <cell r="R218">
            <v>1918</v>
          </cell>
          <cell r="S218">
            <v>1163</v>
          </cell>
        </row>
        <row r="219">
          <cell r="E219" t="str">
            <v>B26912</v>
          </cell>
          <cell r="F219" t="str">
            <v>82</v>
          </cell>
          <cell r="G219">
            <v>4536</v>
          </cell>
          <cell r="H219">
            <v>4338</v>
          </cell>
          <cell r="I219">
            <v>4117</v>
          </cell>
          <cell r="J219">
            <v>3244</v>
          </cell>
          <cell r="K219">
            <v>4054</v>
          </cell>
          <cell r="L219">
            <v>3868</v>
          </cell>
          <cell r="M219">
            <v>4028</v>
          </cell>
          <cell r="N219">
            <v>3290</v>
          </cell>
          <cell r="O219">
            <v>3620</v>
          </cell>
          <cell r="P219">
            <v>3083</v>
          </cell>
          <cell r="Q219">
            <v>4396</v>
          </cell>
          <cell r="R219">
            <v>4097</v>
          </cell>
          <cell r="S219">
            <v>3665</v>
          </cell>
        </row>
        <row r="220">
          <cell r="E220" t="str">
            <v>B26303</v>
          </cell>
          <cell r="F220" t="str">
            <v>59</v>
          </cell>
          <cell r="I220">
            <v>279</v>
          </cell>
          <cell r="K220">
            <v>454</v>
          </cell>
        </row>
        <row r="221">
          <cell r="E221" t="str">
            <v>B26382</v>
          </cell>
          <cell r="F221" t="str">
            <v>59</v>
          </cell>
          <cell r="G221">
            <v>431</v>
          </cell>
          <cell r="J221">
            <v>194</v>
          </cell>
          <cell r="K221">
            <v>224</v>
          </cell>
          <cell r="L221">
            <v>274</v>
          </cell>
          <cell r="R221">
            <v>215</v>
          </cell>
        </row>
        <row r="222">
          <cell r="E222" t="str">
            <v>B26383</v>
          </cell>
          <cell r="F222" t="str">
            <v>59</v>
          </cell>
          <cell r="G222">
            <v>135</v>
          </cell>
          <cell r="H222">
            <v>252</v>
          </cell>
          <cell r="J222">
            <v>495</v>
          </cell>
          <cell r="R222">
            <v>197</v>
          </cell>
        </row>
        <row r="223">
          <cell r="E223" t="str">
            <v>B26701</v>
          </cell>
          <cell r="F223" t="str">
            <v>59</v>
          </cell>
          <cell r="S223">
            <v>729</v>
          </cell>
        </row>
        <row r="224">
          <cell r="E224" t="str">
            <v>B26702</v>
          </cell>
          <cell r="F224" t="str">
            <v>59</v>
          </cell>
          <cell r="S224">
            <v>656</v>
          </cell>
        </row>
        <row r="225">
          <cell r="E225" t="str">
            <v>B26703</v>
          </cell>
          <cell r="F225" t="str">
            <v>59</v>
          </cell>
          <cell r="S225">
            <v>84</v>
          </cell>
        </row>
        <row r="226">
          <cell r="E226" t="str">
            <v>B26704</v>
          </cell>
          <cell r="F226" t="str">
            <v>59</v>
          </cell>
          <cell r="S226">
            <v>442</v>
          </cell>
        </row>
        <row r="227">
          <cell r="E227" t="str">
            <v>B26705</v>
          </cell>
          <cell r="F227" t="str">
            <v>59</v>
          </cell>
          <cell r="S227">
            <v>198</v>
          </cell>
        </row>
        <row r="228">
          <cell r="E228" t="str">
            <v>B26707</v>
          </cell>
          <cell r="F228" t="str">
            <v>59</v>
          </cell>
          <cell r="G228">
            <v>887</v>
          </cell>
        </row>
        <row r="229">
          <cell r="E229" t="str">
            <v>B26708</v>
          </cell>
          <cell r="F229" t="str">
            <v>59</v>
          </cell>
          <cell r="G229">
            <v>728</v>
          </cell>
        </row>
        <row r="230">
          <cell r="E230" t="str">
            <v>B26709</v>
          </cell>
          <cell r="F230" t="str">
            <v>59</v>
          </cell>
          <cell r="G230">
            <v>307</v>
          </cell>
        </row>
        <row r="231">
          <cell r="E231" t="str">
            <v>B26710</v>
          </cell>
          <cell r="F231" t="str">
            <v>59</v>
          </cell>
          <cell r="G231">
            <v>864</v>
          </cell>
        </row>
        <row r="232">
          <cell r="E232" t="str">
            <v>B26711</v>
          </cell>
          <cell r="F232" t="str">
            <v>59</v>
          </cell>
          <cell r="G232">
            <v>660</v>
          </cell>
        </row>
        <row r="233">
          <cell r="E233" t="str">
            <v>B26712</v>
          </cell>
          <cell r="F233" t="str">
            <v>59</v>
          </cell>
          <cell r="G233">
            <v>224</v>
          </cell>
        </row>
        <row r="234">
          <cell r="E234" t="str">
            <v>B26713</v>
          </cell>
          <cell r="F234" t="str">
            <v>59</v>
          </cell>
          <cell r="K234">
            <v>554</v>
          </cell>
        </row>
        <row r="235">
          <cell r="E235" t="str">
            <v>B26714</v>
          </cell>
          <cell r="F235" t="str">
            <v>59</v>
          </cell>
          <cell r="K235">
            <v>426</v>
          </cell>
        </row>
        <row r="236">
          <cell r="E236" t="str">
            <v>B26719</v>
          </cell>
          <cell r="F236" t="str">
            <v>59</v>
          </cell>
          <cell r="O236">
            <v>1117</v>
          </cell>
        </row>
        <row r="237">
          <cell r="E237" t="str">
            <v>B26720</v>
          </cell>
          <cell r="F237" t="str">
            <v>59</v>
          </cell>
          <cell r="O237">
            <v>693</v>
          </cell>
        </row>
        <row r="238">
          <cell r="E238" t="str">
            <v>B26721</v>
          </cell>
          <cell r="F238" t="str">
            <v>59</v>
          </cell>
          <cell r="O238">
            <v>164</v>
          </cell>
        </row>
        <row r="239">
          <cell r="E239" t="str">
            <v>B26724</v>
          </cell>
          <cell r="F239" t="str">
            <v>59</v>
          </cell>
          <cell r="O239">
            <v>407</v>
          </cell>
        </row>
        <row r="240">
          <cell r="E240" t="str">
            <v>B26742</v>
          </cell>
          <cell r="F240" t="str">
            <v>59</v>
          </cell>
          <cell r="G240">
            <v>3559</v>
          </cell>
          <cell r="H240">
            <v>6875</v>
          </cell>
          <cell r="I240">
            <v>1635</v>
          </cell>
          <cell r="J240">
            <v>3510</v>
          </cell>
          <cell r="K240">
            <v>5026</v>
          </cell>
          <cell r="L240">
            <v>1713</v>
          </cell>
          <cell r="N240">
            <v>816</v>
          </cell>
          <cell r="O240">
            <v>4078</v>
          </cell>
          <cell r="P240">
            <v>3171</v>
          </cell>
          <cell r="Q240">
            <v>2817</v>
          </cell>
          <cell r="R240">
            <v>4376</v>
          </cell>
          <cell r="S240">
            <v>1624</v>
          </cell>
        </row>
        <row r="241">
          <cell r="E241" t="str">
            <v>B26743</v>
          </cell>
          <cell r="F241" t="str">
            <v>59</v>
          </cell>
          <cell r="N241">
            <v>498</v>
          </cell>
          <cell r="P241">
            <v>142</v>
          </cell>
          <cell r="Q241">
            <v>164</v>
          </cell>
          <cell r="R241">
            <v>295</v>
          </cell>
        </row>
        <row r="242">
          <cell r="E242" t="str">
            <v>B26744</v>
          </cell>
          <cell r="F242" t="str">
            <v>59</v>
          </cell>
          <cell r="N242">
            <v>496</v>
          </cell>
          <cell r="P242">
            <v>868</v>
          </cell>
          <cell r="Q242">
            <v>545</v>
          </cell>
          <cell r="R242">
            <v>585</v>
          </cell>
        </row>
        <row r="243">
          <cell r="E243" t="str">
            <v>B26803</v>
          </cell>
          <cell r="F243" t="str">
            <v>59</v>
          </cell>
          <cell r="G243">
            <v>180</v>
          </cell>
          <cell r="H243">
            <v>392</v>
          </cell>
          <cell r="I243">
            <v>563</v>
          </cell>
          <cell r="K243">
            <v>307</v>
          </cell>
          <cell r="L243">
            <v>409</v>
          </cell>
          <cell r="M243">
            <v>227</v>
          </cell>
          <cell r="N243">
            <v>55</v>
          </cell>
          <cell r="O243">
            <v>228</v>
          </cell>
          <cell r="Q243">
            <v>245</v>
          </cell>
          <cell r="R243">
            <v>541</v>
          </cell>
          <cell r="S243">
            <v>295</v>
          </cell>
        </row>
        <row r="244">
          <cell r="E244" t="str">
            <v>B26804</v>
          </cell>
          <cell r="F244" t="str">
            <v>59</v>
          </cell>
          <cell r="R244">
            <v>31</v>
          </cell>
        </row>
        <row r="245">
          <cell r="E245" t="str">
            <v>B26806</v>
          </cell>
          <cell r="F245" t="str">
            <v>59</v>
          </cell>
          <cell r="R245">
            <v>43</v>
          </cell>
        </row>
        <row r="246">
          <cell r="E246" t="str">
            <v>B26570</v>
          </cell>
          <cell r="F246" t="str">
            <v>60</v>
          </cell>
          <cell r="H246">
            <v>202</v>
          </cell>
          <cell r="I246">
            <v>99</v>
          </cell>
          <cell r="J246">
            <v>978</v>
          </cell>
          <cell r="K246">
            <v>3763</v>
          </cell>
          <cell r="M246">
            <v>212</v>
          </cell>
          <cell r="N246">
            <v>258</v>
          </cell>
          <cell r="O246">
            <v>1205</v>
          </cell>
          <cell r="P246">
            <v>960</v>
          </cell>
          <cell r="Q246">
            <v>1198</v>
          </cell>
          <cell r="S246">
            <v>92</v>
          </cell>
        </row>
        <row r="247">
          <cell r="E247" t="str">
            <v>B26571</v>
          </cell>
          <cell r="F247" t="str">
            <v>60</v>
          </cell>
          <cell r="P247">
            <v>152</v>
          </cell>
          <cell r="Q247">
            <v>105</v>
          </cell>
        </row>
        <row r="248">
          <cell r="E248" t="str">
            <v>B26572</v>
          </cell>
          <cell r="F248" t="str">
            <v>60</v>
          </cell>
          <cell r="P248">
            <v>237</v>
          </cell>
          <cell r="R248">
            <v>193</v>
          </cell>
        </row>
        <row r="249">
          <cell r="E249" t="str">
            <v>B26573</v>
          </cell>
          <cell r="F249" t="str">
            <v>60</v>
          </cell>
          <cell r="P249">
            <v>138</v>
          </cell>
          <cell r="Q249">
            <v>104</v>
          </cell>
        </row>
        <row r="250">
          <cell r="E250" t="str">
            <v>B19213</v>
          </cell>
          <cell r="F250" t="str">
            <v>61</v>
          </cell>
          <cell r="Q250">
            <v>1278</v>
          </cell>
        </row>
        <row r="251">
          <cell r="E251" t="str">
            <v>B26651</v>
          </cell>
          <cell r="F251" t="str">
            <v>65</v>
          </cell>
          <cell r="G251">
            <v>2914</v>
          </cell>
          <cell r="H251">
            <v>4162</v>
          </cell>
          <cell r="I251">
            <v>3562</v>
          </cell>
          <cell r="J251">
            <v>2135</v>
          </cell>
          <cell r="K251">
            <v>2061</v>
          </cell>
          <cell r="L251">
            <v>3819</v>
          </cell>
          <cell r="M251">
            <v>5306</v>
          </cell>
          <cell r="O251">
            <v>3785</v>
          </cell>
          <cell r="P251">
            <v>4957</v>
          </cell>
          <cell r="Q251">
            <v>2416</v>
          </cell>
          <cell r="S251">
            <v>547</v>
          </cell>
        </row>
        <row r="252">
          <cell r="E252" t="str">
            <v>B26652</v>
          </cell>
          <cell r="F252" t="str">
            <v>65</v>
          </cell>
          <cell r="G252">
            <v>3014</v>
          </cell>
          <cell r="H252">
            <v>2830</v>
          </cell>
          <cell r="I252">
            <v>3609</v>
          </cell>
          <cell r="J252">
            <v>2168</v>
          </cell>
          <cell r="K252">
            <v>1668</v>
          </cell>
          <cell r="L252">
            <v>3278</v>
          </cell>
          <cell r="M252">
            <v>5380</v>
          </cell>
          <cell r="O252">
            <v>4986</v>
          </cell>
          <cell r="P252">
            <v>5888</v>
          </cell>
          <cell r="Q252">
            <v>5721</v>
          </cell>
          <cell r="R252">
            <v>893</v>
          </cell>
        </row>
        <row r="253">
          <cell r="E253" t="str">
            <v>B26653</v>
          </cell>
          <cell r="F253" t="str">
            <v>65</v>
          </cell>
          <cell r="N253">
            <v>1387</v>
          </cell>
          <cell r="O253">
            <v>2109</v>
          </cell>
          <cell r="P253">
            <v>838</v>
          </cell>
          <cell r="Q253">
            <v>1343</v>
          </cell>
        </row>
        <row r="254">
          <cell r="E254" t="str">
            <v>B26654</v>
          </cell>
          <cell r="F254" t="str">
            <v>65</v>
          </cell>
          <cell r="N254">
            <v>729</v>
          </cell>
          <cell r="O254">
            <v>2417</v>
          </cell>
          <cell r="P254">
            <v>1009</v>
          </cell>
          <cell r="Q254">
            <v>3068</v>
          </cell>
        </row>
        <row r="255">
          <cell r="E255" t="str">
            <v>B26655</v>
          </cell>
          <cell r="F255" t="str">
            <v>65</v>
          </cell>
          <cell r="N255">
            <v>743</v>
          </cell>
          <cell r="P255">
            <v>758</v>
          </cell>
        </row>
        <row r="256">
          <cell r="E256" t="str">
            <v>B26751</v>
          </cell>
          <cell r="F256" t="str">
            <v>69</v>
          </cell>
          <cell r="G256">
            <v>168</v>
          </cell>
          <cell r="H256">
            <v>184</v>
          </cell>
          <cell r="J256">
            <v>151</v>
          </cell>
          <cell r="K256">
            <v>450</v>
          </cell>
          <cell r="M256">
            <v>198</v>
          </cell>
          <cell r="N256">
            <v>207</v>
          </cell>
          <cell r="O256">
            <v>321</v>
          </cell>
          <cell r="Q256">
            <v>349</v>
          </cell>
          <cell r="S256">
            <v>182</v>
          </cell>
        </row>
        <row r="257">
          <cell r="E257" t="str">
            <v>B26752</v>
          </cell>
          <cell r="F257" t="str">
            <v>69</v>
          </cell>
          <cell r="G257">
            <v>154</v>
          </cell>
          <cell r="I257">
            <v>181</v>
          </cell>
          <cell r="K257">
            <v>222</v>
          </cell>
          <cell r="N257">
            <v>260</v>
          </cell>
          <cell r="Q257">
            <v>241</v>
          </cell>
          <cell r="S257">
            <v>101</v>
          </cell>
        </row>
        <row r="258">
          <cell r="E258" t="str">
            <v>B26753</v>
          </cell>
          <cell r="F258" t="str">
            <v>69</v>
          </cell>
          <cell r="G258">
            <v>110</v>
          </cell>
          <cell r="H258">
            <v>185</v>
          </cell>
          <cell r="K258">
            <v>332</v>
          </cell>
          <cell r="M258">
            <v>170</v>
          </cell>
          <cell r="N258">
            <v>155</v>
          </cell>
          <cell r="O258">
            <v>157</v>
          </cell>
          <cell r="P258">
            <v>217</v>
          </cell>
          <cell r="R258">
            <v>158</v>
          </cell>
        </row>
        <row r="259">
          <cell r="E259" t="str">
            <v>B26913</v>
          </cell>
          <cell r="F259" t="str">
            <v>82</v>
          </cell>
          <cell r="H259">
            <v>138</v>
          </cell>
        </row>
        <row r="260">
          <cell r="E260" t="str">
            <v>B26512</v>
          </cell>
          <cell r="F260" t="str">
            <v>85</v>
          </cell>
          <cell r="P260">
            <v>2247</v>
          </cell>
          <cell r="R260">
            <v>444</v>
          </cell>
        </row>
      </sheetData>
      <sheetData sheetId="13">
        <row r="5">
          <cell r="B5" t="str">
            <v>B19348</v>
          </cell>
          <cell r="C5" t="str">
            <v>69</v>
          </cell>
          <cell r="D5">
            <v>202</v>
          </cell>
          <cell r="E5">
            <v>304</v>
          </cell>
          <cell r="F5">
            <v>321</v>
          </cell>
          <cell r="G5">
            <v>385</v>
          </cell>
          <cell r="H5">
            <v>342</v>
          </cell>
          <cell r="I5">
            <v>333</v>
          </cell>
          <cell r="J5">
            <v>290</v>
          </cell>
          <cell r="K5">
            <v>257</v>
          </cell>
          <cell r="L5">
            <v>216</v>
          </cell>
          <cell r="M5">
            <v>151</v>
          </cell>
          <cell r="N5">
            <v>153</v>
          </cell>
          <cell r="O5">
            <v>152</v>
          </cell>
          <cell r="P5">
            <v>202</v>
          </cell>
        </row>
        <row r="6">
          <cell r="B6" t="str">
            <v>B19352</v>
          </cell>
          <cell r="C6" t="str">
            <v>69</v>
          </cell>
          <cell r="D6">
            <v>189</v>
          </cell>
          <cell r="E6">
            <v>218</v>
          </cell>
          <cell r="F6">
            <v>213</v>
          </cell>
          <cell r="G6">
            <v>263</v>
          </cell>
          <cell r="H6">
            <v>222</v>
          </cell>
          <cell r="I6">
            <v>220</v>
          </cell>
          <cell r="J6">
            <v>189</v>
          </cell>
          <cell r="K6">
            <v>177</v>
          </cell>
          <cell r="L6">
            <v>205</v>
          </cell>
          <cell r="M6">
            <v>176</v>
          </cell>
          <cell r="N6">
            <v>160</v>
          </cell>
          <cell r="O6">
            <v>164</v>
          </cell>
          <cell r="P6">
            <v>273</v>
          </cell>
        </row>
        <row r="7">
          <cell r="B7" t="str">
            <v>B19366</v>
          </cell>
          <cell r="C7" t="str">
            <v>69</v>
          </cell>
          <cell r="D7">
            <v>1395</v>
          </cell>
          <cell r="E7">
            <v>5498</v>
          </cell>
          <cell r="F7">
            <v>7045</v>
          </cell>
          <cell r="G7">
            <v>7356</v>
          </cell>
          <cell r="H7">
            <v>5634</v>
          </cell>
          <cell r="I7">
            <v>4005</v>
          </cell>
          <cell r="J7">
            <v>3232</v>
          </cell>
          <cell r="K7">
            <v>2426</v>
          </cell>
          <cell r="L7">
            <v>1855</v>
          </cell>
          <cell r="M7">
            <v>1530</v>
          </cell>
          <cell r="N7">
            <v>856</v>
          </cell>
          <cell r="O7">
            <v>860</v>
          </cell>
          <cell r="P7">
            <v>999</v>
          </cell>
        </row>
        <row r="8">
          <cell r="B8" t="str">
            <v>B19374</v>
          </cell>
          <cell r="C8" t="str">
            <v>69</v>
          </cell>
          <cell r="D8">
            <v>624</v>
          </cell>
          <cell r="E8">
            <v>836</v>
          </cell>
          <cell r="F8">
            <v>674</v>
          </cell>
          <cell r="G8">
            <v>841</v>
          </cell>
          <cell r="H8">
            <v>910</v>
          </cell>
          <cell r="I8">
            <v>740</v>
          </cell>
          <cell r="J8">
            <v>728</v>
          </cell>
          <cell r="K8">
            <v>917</v>
          </cell>
          <cell r="L8">
            <v>806</v>
          </cell>
          <cell r="M8">
            <v>782</v>
          </cell>
          <cell r="N8">
            <v>684</v>
          </cell>
          <cell r="O8">
            <v>491</v>
          </cell>
          <cell r="P8">
            <v>599</v>
          </cell>
        </row>
        <row r="9">
          <cell r="B9" t="str">
            <v>B19376</v>
          </cell>
          <cell r="C9" t="str">
            <v>69</v>
          </cell>
          <cell r="D9">
            <v>254</v>
          </cell>
          <cell r="E9">
            <v>260</v>
          </cell>
          <cell r="F9">
            <v>283</v>
          </cell>
          <cell r="G9">
            <v>287</v>
          </cell>
          <cell r="H9">
            <v>184</v>
          </cell>
          <cell r="I9">
            <v>257</v>
          </cell>
          <cell r="J9">
            <v>148</v>
          </cell>
          <cell r="K9">
            <v>166</v>
          </cell>
          <cell r="L9">
            <v>136</v>
          </cell>
          <cell r="M9">
            <v>139</v>
          </cell>
          <cell r="N9">
            <v>120</v>
          </cell>
          <cell r="O9">
            <v>165</v>
          </cell>
          <cell r="P9">
            <v>277</v>
          </cell>
        </row>
        <row r="10">
          <cell r="B10" t="str">
            <v>B19377</v>
          </cell>
          <cell r="C10" t="str">
            <v>69</v>
          </cell>
          <cell r="D10">
            <v>1492</v>
          </cell>
          <cell r="E10">
            <v>1232</v>
          </cell>
          <cell r="F10">
            <v>1373</v>
          </cell>
          <cell r="G10">
            <v>1416</v>
          </cell>
          <cell r="H10">
            <v>1428</v>
          </cell>
          <cell r="I10">
            <v>1478</v>
          </cell>
          <cell r="J10">
            <v>1094</v>
          </cell>
          <cell r="K10">
            <v>1300</v>
          </cell>
          <cell r="L10">
            <v>1406</v>
          </cell>
          <cell r="M10">
            <v>1304</v>
          </cell>
          <cell r="N10">
            <v>1244</v>
          </cell>
          <cell r="O10">
            <v>995</v>
          </cell>
          <cell r="P10">
            <v>1228</v>
          </cell>
        </row>
        <row r="11">
          <cell r="B11" t="str">
            <v>B19384</v>
          </cell>
          <cell r="C11" t="str">
            <v>69</v>
          </cell>
          <cell r="D11">
            <v>140</v>
          </cell>
          <cell r="E11">
            <v>175</v>
          </cell>
          <cell r="F11">
            <v>166</v>
          </cell>
          <cell r="G11">
            <v>129</v>
          </cell>
          <cell r="H11">
            <v>41</v>
          </cell>
          <cell r="I11">
            <v>202</v>
          </cell>
          <cell r="J11">
            <v>124</v>
          </cell>
          <cell r="K11">
            <v>112</v>
          </cell>
          <cell r="L11">
            <v>77</v>
          </cell>
          <cell r="M11">
            <v>198</v>
          </cell>
          <cell r="N11">
            <v>76</v>
          </cell>
          <cell r="O11">
            <v>72</v>
          </cell>
          <cell r="P11">
            <v>78</v>
          </cell>
        </row>
        <row r="12">
          <cell r="B12" t="str">
            <v>B19385</v>
          </cell>
          <cell r="C12" t="str">
            <v>69</v>
          </cell>
          <cell r="D12">
            <v>200</v>
          </cell>
          <cell r="E12">
            <v>82</v>
          </cell>
          <cell r="F12">
            <v>71</v>
          </cell>
          <cell r="G12">
            <v>199</v>
          </cell>
          <cell r="H12">
            <v>68</v>
          </cell>
          <cell r="I12">
            <v>116</v>
          </cell>
          <cell r="J12">
            <v>140</v>
          </cell>
          <cell r="K12">
            <v>169</v>
          </cell>
          <cell r="L12">
            <v>195</v>
          </cell>
          <cell r="M12">
            <v>112</v>
          </cell>
          <cell r="N12">
            <v>113</v>
          </cell>
          <cell r="O12">
            <v>73</v>
          </cell>
          <cell r="P12">
            <v>163</v>
          </cell>
        </row>
        <row r="13">
          <cell r="B13" t="str">
            <v>B19414</v>
          </cell>
          <cell r="C13" t="str">
            <v>69</v>
          </cell>
          <cell r="D13">
            <v>223</v>
          </cell>
          <cell r="E13">
            <v>213</v>
          </cell>
          <cell r="F13">
            <v>213</v>
          </cell>
          <cell r="G13">
            <v>96</v>
          </cell>
          <cell r="H13">
            <v>91</v>
          </cell>
          <cell r="I13">
            <v>251</v>
          </cell>
          <cell r="J13">
            <v>115</v>
          </cell>
          <cell r="K13">
            <v>214</v>
          </cell>
          <cell r="L13">
            <v>123</v>
          </cell>
          <cell r="M13">
            <v>121</v>
          </cell>
          <cell r="N13">
            <v>208</v>
          </cell>
          <cell r="O13">
            <v>81</v>
          </cell>
          <cell r="P13">
            <v>213</v>
          </cell>
        </row>
        <row r="14">
          <cell r="B14" t="str">
            <v>B19415</v>
          </cell>
          <cell r="C14" t="str">
            <v>69</v>
          </cell>
          <cell r="D14">
            <v>385</v>
          </cell>
          <cell r="E14">
            <v>473</v>
          </cell>
          <cell r="F14">
            <v>473</v>
          </cell>
          <cell r="G14">
            <v>375</v>
          </cell>
          <cell r="H14">
            <v>434</v>
          </cell>
          <cell r="I14">
            <v>443</v>
          </cell>
          <cell r="J14">
            <v>255</v>
          </cell>
          <cell r="K14">
            <v>403</v>
          </cell>
          <cell r="L14">
            <v>396</v>
          </cell>
          <cell r="M14">
            <v>345</v>
          </cell>
          <cell r="N14">
            <v>431</v>
          </cell>
          <cell r="O14">
            <v>184</v>
          </cell>
          <cell r="P14">
            <v>268</v>
          </cell>
        </row>
        <row r="15">
          <cell r="B15" t="str">
            <v>B19416</v>
          </cell>
          <cell r="C15" t="str">
            <v>69</v>
          </cell>
          <cell r="D15">
            <v>279</v>
          </cell>
          <cell r="E15">
            <v>492</v>
          </cell>
          <cell r="F15">
            <v>319</v>
          </cell>
          <cell r="G15">
            <v>401</v>
          </cell>
          <cell r="H15">
            <v>278</v>
          </cell>
          <cell r="I15">
            <v>312</v>
          </cell>
          <cell r="J15">
            <v>273</v>
          </cell>
          <cell r="K15">
            <v>177</v>
          </cell>
          <cell r="L15">
            <v>256</v>
          </cell>
          <cell r="M15">
            <v>515</v>
          </cell>
          <cell r="N15">
            <v>332</v>
          </cell>
          <cell r="O15">
            <v>107</v>
          </cell>
          <cell r="P15">
            <v>349</v>
          </cell>
        </row>
        <row r="16">
          <cell r="B16" t="str">
            <v>B19451</v>
          </cell>
          <cell r="C16" t="str">
            <v>69</v>
          </cell>
          <cell r="D16">
            <v>212</v>
          </cell>
          <cell r="E16">
            <v>128</v>
          </cell>
          <cell r="F16">
            <v>242</v>
          </cell>
          <cell r="G16">
            <v>226</v>
          </cell>
          <cell r="H16">
            <v>118</v>
          </cell>
          <cell r="I16">
            <v>212</v>
          </cell>
          <cell r="J16">
            <v>210</v>
          </cell>
          <cell r="K16">
            <v>173</v>
          </cell>
          <cell r="L16">
            <v>121</v>
          </cell>
          <cell r="M16">
            <v>165</v>
          </cell>
          <cell r="N16">
            <v>150</v>
          </cell>
          <cell r="O16">
            <v>78</v>
          </cell>
          <cell r="P16">
            <v>210</v>
          </cell>
        </row>
        <row r="17">
          <cell r="B17" t="str">
            <v>B19452</v>
          </cell>
          <cell r="C17" t="str">
            <v>69</v>
          </cell>
          <cell r="D17">
            <v>610</v>
          </cell>
          <cell r="E17">
            <v>338</v>
          </cell>
          <cell r="F17">
            <v>383</v>
          </cell>
          <cell r="G17">
            <v>441</v>
          </cell>
          <cell r="H17">
            <v>303</v>
          </cell>
          <cell r="I17">
            <v>513</v>
          </cell>
          <cell r="J17">
            <v>427</v>
          </cell>
          <cell r="K17">
            <v>375</v>
          </cell>
          <cell r="L17">
            <v>437</v>
          </cell>
          <cell r="M17">
            <v>461</v>
          </cell>
          <cell r="N17">
            <v>411</v>
          </cell>
          <cell r="O17">
            <v>171</v>
          </cell>
          <cell r="P17">
            <v>304</v>
          </cell>
        </row>
        <row r="18">
          <cell r="B18" t="str">
            <v>B19453</v>
          </cell>
          <cell r="C18" t="str">
            <v>69</v>
          </cell>
          <cell r="D18">
            <v>590</v>
          </cell>
          <cell r="E18">
            <v>624</v>
          </cell>
          <cell r="F18">
            <v>697</v>
          </cell>
          <cell r="G18">
            <v>785</v>
          </cell>
          <cell r="H18">
            <v>739</v>
          </cell>
          <cell r="I18">
            <v>711</v>
          </cell>
          <cell r="J18">
            <v>647</v>
          </cell>
          <cell r="K18">
            <v>792</v>
          </cell>
          <cell r="L18">
            <v>574</v>
          </cell>
          <cell r="M18">
            <v>734</v>
          </cell>
          <cell r="N18">
            <v>563</v>
          </cell>
          <cell r="O18">
            <v>449</v>
          </cell>
          <cell r="P18">
            <v>578</v>
          </cell>
        </row>
        <row r="19">
          <cell r="B19" t="str">
            <v>B19456</v>
          </cell>
          <cell r="C19" t="str">
            <v>69</v>
          </cell>
          <cell r="D19">
            <v>99</v>
          </cell>
          <cell r="E19">
            <v>84</v>
          </cell>
          <cell r="F19">
            <v>75</v>
          </cell>
          <cell r="G19">
            <v>101</v>
          </cell>
          <cell r="H19">
            <v>75</v>
          </cell>
          <cell r="I19">
            <v>91</v>
          </cell>
          <cell r="J19">
            <v>44</v>
          </cell>
          <cell r="L19">
            <v>74</v>
          </cell>
          <cell r="M19">
            <v>68</v>
          </cell>
          <cell r="N19">
            <v>73</v>
          </cell>
          <cell r="O19">
            <v>54</v>
          </cell>
          <cell r="P19">
            <v>139</v>
          </cell>
        </row>
        <row r="20">
          <cell r="B20" t="str">
            <v>B19575</v>
          </cell>
          <cell r="C20" t="str">
            <v>69</v>
          </cell>
          <cell r="D20">
            <v>364</v>
          </cell>
          <cell r="E20">
            <v>366</v>
          </cell>
          <cell r="F20">
            <v>338</v>
          </cell>
          <cell r="G20">
            <v>412</v>
          </cell>
          <cell r="H20">
            <v>321</v>
          </cell>
          <cell r="I20">
            <v>345</v>
          </cell>
          <cell r="J20">
            <v>381</v>
          </cell>
          <cell r="K20">
            <v>331</v>
          </cell>
          <cell r="L20">
            <v>270</v>
          </cell>
          <cell r="M20">
            <v>264</v>
          </cell>
          <cell r="N20">
            <v>236</v>
          </cell>
          <cell r="O20">
            <v>278</v>
          </cell>
          <cell r="P20">
            <v>331</v>
          </cell>
        </row>
        <row r="21">
          <cell r="B21" t="str">
            <v>B19576</v>
          </cell>
          <cell r="C21" t="str">
            <v>69</v>
          </cell>
          <cell r="D21">
            <v>393</v>
          </cell>
          <cell r="E21">
            <v>427</v>
          </cell>
          <cell r="F21">
            <v>319</v>
          </cell>
          <cell r="G21">
            <v>399</v>
          </cell>
          <cell r="H21">
            <v>374</v>
          </cell>
          <cell r="I21">
            <v>359</v>
          </cell>
          <cell r="J21">
            <v>389</v>
          </cell>
          <cell r="K21">
            <v>342</v>
          </cell>
          <cell r="L21">
            <v>324</v>
          </cell>
          <cell r="M21">
            <v>322</v>
          </cell>
          <cell r="N21">
            <v>307</v>
          </cell>
          <cell r="O21">
            <v>300</v>
          </cell>
          <cell r="P21">
            <v>388</v>
          </cell>
        </row>
        <row r="22">
          <cell r="B22" t="str">
            <v>B19577</v>
          </cell>
          <cell r="C22" t="str">
            <v>69</v>
          </cell>
          <cell r="D22">
            <v>182</v>
          </cell>
          <cell r="E22">
            <v>279</v>
          </cell>
          <cell r="F22">
            <v>214</v>
          </cell>
          <cell r="G22">
            <v>271</v>
          </cell>
          <cell r="H22">
            <v>210</v>
          </cell>
          <cell r="I22">
            <v>210</v>
          </cell>
          <cell r="J22">
            <v>240</v>
          </cell>
          <cell r="K22">
            <v>189</v>
          </cell>
          <cell r="L22">
            <v>195</v>
          </cell>
          <cell r="M22">
            <v>168</v>
          </cell>
          <cell r="N22">
            <v>143</v>
          </cell>
          <cell r="O22">
            <v>172</v>
          </cell>
          <cell r="P22">
            <v>246</v>
          </cell>
        </row>
        <row r="23">
          <cell r="B23" t="str">
            <v>B19585</v>
          </cell>
          <cell r="C23" t="str">
            <v>69</v>
          </cell>
          <cell r="D23">
            <v>1515</v>
          </cell>
          <cell r="E23">
            <v>1098</v>
          </cell>
          <cell r="F23">
            <v>1099</v>
          </cell>
          <cell r="G23">
            <v>1946</v>
          </cell>
          <cell r="H23">
            <v>1277</v>
          </cell>
          <cell r="I23">
            <v>957</v>
          </cell>
          <cell r="J23">
            <v>960</v>
          </cell>
          <cell r="K23">
            <v>1022</v>
          </cell>
          <cell r="L23">
            <v>1080</v>
          </cell>
          <cell r="M23">
            <v>1139</v>
          </cell>
          <cell r="N23">
            <v>1002</v>
          </cell>
          <cell r="O23">
            <v>705</v>
          </cell>
          <cell r="P23">
            <v>1180</v>
          </cell>
        </row>
        <row r="24">
          <cell r="B24" t="str">
            <v>B19586</v>
          </cell>
          <cell r="C24" t="str">
            <v>69</v>
          </cell>
          <cell r="D24">
            <v>1431</v>
          </cell>
          <cell r="E24">
            <v>1192</v>
          </cell>
          <cell r="F24">
            <v>1026</v>
          </cell>
          <cell r="G24">
            <v>1766</v>
          </cell>
          <cell r="H24">
            <v>1320</v>
          </cell>
          <cell r="I24">
            <v>1051</v>
          </cell>
          <cell r="J24">
            <v>1078</v>
          </cell>
          <cell r="K24">
            <v>902</v>
          </cell>
          <cell r="L24">
            <v>1066</v>
          </cell>
          <cell r="M24">
            <v>1010</v>
          </cell>
          <cell r="N24">
            <v>915</v>
          </cell>
          <cell r="O24">
            <v>616</v>
          </cell>
          <cell r="P24">
            <v>1166</v>
          </cell>
        </row>
        <row r="25">
          <cell r="B25" t="str">
            <v>B19587</v>
          </cell>
          <cell r="C25" t="str">
            <v>69</v>
          </cell>
          <cell r="D25">
            <v>1085</v>
          </cell>
          <cell r="E25">
            <v>969</v>
          </cell>
          <cell r="F25">
            <v>792</v>
          </cell>
          <cell r="G25">
            <v>1764</v>
          </cell>
          <cell r="H25">
            <v>981</v>
          </cell>
          <cell r="I25">
            <v>710</v>
          </cell>
          <cell r="J25">
            <v>781</v>
          </cell>
          <cell r="K25">
            <v>769</v>
          </cell>
          <cell r="L25">
            <v>927</v>
          </cell>
          <cell r="M25">
            <v>899</v>
          </cell>
          <cell r="N25">
            <v>742</v>
          </cell>
          <cell r="O25">
            <v>537</v>
          </cell>
          <cell r="P25">
            <v>934</v>
          </cell>
        </row>
        <row r="26">
          <cell r="B26" t="str">
            <v>B19802</v>
          </cell>
          <cell r="C26" t="str">
            <v>69</v>
          </cell>
          <cell r="D26">
            <v>1766</v>
          </cell>
          <cell r="E26">
            <v>1660</v>
          </cell>
          <cell r="F26">
            <v>1486</v>
          </cell>
          <cell r="G26">
            <v>2334</v>
          </cell>
          <cell r="H26">
            <v>1437</v>
          </cell>
          <cell r="I26">
            <v>1675</v>
          </cell>
          <cell r="J26">
            <v>1517</v>
          </cell>
          <cell r="K26">
            <v>1509</v>
          </cell>
          <cell r="L26">
            <v>1300</v>
          </cell>
          <cell r="M26">
            <v>1462</v>
          </cell>
          <cell r="N26">
            <v>1234</v>
          </cell>
          <cell r="O26">
            <v>1011</v>
          </cell>
          <cell r="P26">
            <v>1588</v>
          </cell>
        </row>
        <row r="27">
          <cell r="B27" t="str">
            <v>B19832</v>
          </cell>
          <cell r="C27" t="str">
            <v>69</v>
          </cell>
          <cell r="D27">
            <v>417</v>
          </cell>
          <cell r="E27">
            <v>344</v>
          </cell>
          <cell r="F27">
            <v>367</v>
          </cell>
          <cell r="G27">
            <v>534</v>
          </cell>
          <cell r="H27">
            <v>321</v>
          </cell>
          <cell r="I27">
            <v>376</v>
          </cell>
          <cell r="J27">
            <v>354</v>
          </cell>
          <cell r="K27">
            <v>403</v>
          </cell>
          <cell r="L27">
            <v>325</v>
          </cell>
          <cell r="M27">
            <v>343</v>
          </cell>
          <cell r="N27">
            <v>297</v>
          </cell>
          <cell r="O27">
            <v>203</v>
          </cell>
          <cell r="P27">
            <v>325</v>
          </cell>
        </row>
        <row r="28">
          <cell r="B28" t="str">
            <v>B19842</v>
          </cell>
          <cell r="C28" t="str">
            <v>69</v>
          </cell>
          <cell r="D28">
            <v>441</v>
          </cell>
          <cell r="E28">
            <v>311</v>
          </cell>
          <cell r="F28">
            <v>253</v>
          </cell>
          <cell r="G28">
            <v>492</v>
          </cell>
          <cell r="H28">
            <v>310</v>
          </cell>
          <cell r="I28">
            <v>183</v>
          </cell>
          <cell r="J28">
            <v>246</v>
          </cell>
          <cell r="K28">
            <v>222</v>
          </cell>
          <cell r="L28">
            <v>304</v>
          </cell>
          <cell r="M28">
            <v>378</v>
          </cell>
          <cell r="N28">
            <v>249</v>
          </cell>
          <cell r="O28">
            <v>201</v>
          </cell>
          <cell r="P28">
            <v>303</v>
          </cell>
        </row>
        <row r="29">
          <cell r="B29" t="str">
            <v>B19852</v>
          </cell>
          <cell r="C29" t="str">
            <v>69</v>
          </cell>
          <cell r="D29">
            <v>273</v>
          </cell>
          <cell r="E29">
            <v>178</v>
          </cell>
          <cell r="F29">
            <v>164</v>
          </cell>
          <cell r="G29">
            <v>328</v>
          </cell>
          <cell r="H29">
            <v>195</v>
          </cell>
          <cell r="I29">
            <v>197</v>
          </cell>
          <cell r="J29">
            <v>184</v>
          </cell>
          <cell r="K29">
            <v>266</v>
          </cell>
          <cell r="L29">
            <v>208</v>
          </cell>
          <cell r="M29">
            <v>286</v>
          </cell>
          <cell r="N29">
            <v>144</v>
          </cell>
          <cell r="O29">
            <v>151</v>
          </cell>
          <cell r="P29">
            <v>167</v>
          </cell>
        </row>
        <row r="30">
          <cell r="B30" t="str">
            <v>B19862</v>
          </cell>
          <cell r="C30" t="str">
            <v>69</v>
          </cell>
          <cell r="D30">
            <v>1463</v>
          </cell>
          <cell r="E30">
            <v>1472</v>
          </cell>
          <cell r="F30">
            <v>1188</v>
          </cell>
          <cell r="G30">
            <v>1938</v>
          </cell>
          <cell r="H30">
            <v>1231</v>
          </cell>
          <cell r="I30">
            <v>1198</v>
          </cell>
          <cell r="J30">
            <v>1322</v>
          </cell>
          <cell r="K30">
            <v>1248</v>
          </cell>
          <cell r="L30">
            <v>1255</v>
          </cell>
          <cell r="M30">
            <v>1363</v>
          </cell>
          <cell r="N30">
            <v>1181</v>
          </cell>
          <cell r="O30">
            <v>727</v>
          </cell>
          <cell r="P30">
            <v>1359</v>
          </cell>
        </row>
        <row r="31">
          <cell r="B31" t="str">
            <v>B19872</v>
          </cell>
          <cell r="C31" t="str">
            <v>69</v>
          </cell>
          <cell r="D31">
            <v>1213</v>
          </cell>
          <cell r="E31">
            <v>1025</v>
          </cell>
          <cell r="F31">
            <v>898</v>
          </cell>
          <cell r="G31">
            <v>1534</v>
          </cell>
          <cell r="H31">
            <v>982</v>
          </cell>
          <cell r="I31">
            <v>969</v>
          </cell>
          <cell r="J31">
            <v>1033</v>
          </cell>
          <cell r="K31">
            <v>1013</v>
          </cell>
          <cell r="L31">
            <v>847</v>
          </cell>
          <cell r="M31">
            <v>970</v>
          </cell>
          <cell r="N31">
            <v>836</v>
          </cell>
          <cell r="O31">
            <v>611</v>
          </cell>
          <cell r="P31">
            <v>997</v>
          </cell>
        </row>
        <row r="32">
          <cell r="B32" t="str">
            <v>B19882</v>
          </cell>
          <cell r="C32" t="str">
            <v>69</v>
          </cell>
          <cell r="D32">
            <v>1462</v>
          </cell>
          <cell r="E32">
            <v>1227</v>
          </cell>
          <cell r="F32">
            <v>1144</v>
          </cell>
          <cell r="G32">
            <v>2069</v>
          </cell>
          <cell r="H32">
            <v>1151</v>
          </cell>
          <cell r="I32">
            <v>1243</v>
          </cell>
          <cell r="J32">
            <v>1168</v>
          </cell>
          <cell r="K32">
            <v>1279</v>
          </cell>
          <cell r="L32">
            <v>1075</v>
          </cell>
          <cell r="M32">
            <v>1205</v>
          </cell>
          <cell r="N32">
            <v>1150</v>
          </cell>
          <cell r="O32">
            <v>743</v>
          </cell>
          <cell r="P32">
            <v>1315</v>
          </cell>
        </row>
        <row r="33">
          <cell r="B33" t="str">
            <v>B21001</v>
          </cell>
          <cell r="C33" t="str">
            <v>59</v>
          </cell>
          <cell r="D33">
            <v>1799</v>
          </cell>
          <cell r="E33">
            <v>-19</v>
          </cell>
          <cell r="F33">
            <v>2173</v>
          </cell>
          <cell r="G33">
            <v>2398</v>
          </cell>
          <cell r="H33">
            <v>1569</v>
          </cell>
          <cell r="I33">
            <v>2948</v>
          </cell>
          <cell r="J33">
            <v>2457</v>
          </cell>
          <cell r="K33">
            <v>2590</v>
          </cell>
          <cell r="L33">
            <v>2234</v>
          </cell>
          <cell r="M33">
            <v>1863</v>
          </cell>
          <cell r="N33">
            <v>1681</v>
          </cell>
          <cell r="O33">
            <v>1641</v>
          </cell>
          <cell r="P33">
            <v>1851</v>
          </cell>
        </row>
        <row r="34">
          <cell r="B34" t="str">
            <v>B26001</v>
          </cell>
          <cell r="C34" t="str">
            <v>60</v>
          </cell>
          <cell r="D34">
            <v>916</v>
          </cell>
          <cell r="E34">
            <v>746</v>
          </cell>
          <cell r="F34">
            <v>795</v>
          </cell>
          <cell r="G34">
            <v>983</v>
          </cell>
          <cell r="H34">
            <v>889</v>
          </cell>
          <cell r="I34">
            <v>946</v>
          </cell>
          <cell r="J34">
            <v>871</v>
          </cell>
          <cell r="K34">
            <v>1026</v>
          </cell>
          <cell r="L34">
            <v>989</v>
          </cell>
          <cell r="M34">
            <v>882</v>
          </cell>
          <cell r="N34">
            <v>895</v>
          </cell>
          <cell r="O34">
            <v>653</v>
          </cell>
          <cell r="P34">
            <v>825</v>
          </cell>
        </row>
        <row r="35">
          <cell r="B35" t="str">
            <v>B26002</v>
          </cell>
          <cell r="C35" t="str">
            <v>60</v>
          </cell>
          <cell r="D35">
            <v>891</v>
          </cell>
          <cell r="E35">
            <v>969</v>
          </cell>
          <cell r="F35">
            <v>908</v>
          </cell>
          <cell r="G35">
            <v>976</v>
          </cell>
          <cell r="H35">
            <v>872</v>
          </cell>
          <cell r="I35">
            <v>981</v>
          </cell>
          <cell r="J35">
            <v>987</v>
          </cell>
          <cell r="K35">
            <v>1069</v>
          </cell>
          <cell r="L35">
            <v>1119</v>
          </cell>
          <cell r="M35">
            <v>859</v>
          </cell>
          <cell r="N35">
            <v>926</v>
          </cell>
          <cell r="O35">
            <v>762</v>
          </cell>
          <cell r="P35">
            <v>837</v>
          </cell>
        </row>
        <row r="36">
          <cell r="B36" t="str">
            <v>B26005</v>
          </cell>
          <cell r="C36" t="str">
            <v>60</v>
          </cell>
          <cell r="D36">
            <v>63</v>
          </cell>
          <cell r="E36">
            <v>98</v>
          </cell>
          <cell r="F36">
            <v>100</v>
          </cell>
          <cell r="G36">
            <v>47</v>
          </cell>
          <cell r="H36">
            <v>81</v>
          </cell>
          <cell r="I36">
            <v>40</v>
          </cell>
          <cell r="J36">
            <v>81</v>
          </cell>
          <cell r="K36">
            <v>43</v>
          </cell>
          <cell r="L36">
            <v>50</v>
          </cell>
          <cell r="M36">
            <v>93</v>
          </cell>
          <cell r="N36">
            <v>91</v>
          </cell>
          <cell r="O36">
            <v>52</v>
          </cell>
          <cell r="P36">
            <v>70</v>
          </cell>
        </row>
        <row r="37">
          <cell r="B37" t="str">
            <v>B26006</v>
          </cell>
          <cell r="C37" t="str">
            <v>60</v>
          </cell>
          <cell r="D37">
            <v>169</v>
          </cell>
          <cell r="E37">
            <v>32</v>
          </cell>
          <cell r="F37">
            <v>112</v>
          </cell>
          <cell r="G37">
            <v>74</v>
          </cell>
          <cell r="H37">
            <v>99</v>
          </cell>
          <cell r="I37">
            <v>62</v>
          </cell>
          <cell r="J37">
            <v>103</v>
          </cell>
          <cell r="K37">
            <v>57</v>
          </cell>
          <cell r="L37">
            <v>60</v>
          </cell>
          <cell r="M37">
            <v>89</v>
          </cell>
          <cell r="N37">
            <v>101</v>
          </cell>
          <cell r="O37">
            <v>68</v>
          </cell>
          <cell r="P37">
            <v>107</v>
          </cell>
        </row>
        <row r="38">
          <cell r="B38" t="str">
            <v>B26007</v>
          </cell>
          <cell r="C38" t="str">
            <v>60</v>
          </cell>
          <cell r="D38">
            <v>64</v>
          </cell>
          <cell r="E38">
            <v>96</v>
          </cell>
          <cell r="F38">
            <v>101</v>
          </cell>
          <cell r="G38">
            <v>47</v>
          </cell>
          <cell r="H38">
            <v>51</v>
          </cell>
          <cell r="I38">
            <v>51</v>
          </cell>
          <cell r="J38">
            <v>69</v>
          </cell>
          <cell r="K38">
            <v>93</v>
          </cell>
          <cell r="L38">
            <v>44</v>
          </cell>
          <cell r="M38">
            <v>62</v>
          </cell>
          <cell r="N38">
            <v>54</v>
          </cell>
          <cell r="O38">
            <v>58</v>
          </cell>
          <cell r="P38">
            <v>108</v>
          </cell>
        </row>
        <row r="39">
          <cell r="B39" t="str">
            <v>B26008</v>
          </cell>
          <cell r="C39" t="str">
            <v>60</v>
          </cell>
          <cell r="D39">
            <v>660</v>
          </cell>
          <cell r="E39">
            <v>722</v>
          </cell>
          <cell r="F39">
            <v>547</v>
          </cell>
          <cell r="G39">
            <v>649</v>
          </cell>
          <cell r="H39">
            <v>617</v>
          </cell>
          <cell r="I39">
            <v>677</v>
          </cell>
          <cell r="J39">
            <v>588</v>
          </cell>
          <cell r="K39">
            <v>718</v>
          </cell>
          <cell r="L39">
            <v>668</v>
          </cell>
          <cell r="M39">
            <v>536</v>
          </cell>
          <cell r="N39">
            <v>564</v>
          </cell>
          <cell r="O39">
            <v>475</v>
          </cell>
          <cell r="P39">
            <v>528</v>
          </cell>
        </row>
        <row r="40">
          <cell r="B40" t="str">
            <v>B26009</v>
          </cell>
          <cell r="C40" t="str">
            <v>62</v>
          </cell>
          <cell r="D40">
            <v>491</v>
          </cell>
          <cell r="E40">
            <v>612</v>
          </cell>
          <cell r="F40">
            <v>685</v>
          </cell>
          <cell r="G40">
            <v>1432</v>
          </cell>
          <cell r="H40">
            <v>861</v>
          </cell>
          <cell r="I40">
            <v>877</v>
          </cell>
          <cell r="J40">
            <v>972</v>
          </cell>
          <cell r="K40">
            <v>1037</v>
          </cell>
          <cell r="L40">
            <v>1102</v>
          </cell>
          <cell r="M40">
            <v>1003</v>
          </cell>
          <cell r="N40">
            <v>1467</v>
          </cell>
          <cell r="O40">
            <v>719</v>
          </cell>
          <cell r="P40">
            <v>482</v>
          </cell>
        </row>
        <row r="41">
          <cell r="B41" t="str">
            <v>B26010</v>
          </cell>
          <cell r="C41" t="str">
            <v>60</v>
          </cell>
          <cell r="D41">
            <v>172</v>
          </cell>
          <cell r="E41">
            <v>61</v>
          </cell>
          <cell r="F41">
            <v>114</v>
          </cell>
          <cell r="G41">
            <v>68</v>
          </cell>
          <cell r="H41">
            <v>100</v>
          </cell>
          <cell r="I41">
            <v>74</v>
          </cell>
          <cell r="J41">
            <v>115</v>
          </cell>
          <cell r="K41">
            <v>68</v>
          </cell>
          <cell r="L41">
            <v>117</v>
          </cell>
          <cell r="M41">
            <v>54</v>
          </cell>
          <cell r="N41">
            <v>157</v>
          </cell>
          <cell r="O41">
            <v>66</v>
          </cell>
          <cell r="P41">
            <v>121</v>
          </cell>
        </row>
        <row r="42">
          <cell r="B42" t="str">
            <v>B26011</v>
          </cell>
          <cell r="C42" t="str">
            <v>60</v>
          </cell>
          <cell r="D42">
            <v>60</v>
          </cell>
          <cell r="E42">
            <v>47</v>
          </cell>
          <cell r="F42">
            <v>67</v>
          </cell>
          <cell r="G42">
            <v>43</v>
          </cell>
          <cell r="H42">
            <v>47</v>
          </cell>
          <cell r="I42">
            <v>41</v>
          </cell>
          <cell r="J42">
            <v>49</v>
          </cell>
          <cell r="K42">
            <v>48</v>
          </cell>
          <cell r="L42">
            <v>43</v>
          </cell>
          <cell r="M42">
            <v>50</v>
          </cell>
          <cell r="N42">
            <v>48</v>
          </cell>
          <cell r="O42">
            <v>50</v>
          </cell>
          <cell r="P42">
            <v>50</v>
          </cell>
        </row>
        <row r="43">
          <cell r="B43" t="str">
            <v>B26014</v>
          </cell>
          <cell r="C43" t="str">
            <v>60</v>
          </cell>
          <cell r="D43">
            <v>529</v>
          </cell>
          <cell r="E43">
            <v>610</v>
          </cell>
          <cell r="F43">
            <v>516</v>
          </cell>
          <cell r="G43">
            <v>539</v>
          </cell>
          <cell r="H43">
            <v>502</v>
          </cell>
          <cell r="I43">
            <v>512</v>
          </cell>
          <cell r="J43">
            <v>500</v>
          </cell>
          <cell r="K43">
            <v>592</v>
          </cell>
          <cell r="L43">
            <v>553</v>
          </cell>
          <cell r="M43">
            <v>482</v>
          </cell>
          <cell r="N43">
            <v>473</v>
          </cell>
          <cell r="O43">
            <v>428</v>
          </cell>
          <cell r="P43">
            <v>480</v>
          </cell>
        </row>
        <row r="44">
          <cell r="B44" t="str">
            <v>B26016</v>
          </cell>
          <cell r="C44" t="str">
            <v>60</v>
          </cell>
          <cell r="D44">
            <v>4529</v>
          </cell>
          <cell r="E44">
            <v>3861</v>
          </cell>
          <cell r="F44">
            <v>4865</v>
          </cell>
          <cell r="G44">
            <v>4209</v>
          </cell>
          <cell r="H44">
            <v>3615</v>
          </cell>
          <cell r="I44">
            <v>5502</v>
          </cell>
          <cell r="J44">
            <v>2877</v>
          </cell>
          <cell r="K44">
            <v>3333</v>
          </cell>
          <cell r="L44">
            <v>3630</v>
          </cell>
          <cell r="M44">
            <v>4099</v>
          </cell>
          <cell r="N44">
            <v>4269</v>
          </cell>
          <cell r="O44">
            <v>2872</v>
          </cell>
          <cell r="P44">
            <v>3886</v>
          </cell>
        </row>
        <row r="45">
          <cell r="B45" t="str">
            <v>B26017</v>
          </cell>
          <cell r="C45" t="str">
            <v>60</v>
          </cell>
          <cell r="D45">
            <v>8548</v>
          </cell>
          <cell r="E45">
            <v>7595</v>
          </cell>
          <cell r="F45">
            <v>6911</v>
          </cell>
          <cell r="G45">
            <v>7405</v>
          </cell>
          <cell r="H45">
            <v>6809</v>
          </cell>
          <cell r="I45">
            <v>6905</v>
          </cell>
          <cell r="J45">
            <v>6616</v>
          </cell>
          <cell r="K45">
            <v>7013</v>
          </cell>
          <cell r="L45">
            <v>7040</v>
          </cell>
          <cell r="M45">
            <v>7849</v>
          </cell>
          <cell r="N45">
            <v>8475</v>
          </cell>
          <cell r="O45">
            <v>7343</v>
          </cell>
          <cell r="P45">
            <v>8210</v>
          </cell>
        </row>
        <row r="46">
          <cell r="B46" t="str">
            <v>B26022</v>
          </cell>
          <cell r="C46" t="str">
            <v>60</v>
          </cell>
          <cell r="D46">
            <v>395</v>
          </cell>
          <cell r="E46">
            <v>338</v>
          </cell>
          <cell r="F46">
            <v>435</v>
          </cell>
          <cell r="G46">
            <v>430</v>
          </cell>
          <cell r="H46">
            <v>347</v>
          </cell>
          <cell r="I46">
            <v>440</v>
          </cell>
          <cell r="J46">
            <v>297</v>
          </cell>
          <cell r="K46">
            <v>541</v>
          </cell>
          <cell r="L46">
            <v>340</v>
          </cell>
          <cell r="M46">
            <v>382</v>
          </cell>
          <cell r="N46">
            <v>503</v>
          </cell>
          <cell r="O46">
            <v>217</v>
          </cell>
          <cell r="P46">
            <v>488</v>
          </cell>
        </row>
        <row r="47">
          <cell r="B47" t="str">
            <v>B26023</v>
          </cell>
          <cell r="C47" t="str">
            <v>59</v>
          </cell>
          <cell r="D47">
            <v>5214</v>
          </cell>
          <cell r="E47">
            <v>5659</v>
          </cell>
          <cell r="F47">
            <v>5081</v>
          </cell>
          <cell r="G47">
            <v>6819</v>
          </cell>
          <cell r="H47">
            <v>5426</v>
          </cell>
          <cell r="I47">
            <v>6907</v>
          </cell>
          <cell r="J47">
            <v>6405</v>
          </cell>
          <cell r="K47">
            <v>6939</v>
          </cell>
          <cell r="L47">
            <v>7603</v>
          </cell>
          <cell r="M47">
            <v>9290</v>
          </cell>
          <cell r="N47">
            <v>9929</v>
          </cell>
          <cell r="O47">
            <v>7327</v>
          </cell>
          <cell r="P47">
            <v>10434</v>
          </cell>
        </row>
        <row r="48">
          <cell r="B48" t="str">
            <v>B26024</v>
          </cell>
          <cell r="C48" t="str">
            <v>59</v>
          </cell>
          <cell r="D48">
            <v>103</v>
          </cell>
          <cell r="E48">
            <v>77</v>
          </cell>
          <cell r="F48">
            <v>68</v>
          </cell>
          <cell r="G48">
            <v>112</v>
          </cell>
          <cell r="H48">
            <v>23</v>
          </cell>
          <cell r="I48">
            <v>22</v>
          </cell>
          <cell r="J48">
            <v>9</v>
          </cell>
          <cell r="K48">
            <v>84</v>
          </cell>
          <cell r="L48">
            <v>271</v>
          </cell>
          <cell r="M48">
            <v>567</v>
          </cell>
          <cell r="N48">
            <v>635</v>
          </cell>
          <cell r="O48">
            <v>319</v>
          </cell>
          <cell r="P48">
            <v>978</v>
          </cell>
        </row>
        <row r="49">
          <cell r="B49" t="str">
            <v>B26025</v>
          </cell>
          <cell r="C49" t="str">
            <v>62</v>
          </cell>
          <cell r="D49">
            <v>1011</v>
          </cell>
          <cell r="E49">
            <v>1018</v>
          </cell>
          <cell r="F49">
            <v>850</v>
          </cell>
          <cell r="G49">
            <v>1166</v>
          </cell>
          <cell r="H49">
            <v>709</v>
          </cell>
          <cell r="I49">
            <v>847</v>
          </cell>
          <cell r="J49">
            <v>917</v>
          </cell>
          <cell r="K49">
            <v>848</v>
          </cell>
          <cell r="L49">
            <v>773</v>
          </cell>
          <cell r="M49">
            <v>1004</v>
          </cell>
          <cell r="N49">
            <v>984</v>
          </cell>
          <cell r="O49">
            <v>597</v>
          </cell>
          <cell r="P49">
            <v>1022</v>
          </cell>
        </row>
        <row r="50">
          <cell r="B50" t="str">
            <v>B26080</v>
          </cell>
          <cell r="C50" t="str">
            <v>61</v>
          </cell>
          <cell r="D50">
            <v>259</v>
          </cell>
          <cell r="E50">
            <v>300</v>
          </cell>
          <cell r="F50">
            <v>296</v>
          </cell>
          <cell r="G50">
            <v>290</v>
          </cell>
          <cell r="H50">
            <v>9</v>
          </cell>
          <cell r="P50">
            <v>273</v>
          </cell>
        </row>
        <row r="51">
          <cell r="B51" t="str">
            <v>B26081</v>
          </cell>
          <cell r="C51" t="str">
            <v>61</v>
          </cell>
          <cell r="D51">
            <v>968</v>
          </cell>
          <cell r="E51">
            <v>589</v>
          </cell>
          <cell r="F51">
            <v>991</v>
          </cell>
          <cell r="G51">
            <v>1658</v>
          </cell>
          <cell r="H51">
            <v>2248</v>
          </cell>
          <cell r="I51">
            <v>2655</v>
          </cell>
          <cell r="J51">
            <v>1742</v>
          </cell>
          <cell r="K51">
            <v>1405</v>
          </cell>
          <cell r="L51">
            <v>1068</v>
          </cell>
          <cell r="M51">
            <v>845</v>
          </cell>
          <cell r="N51">
            <v>1107</v>
          </cell>
          <cell r="O51">
            <v>300</v>
          </cell>
          <cell r="P51">
            <v>924</v>
          </cell>
        </row>
        <row r="52">
          <cell r="B52" t="str">
            <v>B26082</v>
          </cell>
          <cell r="C52" t="str">
            <v>62</v>
          </cell>
          <cell r="D52">
            <v>724</v>
          </cell>
          <cell r="E52">
            <v>884</v>
          </cell>
          <cell r="F52">
            <v>735</v>
          </cell>
          <cell r="G52">
            <v>935</v>
          </cell>
          <cell r="H52">
            <v>745</v>
          </cell>
          <cell r="I52">
            <v>831</v>
          </cell>
          <cell r="J52">
            <v>807</v>
          </cell>
          <cell r="K52">
            <v>909</v>
          </cell>
          <cell r="L52">
            <v>735</v>
          </cell>
          <cell r="M52">
            <v>866</v>
          </cell>
          <cell r="N52">
            <v>1368</v>
          </cell>
          <cell r="O52">
            <v>1338</v>
          </cell>
          <cell r="P52">
            <v>733</v>
          </cell>
        </row>
        <row r="53">
          <cell r="B53" t="str">
            <v>B26088</v>
          </cell>
          <cell r="C53" t="str">
            <v>61</v>
          </cell>
          <cell r="D53">
            <v>2543</v>
          </cell>
          <cell r="E53">
            <v>2909</v>
          </cell>
          <cell r="F53">
            <v>2475</v>
          </cell>
          <cell r="G53">
            <v>2792</v>
          </cell>
          <cell r="H53">
            <v>2561</v>
          </cell>
          <cell r="I53">
            <v>2905</v>
          </cell>
          <cell r="J53">
            <v>2472</v>
          </cell>
          <cell r="K53">
            <v>2623</v>
          </cell>
          <cell r="L53">
            <v>2439</v>
          </cell>
          <cell r="M53">
            <v>3140</v>
          </cell>
          <cell r="N53">
            <v>4010</v>
          </cell>
          <cell r="O53">
            <v>3787</v>
          </cell>
          <cell r="P53">
            <v>3048</v>
          </cell>
        </row>
        <row r="54">
          <cell r="B54" t="str">
            <v>B26089</v>
          </cell>
          <cell r="C54" t="str">
            <v>61</v>
          </cell>
          <cell r="D54">
            <v>1890</v>
          </cell>
          <cell r="E54">
            <v>1920</v>
          </cell>
          <cell r="F54">
            <v>1786</v>
          </cell>
          <cell r="G54">
            <v>1863</v>
          </cell>
          <cell r="H54">
            <v>1861</v>
          </cell>
          <cell r="I54">
            <v>2022</v>
          </cell>
          <cell r="J54">
            <v>1917</v>
          </cell>
          <cell r="K54">
            <v>1834</v>
          </cell>
          <cell r="L54">
            <v>1796</v>
          </cell>
          <cell r="M54">
            <v>2002</v>
          </cell>
          <cell r="N54">
            <v>2061</v>
          </cell>
          <cell r="O54">
            <v>1465</v>
          </cell>
          <cell r="P54">
            <v>1899</v>
          </cell>
        </row>
        <row r="55">
          <cell r="B55" t="str">
            <v>B26092</v>
          </cell>
          <cell r="C55" t="str">
            <v>61</v>
          </cell>
          <cell r="D55">
            <v>1183</v>
          </cell>
          <cell r="E55">
            <v>391</v>
          </cell>
          <cell r="F55">
            <v>872</v>
          </cell>
          <cell r="G55">
            <v>1572</v>
          </cell>
          <cell r="H55">
            <v>2119</v>
          </cell>
          <cell r="I55">
            <v>2661</v>
          </cell>
          <cell r="J55">
            <v>1557</v>
          </cell>
          <cell r="K55">
            <v>1448</v>
          </cell>
          <cell r="L55">
            <v>949</v>
          </cell>
          <cell r="M55">
            <v>883</v>
          </cell>
          <cell r="N55">
            <v>902</v>
          </cell>
          <cell r="O55">
            <v>369</v>
          </cell>
          <cell r="P55">
            <v>695</v>
          </cell>
        </row>
        <row r="56">
          <cell r="B56" t="str">
            <v>B26093</v>
          </cell>
          <cell r="C56" t="str">
            <v>61</v>
          </cell>
          <cell r="D56">
            <v>11883</v>
          </cell>
          <cell r="E56">
            <v>9821</v>
          </cell>
          <cell r="F56">
            <v>10750</v>
          </cell>
          <cell r="G56">
            <v>10326</v>
          </cell>
          <cell r="H56">
            <v>9540</v>
          </cell>
          <cell r="I56">
            <v>10280</v>
          </cell>
          <cell r="J56">
            <v>10110</v>
          </cell>
          <cell r="K56">
            <v>10338</v>
          </cell>
          <cell r="L56">
            <v>10399</v>
          </cell>
          <cell r="M56">
            <v>11457</v>
          </cell>
          <cell r="N56">
            <v>11895</v>
          </cell>
          <cell r="O56">
            <v>8428</v>
          </cell>
          <cell r="P56">
            <v>10657</v>
          </cell>
        </row>
        <row r="57">
          <cell r="B57" t="str">
            <v>B26095</v>
          </cell>
          <cell r="C57" t="str">
            <v>61</v>
          </cell>
          <cell r="D57">
            <v>14106</v>
          </cell>
          <cell r="E57">
            <v>13592</v>
          </cell>
          <cell r="F57">
            <v>13076</v>
          </cell>
          <cell r="G57">
            <v>15917</v>
          </cell>
          <cell r="H57">
            <v>13160</v>
          </cell>
          <cell r="I57">
            <v>15068</v>
          </cell>
          <cell r="J57">
            <v>13827</v>
          </cell>
          <cell r="K57">
            <v>14966</v>
          </cell>
          <cell r="L57">
            <v>15780</v>
          </cell>
          <cell r="M57">
            <v>16596</v>
          </cell>
          <cell r="N57">
            <v>16515</v>
          </cell>
          <cell r="O57">
            <v>15050</v>
          </cell>
          <cell r="P57">
            <v>14284</v>
          </cell>
        </row>
        <row r="58">
          <cell r="B58" t="str">
            <v>B26097</v>
          </cell>
          <cell r="C58" t="str">
            <v>61</v>
          </cell>
          <cell r="D58">
            <v>372</v>
          </cell>
          <cell r="E58">
            <v>560</v>
          </cell>
          <cell r="F58">
            <v>318</v>
          </cell>
          <cell r="G58">
            <v>618</v>
          </cell>
          <cell r="H58">
            <v>480</v>
          </cell>
          <cell r="I58">
            <v>240</v>
          </cell>
          <cell r="J58">
            <v>450</v>
          </cell>
          <cell r="K58">
            <v>440</v>
          </cell>
          <cell r="L58">
            <v>360</v>
          </cell>
          <cell r="M58">
            <v>436</v>
          </cell>
          <cell r="N58">
            <v>716</v>
          </cell>
          <cell r="O58">
            <v>353</v>
          </cell>
          <cell r="P58">
            <v>664</v>
          </cell>
        </row>
        <row r="59">
          <cell r="B59" t="str">
            <v>B26099</v>
          </cell>
          <cell r="C59" t="str">
            <v>61</v>
          </cell>
          <cell r="D59">
            <v>1019</v>
          </cell>
          <cell r="E59">
            <v>1094</v>
          </cell>
          <cell r="F59">
            <v>979</v>
          </cell>
          <cell r="G59">
            <v>1051</v>
          </cell>
          <cell r="H59">
            <v>1015</v>
          </cell>
          <cell r="I59">
            <v>1089</v>
          </cell>
          <cell r="J59">
            <v>1009</v>
          </cell>
          <cell r="K59">
            <v>1008</v>
          </cell>
          <cell r="L59">
            <v>1009</v>
          </cell>
          <cell r="M59">
            <v>1028</v>
          </cell>
          <cell r="N59">
            <v>1319</v>
          </cell>
          <cell r="O59">
            <v>1165</v>
          </cell>
          <cell r="P59">
            <v>1173</v>
          </cell>
        </row>
        <row r="60">
          <cell r="B60" t="str">
            <v>B26100</v>
          </cell>
          <cell r="C60" t="str">
            <v>61</v>
          </cell>
          <cell r="D60">
            <v>6756</v>
          </cell>
          <cell r="E60">
            <v>6184</v>
          </cell>
          <cell r="F60">
            <v>6163</v>
          </cell>
          <cell r="G60">
            <v>6845</v>
          </cell>
          <cell r="H60">
            <v>6802</v>
          </cell>
          <cell r="I60">
            <v>6938</v>
          </cell>
          <cell r="J60">
            <v>6475</v>
          </cell>
          <cell r="K60">
            <v>7265</v>
          </cell>
          <cell r="L60">
            <v>6421</v>
          </cell>
          <cell r="M60">
            <v>6791</v>
          </cell>
          <cell r="N60">
            <v>6667</v>
          </cell>
          <cell r="O60">
            <v>5197</v>
          </cell>
          <cell r="P60">
            <v>7097</v>
          </cell>
        </row>
        <row r="61">
          <cell r="B61" t="str">
            <v>B26102</v>
          </cell>
          <cell r="C61" t="str">
            <v>61</v>
          </cell>
          <cell r="D61">
            <v>6435</v>
          </cell>
          <cell r="E61">
            <v>5644</v>
          </cell>
          <cell r="F61">
            <v>6066</v>
          </cell>
          <cell r="G61">
            <v>5183</v>
          </cell>
          <cell r="H61">
            <v>5599</v>
          </cell>
          <cell r="I61">
            <v>5550</v>
          </cell>
          <cell r="J61">
            <v>5797</v>
          </cell>
          <cell r="K61">
            <v>5782</v>
          </cell>
          <cell r="L61">
            <v>5961</v>
          </cell>
          <cell r="M61">
            <v>5689</v>
          </cell>
          <cell r="N61">
            <v>6106</v>
          </cell>
          <cell r="O61">
            <v>4286</v>
          </cell>
          <cell r="P61">
            <v>5606</v>
          </cell>
        </row>
        <row r="62">
          <cell r="B62" t="str">
            <v>B26103</v>
          </cell>
          <cell r="C62" t="str">
            <v>61</v>
          </cell>
          <cell r="D62">
            <v>65</v>
          </cell>
          <cell r="E62">
            <v>62</v>
          </cell>
          <cell r="F62">
            <v>72</v>
          </cell>
          <cell r="G62">
            <v>68</v>
          </cell>
          <cell r="H62">
            <v>61</v>
          </cell>
          <cell r="I62">
            <v>66</v>
          </cell>
          <cell r="J62">
            <v>61</v>
          </cell>
          <cell r="K62">
            <v>55</v>
          </cell>
          <cell r="L62">
            <v>69</v>
          </cell>
          <cell r="M62">
            <v>62</v>
          </cell>
          <cell r="N62">
            <v>68</v>
          </cell>
          <cell r="O62">
            <v>62</v>
          </cell>
          <cell r="P62">
            <v>66</v>
          </cell>
        </row>
        <row r="63">
          <cell r="B63" t="str">
            <v>B26105</v>
          </cell>
          <cell r="C63" t="str">
            <v>61</v>
          </cell>
          <cell r="D63">
            <v>3251</v>
          </cell>
          <cell r="E63">
            <v>2917</v>
          </cell>
          <cell r="F63">
            <v>3298</v>
          </cell>
          <cell r="G63">
            <v>3139</v>
          </cell>
          <cell r="H63">
            <v>3701</v>
          </cell>
          <cell r="I63">
            <v>3577</v>
          </cell>
          <cell r="J63">
            <v>3808</v>
          </cell>
          <cell r="K63">
            <v>3625</v>
          </cell>
          <cell r="L63">
            <v>5497</v>
          </cell>
          <cell r="M63">
            <v>4524</v>
          </cell>
          <cell r="N63">
            <v>4316</v>
          </cell>
          <cell r="O63">
            <v>4234</v>
          </cell>
          <cell r="P63">
            <v>3523</v>
          </cell>
        </row>
        <row r="64">
          <cell r="B64" t="str">
            <v>B26107</v>
          </cell>
          <cell r="C64" t="str">
            <v>61</v>
          </cell>
          <cell r="D64">
            <v>1746</v>
          </cell>
          <cell r="E64">
            <v>2265</v>
          </cell>
          <cell r="F64">
            <v>1066</v>
          </cell>
          <cell r="G64">
            <v>1635</v>
          </cell>
          <cell r="H64">
            <v>1370</v>
          </cell>
          <cell r="I64">
            <v>1367</v>
          </cell>
          <cell r="J64">
            <v>1331</v>
          </cell>
          <cell r="K64">
            <v>1172</v>
          </cell>
          <cell r="L64">
            <v>1346</v>
          </cell>
          <cell r="M64">
            <v>1833</v>
          </cell>
          <cell r="N64">
            <v>4874</v>
          </cell>
          <cell r="O64">
            <v>4243</v>
          </cell>
          <cell r="P64">
            <v>1536</v>
          </cell>
        </row>
        <row r="65">
          <cell r="B65" t="str">
            <v>B26108</v>
          </cell>
          <cell r="C65" t="str">
            <v>62</v>
          </cell>
          <cell r="D65">
            <v>121</v>
          </cell>
          <cell r="E65">
            <v>290</v>
          </cell>
          <cell r="F65">
            <v>258</v>
          </cell>
          <cell r="G65">
            <v>84</v>
          </cell>
          <cell r="H65">
            <v>121</v>
          </cell>
          <cell r="I65">
            <v>97</v>
          </cell>
          <cell r="J65">
            <v>170</v>
          </cell>
          <cell r="K65">
            <v>122</v>
          </cell>
          <cell r="L65">
            <v>275</v>
          </cell>
          <cell r="M65">
            <v>242</v>
          </cell>
          <cell r="N65">
            <v>317</v>
          </cell>
          <cell r="O65">
            <v>353</v>
          </cell>
          <cell r="P65">
            <v>125</v>
          </cell>
        </row>
        <row r="66">
          <cell r="B66" t="str">
            <v>B26109</v>
          </cell>
          <cell r="C66" t="str">
            <v>62</v>
          </cell>
          <cell r="D66">
            <v>762</v>
          </cell>
          <cell r="E66">
            <v>1236</v>
          </cell>
          <cell r="F66">
            <v>1170</v>
          </cell>
          <cell r="G66">
            <v>1012</v>
          </cell>
          <cell r="H66">
            <v>1259</v>
          </cell>
          <cell r="I66">
            <v>994</v>
          </cell>
          <cell r="J66">
            <v>1047</v>
          </cell>
          <cell r="K66">
            <v>995</v>
          </cell>
          <cell r="L66">
            <v>1132</v>
          </cell>
          <cell r="M66">
            <v>1711</v>
          </cell>
          <cell r="N66">
            <v>2499</v>
          </cell>
          <cell r="O66">
            <v>1720</v>
          </cell>
          <cell r="P66">
            <v>1034</v>
          </cell>
        </row>
        <row r="67">
          <cell r="B67" t="str">
            <v>B26111</v>
          </cell>
          <cell r="C67" t="str">
            <v>61</v>
          </cell>
          <cell r="D67">
            <v>640</v>
          </cell>
          <cell r="E67">
            <v>975</v>
          </cell>
          <cell r="F67">
            <v>623</v>
          </cell>
          <cell r="G67">
            <v>699</v>
          </cell>
          <cell r="H67">
            <v>624</v>
          </cell>
          <cell r="I67">
            <v>688</v>
          </cell>
          <cell r="J67">
            <v>602</v>
          </cell>
          <cell r="K67">
            <v>669</v>
          </cell>
          <cell r="L67">
            <v>622</v>
          </cell>
          <cell r="M67">
            <v>716</v>
          </cell>
          <cell r="N67">
            <v>3718</v>
          </cell>
          <cell r="O67">
            <v>2027</v>
          </cell>
          <cell r="P67">
            <v>726</v>
          </cell>
        </row>
        <row r="68">
          <cell r="B68" t="str">
            <v>B26112</v>
          </cell>
          <cell r="C68" t="str">
            <v>61</v>
          </cell>
          <cell r="D68">
            <v>831</v>
          </cell>
          <cell r="E68">
            <v>1375</v>
          </cell>
          <cell r="F68">
            <v>836</v>
          </cell>
          <cell r="G68">
            <v>842</v>
          </cell>
          <cell r="H68">
            <v>580</v>
          </cell>
          <cell r="I68">
            <v>765</v>
          </cell>
          <cell r="J68">
            <v>552</v>
          </cell>
          <cell r="K68">
            <v>791</v>
          </cell>
          <cell r="L68">
            <v>801</v>
          </cell>
          <cell r="M68">
            <v>908</v>
          </cell>
          <cell r="N68">
            <v>2526</v>
          </cell>
          <cell r="O68">
            <v>1612</v>
          </cell>
          <cell r="P68">
            <v>898</v>
          </cell>
        </row>
        <row r="69">
          <cell r="B69" t="str">
            <v>B26115</v>
          </cell>
          <cell r="C69" t="str">
            <v>61</v>
          </cell>
          <cell r="D69">
            <v>188</v>
          </cell>
          <cell r="E69">
            <v>799</v>
          </cell>
          <cell r="G69">
            <v>240</v>
          </cell>
          <cell r="H69">
            <v>408</v>
          </cell>
          <cell r="I69">
            <v>240</v>
          </cell>
          <cell r="J69">
            <v>97</v>
          </cell>
          <cell r="K69">
            <v>160</v>
          </cell>
          <cell r="L69">
            <v>111</v>
          </cell>
          <cell r="M69">
            <v>680</v>
          </cell>
          <cell r="N69">
            <v>2219</v>
          </cell>
          <cell r="O69">
            <v>82</v>
          </cell>
          <cell r="P69">
            <v>120</v>
          </cell>
        </row>
        <row r="70">
          <cell r="B70" t="str">
            <v>B26116</v>
          </cell>
          <cell r="C70" t="str">
            <v>62</v>
          </cell>
          <cell r="D70">
            <v>1796</v>
          </cell>
          <cell r="E70">
            <v>2057</v>
          </cell>
          <cell r="F70">
            <v>1446</v>
          </cell>
          <cell r="G70">
            <v>1666</v>
          </cell>
          <cell r="H70">
            <v>1495</v>
          </cell>
          <cell r="I70">
            <v>1410</v>
          </cell>
          <cell r="J70">
            <v>1570</v>
          </cell>
          <cell r="K70">
            <v>1582</v>
          </cell>
          <cell r="L70">
            <v>1417</v>
          </cell>
          <cell r="M70">
            <v>2070</v>
          </cell>
          <cell r="N70">
            <v>4069</v>
          </cell>
          <cell r="O70">
            <v>2988</v>
          </cell>
          <cell r="P70">
            <v>1465</v>
          </cell>
        </row>
        <row r="71">
          <cell r="B71" t="str">
            <v>B26120</v>
          </cell>
          <cell r="C71" t="str">
            <v>62</v>
          </cell>
          <cell r="D71">
            <v>86</v>
          </cell>
          <cell r="E71">
            <v>108</v>
          </cell>
          <cell r="F71">
            <v>99</v>
          </cell>
          <cell r="G71">
            <v>110</v>
          </cell>
          <cell r="H71">
            <v>81</v>
          </cell>
          <cell r="I71">
            <v>108</v>
          </cell>
          <cell r="J71">
            <v>81</v>
          </cell>
          <cell r="K71">
            <v>122</v>
          </cell>
          <cell r="L71">
            <v>93</v>
          </cell>
          <cell r="M71">
            <v>81</v>
          </cell>
          <cell r="N71">
            <v>54</v>
          </cell>
          <cell r="O71">
            <v>142</v>
          </cell>
          <cell r="P71">
            <v>81</v>
          </cell>
        </row>
        <row r="72">
          <cell r="B72" t="str">
            <v>B26121</v>
          </cell>
          <cell r="C72" t="str">
            <v>62</v>
          </cell>
          <cell r="D72">
            <v>302</v>
          </cell>
          <cell r="E72">
            <v>417</v>
          </cell>
          <cell r="F72">
            <v>300</v>
          </cell>
          <cell r="G72">
            <v>430</v>
          </cell>
          <cell r="H72">
            <v>323</v>
          </cell>
          <cell r="I72">
            <v>378</v>
          </cell>
          <cell r="J72">
            <v>300</v>
          </cell>
          <cell r="K72">
            <v>361</v>
          </cell>
          <cell r="L72">
            <v>312</v>
          </cell>
          <cell r="M72">
            <v>324</v>
          </cell>
          <cell r="N72">
            <v>243</v>
          </cell>
          <cell r="O72">
            <v>414</v>
          </cell>
          <cell r="P72">
            <v>292</v>
          </cell>
        </row>
        <row r="73">
          <cell r="B73" t="str">
            <v>B26144</v>
          </cell>
          <cell r="C73" t="str">
            <v>61</v>
          </cell>
          <cell r="D73">
            <v>14822</v>
          </cell>
          <cell r="E73">
            <v>17360</v>
          </cell>
          <cell r="F73">
            <v>19136</v>
          </cell>
          <cell r="G73">
            <v>23020</v>
          </cell>
          <cell r="H73">
            <v>21503</v>
          </cell>
          <cell r="I73">
            <v>16351</v>
          </cell>
          <cell r="J73">
            <v>20923</v>
          </cell>
          <cell r="K73">
            <v>21355</v>
          </cell>
          <cell r="L73">
            <v>16477</v>
          </cell>
          <cell r="M73">
            <v>21536</v>
          </cell>
          <cell r="N73">
            <v>17266</v>
          </cell>
          <cell r="O73">
            <v>16240</v>
          </cell>
          <cell r="P73">
            <v>19175</v>
          </cell>
        </row>
        <row r="74">
          <cell r="B74" t="str">
            <v>B26145</v>
          </cell>
          <cell r="C74" t="str">
            <v>61</v>
          </cell>
          <cell r="D74">
            <v>2244</v>
          </cell>
          <cell r="E74">
            <v>2448</v>
          </cell>
          <cell r="F74">
            <v>3160</v>
          </cell>
          <cell r="G74">
            <v>2959</v>
          </cell>
          <cell r="H74">
            <v>5474</v>
          </cell>
          <cell r="I74">
            <v>4995</v>
          </cell>
          <cell r="J74">
            <v>1438</v>
          </cell>
          <cell r="K74">
            <v>2080</v>
          </cell>
          <cell r="L74">
            <v>2752</v>
          </cell>
          <cell r="M74">
            <v>3152</v>
          </cell>
          <cell r="N74">
            <v>2981</v>
          </cell>
          <cell r="O74">
            <v>2237</v>
          </cell>
          <cell r="P74">
            <v>3405</v>
          </cell>
        </row>
        <row r="75">
          <cell r="B75" t="str">
            <v>B26160</v>
          </cell>
          <cell r="C75" t="str">
            <v>62</v>
          </cell>
          <cell r="D75">
            <v>320</v>
          </cell>
          <cell r="E75">
            <v>191</v>
          </cell>
          <cell r="F75">
            <v>179</v>
          </cell>
          <cell r="G75">
            <v>198</v>
          </cell>
          <cell r="H75">
            <v>202</v>
          </cell>
          <cell r="I75">
            <v>156</v>
          </cell>
          <cell r="J75">
            <v>345</v>
          </cell>
          <cell r="K75">
            <v>699</v>
          </cell>
          <cell r="L75">
            <v>373</v>
          </cell>
          <cell r="M75">
            <v>48</v>
          </cell>
          <cell r="N75">
            <v>81</v>
          </cell>
          <cell r="O75">
            <v>46</v>
          </cell>
          <cell r="P75">
            <v>498</v>
          </cell>
        </row>
        <row r="76">
          <cell r="B76" t="str">
            <v>B26163</v>
          </cell>
          <cell r="C76" t="str">
            <v>62</v>
          </cell>
          <cell r="D76">
            <v>7445</v>
          </cell>
          <cell r="E76">
            <v>9983</v>
          </cell>
          <cell r="F76">
            <v>12218</v>
          </cell>
          <cell r="G76">
            <v>11377</v>
          </cell>
          <cell r="H76">
            <v>10531</v>
          </cell>
          <cell r="I76">
            <v>9631</v>
          </cell>
          <cell r="J76">
            <v>9399</v>
          </cell>
          <cell r="K76">
            <v>12502</v>
          </cell>
          <cell r="L76">
            <v>9533</v>
          </cell>
          <cell r="M76">
            <v>9929</v>
          </cell>
          <cell r="N76">
            <v>11406</v>
          </cell>
          <cell r="O76">
            <v>10044</v>
          </cell>
          <cell r="P76">
            <v>8324</v>
          </cell>
        </row>
        <row r="77">
          <cell r="B77" t="str">
            <v>B26165</v>
          </cell>
          <cell r="C77" t="str">
            <v>62</v>
          </cell>
          <cell r="D77">
            <v>360</v>
          </cell>
          <cell r="E77">
            <v>269</v>
          </cell>
          <cell r="F77">
            <v>310</v>
          </cell>
          <cell r="G77">
            <v>400</v>
          </cell>
          <cell r="H77">
            <v>224</v>
          </cell>
          <cell r="I77">
            <v>309</v>
          </cell>
          <cell r="J77">
            <v>160</v>
          </cell>
          <cell r="K77">
            <v>202</v>
          </cell>
          <cell r="L77">
            <v>229</v>
          </cell>
          <cell r="M77">
            <v>305</v>
          </cell>
          <cell r="N77">
            <v>276</v>
          </cell>
          <cell r="O77">
            <v>195</v>
          </cell>
          <cell r="P77">
            <v>436</v>
          </cell>
        </row>
        <row r="78">
          <cell r="B78" t="str">
            <v>B26169</v>
          </cell>
          <cell r="C78" t="str">
            <v>64</v>
          </cell>
          <cell r="D78">
            <v>38361</v>
          </cell>
          <cell r="E78">
            <v>35467</v>
          </cell>
          <cell r="F78">
            <v>35927</v>
          </cell>
          <cell r="G78">
            <v>38846</v>
          </cell>
          <cell r="H78">
            <v>38449</v>
          </cell>
          <cell r="I78">
            <v>38019</v>
          </cell>
          <cell r="J78">
            <v>34429</v>
          </cell>
          <cell r="K78">
            <v>37479</v>
          </cell>
          <cell r="L78">
            <v>35388</v>
          </cell>
          <cell r="M78">
            <v>37851</v>
          </cell>
          <cell r="N78">
            <v>40326</v>
          </cell>
          <cell r="O78">
            <v>30470</v>
          </cell>
          <cell r="P78">
            <v>34815</v>
          </cell>
        </row>
        <row r="79">
          <cell r="B79" t="str">
            <v>B26170</v>
          </cell>
          <cell r="C79" t="str">
            <v>64</v>
          </cell>
          <cell r="D79">
            <v>152</v>
          </cell>
          <cell r="E79">
            <v>192</v>
          </cell>
          <cell r="F79">
            <v>131</v>
          </cell>
          <cell r="G79">
            <v>196</v>
          </cell>
          <cell r="H79">
            <v>176</v>
          </cell>
          <cell r="I79">
            <v>258</v>
          </cell>
          <cell r="J79">
            <v>112</v>
          </cell>
          <cell r="K79">
            <v>196</v>
          </cell>
          <cell r="L79">
            <v>183</v>
          </cell>
          <cell r="M79">
            <v>180</v>
          </cell>
          <cell r="N79">
            <v>242</v>
          </cell>
          <cell r="O79">
            <v>127</v>
          </cell>
          <cell r="P79">
            <v>166</v>
          </cell>
        </row>
        <row r="80">
          <cell r="B80" t="str">
            <v>B26171</v>
          </cell>
          <cell r="C80" t="str">
            <v>64</v>
          </cell>
          <cell r="D80">
            <v>542</v>
          </cell>
          <cell r="E80">
            <v>956</v>
          </cell>
          <cell r="F80">
            <v>1354</v>
          </cell>
          <cell r="G80">
            <v>1549</v>
          </cell>
          <cell r="H80">
            <v>2889</v>
          </cell>
          <cell r="I80">
            <v>1858</v>
          </cell>
          <cell r="J80">
            <v>255</v>
          </cell>
          <cell r="K80">
            <v>696</v>
          </cell>
          <cell r="L80">
            <v>668</v>
          </cell>
          <cell r="M80">
            <v>1116</v>
          </cell>
          <cell r="N80">
            <v>826</v>
          </cell>
          <cell r="O80">
            <v>1004</v>
          </cell>
          <cell r="P80">
            <v>553</v>
          </cell>
        </row>
        <row r="81">
          <cell r="B81" t="str">
            <v>B26172</v>
          </cell>
          <cell r="C81" t="str">
            <v>64</v>
          </cell>
          <cell r="D81">
            <v>1442</v>
          </cell>
          <cell r="E81">
            <v>1270</v>
          </cell>
          <cell r="F81">
            <v>1552</v>
          </cell>
          <cell r="G81">
            <v>1457</v>
          </cell>
          <cell r="H81">
            <v>1559</v>
          </cell>
          <cell r="I81">
            <v>1275</v>
          </cell>
          <cell r="J81">
            <v>1400</v>
          </cell>
          <cell r="K81">
            <v>1261</v>
          </cell>
          <cell r="L81">
            <v>1383</v>
          </cell>
          <cell r="M81">
            <v>1473</v>
          </cell>
          <cell r="N81">
            <v>1405</v>
          </cell>
          <cell r="O81">
            <v>1229</v>
          </cell>
          <cell r="P81">
            <v>1358</v>
          </cell>
        </row>
        <row r="82">
          <cell r="B82" t="str">
            <v>B26173</v>
          </cell>
          <cell r="C82" t="str">
            <v>64</v>
          </cell>
          <cell r="D82">
            <v>880</v>
          </cell>
          <cell r="E82">
            <v>831</v>
          </cell>
          <cell r="F82">
            <v>1992</v>
          </cell>
          <cell r="G82">
            <v>1512</v>
          </cell>
          <cell r="H82">
            <v>3441</v>
          </cell>
          <cell r="I82">
            <v>2698</v>
          </cell>
          <cell r="J82">
            <v>484</v>
          </cell>
          <cell r="K82">
            <v>644</v>
          </cell>
          <cell r="L82">
            <v>989</v>
          </cell>
          <cell r="M82">
            <v>1566</v>
          </cell>
          <cell r="N82">
            <v>1044</v>
          </cell>
          <cell r="O82">
            <v>1073</v>
          </cell>
          <cell r="P82">
            <v>819</v>
          </cell>
        </row>
        <row r="83">
          <cell r="B83" t="str">
            <v>B26174</v>
          </cell>
          <cell r="C83" t="str">
            <v>64</v>
          </cell>
          <cell r="D83">
            <v>689</v>
          </cell>
          <cell r="E83">
            <v>1060</v>
          </cell>
          <cell r="F83">
            <v>1566</v>
          </cell>
          <cell r="G83">
            <v>1741</v>
          </cell>
          <cell r="H83">
            <v>3099</v>
          </cell>
          <cell r="I83">
            <v>2633</v>
          </cell>
          <cell r="J83">
            <v>575</v>
          </cell>
          <cell r="K83">
            <v>682</v>
          </cell>
          <cell r="L83">
            <v>1102</v>
          </cell>
          <cell r="M83">
            <v>1374</v>
          </cell>
          <cell r="N83">
            <v>1190</v>
          </cell>
          <cell r="O83">
            <v>1048</v>
          </cell>
          <cell r="P83">
            <v>786</v>
          </cell>
        </row>
        <row r="84">
          <cell r="B84" t="str">
            <v>B26177</v>
          </cell>
          <cell r="C84" t="str">
            <v>64</v>
          </cell>
          <cell r="D84">
            <v>2089</v>
          </cell>
          <cell r="E84">
            <v>1824</v>
          </cell>
          <cell r="F84">
            <v>1954</v>
          </cell>
          <cell r="G84">
            <v>2019</v>
          </cell>
          <cell r="H84">
            <v>1739</v>
          </cell>
          <cell r="I84">
            <v>1578</v>
          </cell>
          <cell r="J84">
            <v>1335</v>
          </cell>
          <cell r="K84">
            <v>1611</v>
          </cell>
          <cell r="L84">
            <v>1558</v>
          </cell>
          <cell r="M84">
            <v>1825</v>
          </cell>
          <cell r="N84">
            <v>2126</v>
          </cell>
          <cell r="O84">
            <v>1479</v>
          </cell>
          <cell r="P84">
            <v>2042</v>
          </cell>
        </row>
        <row r="85">
          <cell r="B85" t="str">
            <v>B26179</v>
          </cell>
          <cell r="C85" t="str">
            <v>64</v>
          </cell>
          <cell r="D85">
            <v>2842</v>
          </cell>
          <cell r="E85">
            <v>2309</v>
          </cell>
          <cell r="F85">
            <v>3049</v>
          </cell>
          <cell r="G85">
            <v>2785</v>
          </cell>
          <cell r="H85">
            <v>2652</v>
          </cell>
          <cell r="I85">
            <v>2534</v>
          </cell>
          <cell r="J85">
            <v>2520</v>
          </cell>
          <cell r="K85">
            <v>2630</v>
          </cell>
          <cell r="L85">
            <v>2605</v>
          </cell>
          <cell r="M85">
            <v>2465</v>
          </cell>
          <cell r="N85">
            <v>2828</v>
          </cell>
          <cell r="O85">
            <v>2280</v>
          </cell>
          <cell r="P85">
            <v>2551</v>
          </cell>
        </row>
        <row r="86">
          <cell r="B86" t="str">
            <v>B26180</v>
          </cell>
          <cell r="C86" t="str">
            <v>64</v>
          </cell>
          <cell r="D86">
            <v>811</v>
          </cell>
          <cell r="E86">
            <v>598</v>
          </cell>
          <cell r="F86">
            <v>1003</v>
          </cell>
          <cell r="G86">
            <v>889</v>
          </cell>
          <cell r="H86">
            <v>990</v>
          </cell>
          <cell r="I86">
            <v>946</v>
          </cell>
          <cell r="J86">
            <v>1009</v>
          </cell>
          <cell r="K86">
            <v>945</v>
          </cell>
          <cell r="L86">
            <v>980</v>
          </cell>
          <cell r="M86">
            <v>911</v>
          </cell>
          <cell r="N86">
            <v>993</v>
          </cell>
          <cell r="O86">
            <v>916</v>
          </cell>
          <cell r="P86">
            <v>920</v>
          </cell>
        </row>
        <row r="87">
          <cell r="B87" t="str">
            <v>B26181</v>
          </cell>
          <cell r="C87" t="str">
            <v>64</v>
          </cell>
          <cell r="D87">
            <v>5274</v>
          </cell>
          <cell r="E87">
            <v>4604</v>
          </cell>
          <cell r="F87">
            <v>5531</v>
          </cell>
          <cell r="G87">
            <v>5703</v>
          </cell>
          <cell r="H87">
            <v>5613</v>
          </cell>
          <cell r="I87">
            <v>5519</v>
          </cell>
          <cell r="J87">
            <v>5346</v>
          </cell>
          <cell r="K87">
            <v>5352</v>
          </cell>
          <cell r="L87">
            <v>5281</v>
          </cell>
          <cell r="M87">
            <v>5279</v>
          </cell>
          <cell r="N87">
            <v>5384</v>
          </cell>
          <cell r="O87">
            <v>4809</v>
          </cell>
          <cell r="P87">
            <v>5229</v>
          </cell>
        </row>
        <row r="88">
          <cell r="B88" t="str">
            <v>B26182</v>
          </cell>
          <cell r="C88" t="str">
            <v>64</v>
          </cell>
          <cell r="D88">
            <v>9844</v>
          </cell>
          <cell r="E88">
            <v>8070</v>
          </cell>
          <cell r="F88">
            <v>8585</v>
          </cell>
          <cell r="G88">
            <v>9449</v>
          </cell>
          <cell r="H88">
            <v>8281</v>
          </cell>
          <cell r="I88">
            <v>9684</v>
          </cell>
          <cell r="J88">
            <v>8041</v>
          </cell>
          <cell r="K88">
            <v>9066</v>
          </cell>
          <cell r="L88">
            <v>8470</v>
          </cell>
          <cell r="M88">
            <v>8665</v>
          </cell>
          <cell r="N88">
            <v>8684</v>
          </cell>
          <cell r="O88">
            <v>7370</v>
          </cell>
          <cell r="P88">
            <v>8189</v>
          </cell>
        </row>
        <row r="89">
          <cell r="B89" t="str">
            <v>B26184</v>
          </cell>
          <cell r="C89" t="str">
            <v>64</v>
          </cell>
          <cell r="D89">
            <v>6098</v>
          </cell>
          <cell r="E89">
            <v>5384</v>
          </cell>
          <cell r="F89">
            <v>6380</v>
          </cell>
          <cell r="G89">
            <v>6322</v>
          </cell>
          <cell r="H89">
            <v>5954</v>
          </cell>
          <cell r="I89">
            <v>6303</v>
          </cell>
          <cell r="J89">
            <v>6005</v>
          </cell>
          <cell r="K89">
            <v>6030</v>
          </cell>
          <cell r="L89">
            <v>6105</v>
          </cell>
          <cell r="M89">
            <v>5733</v>
          </cell>
          <cell r="N89">
            <v>6127</v>
          </cell>
          <cell r="O89">
            <v>5362</v>
          </cell>
          <cell r="P89">
            <v>5698</v>
          </cell>
        </row>
        <row r="90">
          <cell r="B90" t="str">
            <v>B26185</v>
          </cell>
          <cell r="C90" t="str">
            <v>64</v>
          </cell>
          <cell r="D90">
            <v>2595</v>
          </cell>
          <cell r="E90">
            <v>2559</v>
          </cell>
          <cell r="F90">
            <v>2555</v>
          </cell>
          <cell r="G90">
            <v>2510</v>
          </cell>
          <cell r="H90">
            <v>2508</v>
          </cell>
          <cell r="I90">
            <v>2606</v>
          </cell>
          <cell r="J90">
            <v>2328</v>
          </cell>
          <cell r="K90">
            <v>2609</v>
          </cell>
          <cell r="L90">
            <v>2412</v>
          </cell>
          <cell r="M90">
            <v>2421</v>
          </cell>
          <cell r="N90">
            <v>2670</v>
          </cell>
          <cell r="O90">
            <v>1908</v>
          </cell>
          <cell r="P90">
            <v>2368</v>
          </cell>
        </row>
        <row r="91">
          <cell r="B91" t="str">
            <v>B26187</v>
          </cell>
          <cell r="C91" t="str">
            <v>59</v>
          </cell>
          <cell r="D91">
            <v>3421</v>
          </cell>
          <cell r="E91">
            <v>3097</v>
          </cell>
          <cell r="F91">
            <v>4324</v>
          </cell>
          <cell r="G91">
            <v>3536</v>
          </cell>
          <cell r="H91">
            <v>3587</v>
          </cell>
          <cell r="I91">
            <v>4956</v>
          </cell>
          <cell r="J91">
            <v>3008</v>
          </cell>
          <cell r="K91">
            <v>4258</v>
          </cell>
          <cell r="L91">
            <v>3303</v>
          </cell>
          <cell r="M91">
            <v>3140</v>
          </cell>
          <cell r="N91">
            <v>2777</v>
          </cell>
          <cell r="O91">
            <v>2572</v>
          </cell>
          <cell r="P91">
            <v>3038</v>
          </cell>
        </row>
        <row r="92">
          <cell r="B92" t="str">
            <v>B26190</v>
          </cell>
          <cell r="C92" t="str">
            <v>59</v>
          </cell>
          <cell r="D92">
            <v>2504</v>
          </cell>
          <cell r="E92">
            <v>1370</v>
          </cell>
          <cell r="F92">
            <v>2017</v>
          </cell>
          <cell r="G92">
            <v>2405</v>
          </cell>
          <cell r="H92">
            <v>2184</v>
          </cell>
          <cell r="I92">
            <v>1919</v>
          </cell>
          <cell r="J92">
            <v>2079</v>
          </cell>
          <cell r="K92">
            <v>2198</v>
          </cell>
          <cell r="L92">
            <v>2144</v>
          </cell>
          <cell r="M92">
            <v>2287</v>
          </cell>
          <cell r="N92">
            <v>1984</v>
          </cell>
          <cell r="O92">
            <v>1916</v>
          </cell>
          <cell r="P92">
            <v>1325</v>
          </cell>
        </row>
        <row r="93">
          <cell r="B93" t="str">
            <v>B26199</v>
          </cell>
          <cell r="C93" t="str">
            <v>64</v>
          </cell>
          <cell r="D93">
            <v>552</v>
          </cell>
          <cell r="E93">
            <v>475</v>
          </cell>
          <cell r="F93">
            <v>515</v>
          </cell>
          <cell r="G93">
            <v>488</v>
          </cell>
          <cell r="H93">
            <v>492</v>
          </cell>
          <cell r="I93">
            <v>466</v>
          </cell>
          <cell r="J93">
            <v>501</v>
          </cell>
          <cell r="K93">
            <v>485</v>
          </cell>
          <cell r="L93">
            <v>466</v>
          </cell>
          <cell r="M93">
            <v>474</v>
          </cell>
          <cell r="N93">
            <v>480</v>
          </cell>
          <cell r="O93">
            <v>332</v>
          </cell>
          <cell r="P93">
            <v>503</v>
          </cell>
        </row>
        <row r="94">
          <cell r="B94" t="str">
            <v>B26200</v>
          </cell>
          <cell r="C94" t="str">
            <v>64</v>
          </cell>
          <cell r="D94">
            <v>1929</v>
          </cell>
          <cell r="E94">
            <v>1772</v>
          </cell>
          <cell r="F94">
            <v>1675</v>
          </cell>
          <cell r="G94">
            <v>1866</v>
          </cell>
          <cell r="H94">
            <v>1417</v>
          </cell>
          <cell r="I94">
            <v>1657</v>
          </cell>
          <cell r="J94">
            <v>1357</v>
          </cell>
          <cell r="K94">
            <v>1586</v>
          </cell>
          <cell r="L94">
            <v>1550</v>
          </cell>
          <cell r="M94">
            <v>1566</v>
          </cell>
          <cell r="N94">
            <v>1628</v>
          </cell>
          <cell r="O94">
            <v>1339</v>
          </cell>
          <cell r="P94">
            <v>1687</v>
          </cell>
        </row>
        <row r="95">
          <cell r="B95" t="str">
            <v>B26202</v>
          </cell>
          <cell r="C95" t="str">
            <v>64</v>
          </cell>
          <cell r="D95">
            <v>5680</v>
          </cell>
          <cell r="E95">
            <v>4985</v>
          </cell>
          <cell r="F95">
            <v>5758</v>
          </cell>
          <cell r="G95">
            <v>6009</v>
          </cell>
          <cell r="H95">
            <v>5712</v>
          </cell>
          <cell r="I95">
            <v>5702</v>
          </cell>
          <cell r="J95">
            <v>5512</v>
          </cell>
          <cell r="K95">
            <v>5784</v>
          </cell>
          <cell r="L95">
            <v>5543</v>
          </cell>
          <cell r="M95">
            <v>5440</v>
          </cell>
          <cell r="N95">
            <v>5696</v>
          </cell>
          <cell r="O95">
            <v>5173</v>
          </cell>
          <cell r="P95">
            <v>5141</v>
          </cell>
        </row>
        <row r="96">
          <cell r="B96" t="str">
            <v>B26203</v>
          </cell>
          <cell r="C96" t="str">
            <v>64</v>
          </cell>
          <cell r="D96">
            <v>843</v>
          </cell>
          <cell r="E96">
            <v>1096</v>
          </cell>
          <cell r="F96">
            <v>1025</v>
          </cell>
          <cell r="G96">
            <v>922</v>
          </cell>
          <cell r="H96">
            <v>1127</v>
          </cell>
          <cell r="I96">
            <v>945</v>
          </cell>
          <cell r="J96">
            <v>1013</v>
          </cell>
          <cell r="K96">
            <v>922</v>
          </cell>
          <cell r="L96">
            <v>1052</v>
          </cell>
          <cell r="M96">
            <v>701</v>
          </cell>
          <cell r="N96">
            <v>1145</v>
          </cell>
          <cell r="O96">
            <v>839</v>
          </cell>
          <cell r="P96">
            <v>876</v>
          </cell>
        </row>
        <row r="97">
          <cell r="B97" t="str">
            <v>B26204</v>
          </cell>
          <cell r="C97" t="str">
            <v>64</v>
          </cell>
          <cell r="D97">
            <v>2251</v>
          </cell>
          <cell r="E97">
            <v>2117</v>
          </cell>
          <cell r="F97">
            <v>2259</v>
          </cell>
          <cell r="G97">
            <v>2263</v>
          </cell>
          <cell r="H97">
            <v>2226</v>
          </cell>
          <cell r="I97">
            <v>2118</v>
          </cell>
          <cell r="J97">
            <v>1967</v>
          </cell>
          <cell r="K97">
            <v>2154</v>
          </cell>
          <cell r="L97">
            <v>2201</v>
          </cell>
          <cell r="M97">
            <v>2034</v>
          </cell>
          <cell r="N97">
            <v>2259</v>
          </cell>
          <cell r="O97">
            <v>1950</v>
          </cell>
          <cell r="P97">
            <v>2107</v>
          </cell>
        </row>
        <row r="98">
          <cell r="B98" t="str">
            <v>B26205</v>
          </cell>
          <cell r="C98" t="str">
            <v>61</v>
          </cell>
          <cell r="D98">
            <v>2115</v>
          </cell>
          <cell r="E98">
            <v>12</v>
          </cell>
          <cell r="F98">
            <v>0</v>
          </cell>
          <cell r="P98">
            <v>4392</v>
          </cell>
        </row>
        <row r="99">
          <cell r="B99" t="str">
            <v>B26206</v>
          </cell>
          <cell r="C99" t="str">
            <v>64</v>
          </cell>
          <cell r="D99">
            <v>218</v>
          </cell>
          <cell r="E99">
            <v>237</v>
          </cell>
          <cell r="F99">
            <v>216</v>
          </cell>
          <cell r="G99">
            <v>236</v>
          </cell>
          <cell r="H99">
            <v>278</v>
          </cell>
          <cell r="I99">
            <v>228</v>
          </cell>
          <cell r="J99">
            <v>249</v>
          </cell>
          <cell r="K99">
            <v>205</v>
          </cell>
          <cell r="L99">
            <v>234</v>
          </cell>
          <cell r="M99">
            <v>224</v>
          </cell>
          <cell r="N99">
            <v>221</v>
          </cell>
          <cell r="O99">
            <v>214</v>
          </cell>
          <cell r="P99">
            <v>217</v>
          </cell>
        </row>
        <row r="100">
          <cell r="B100" t="str">
            <v>B26207</v>
          </cell>
          <cell r="C100" t="str">
            <v>59</v>
          </cell>
          <cell r="D100">
            <v>3147</v>
          </cell>
          <cell r="E100">
            <v>2245</v>
          </cell>
          <cell r="F100">
            <v>2476</v>
          </cell>
          <cell r="G100">
            <v>2837</v>
          </cell>
          <cell r="H100">
            <v>2679</v>
          </cell>
          <cell r="I100">
            <v>2317</v>
          </cell>
          <cell r="J100">
            <v>2201</v>
          </cell>
          <cell r="K100">
            <v>2724</v>
          </cell>
          <cell r="L100">
            <v>2703</v>
          </cell>
          <cell r="M100">
            <v>2829</v>
          </cell>
          <cell r="N100">
            <v>2633</v>
          </cell>
          <cell r="O100">
            <v>2565</v>
          </cell>
          <cell r="P100">
            <v>1926</v>
          </cell>
        </row>
        <row r="101">
          <cell r="B101" t="str">
            <v>B26209</v>
          </cell>
          <cell r="C101" t="str">
            <v>59</v>
          </cell>
          <cell r="D101">
            <v>1404</v>
          </cell>
          <cell r="E101">
            <v>614</v>
          </cell>
          <cell r="F101">
            <v>1167</v>
          </cell>
          <cell r="G101">
            <v>1422</v>
          </cell>
          <cell r="H101">
            <v>1290</v>
          </cell>
          <cell r="I101">
            <v>1200</v>
          </cell>
          <cell r="J101">
            <v>1259</v>
          </cell>
          <cell r="K101">
            <v>1355</v>
          </cell>
          <cell r="L101">
            <v>1242</v>
          </cell>
          <cell r="M101">
            <v>1393</v>
          </cell>
          <cell r="N101">
            <v>1138</v>
          </cell>
          <cell r="O101">
            <v>1112</v>
          </cell>
          <cell r="P101">
            <v>993</v>
          </cell>
        </row>
        <row r="102">
          <cell r="B102" t="str">
            <v>B26210</v>
          </cell>
          <cell r="C102" t="str">
            <v>59</v>
          </cell>
          <cell r="D102">
            <v>4429</v>
          </cell>
          <cell r="E102">
            <v>3290</v>
          </cell>
          <cell r="F102">
            <v>3945</v>
          </cell>
          <cell r="G102">
            <v>4655</v>
          </cell>
          <cell r="H102">
            <v>3890</v>
          </cell>
          <cell r="I102">
            <v>3557</v>
          </cell>
          <cell r="J102">
            <v>3483</v>
          </cell>
          <cell r="K102">
            <v>4350</v>
          </cell>
          <cell r="L102">
            <v>3973</v>
          </cell>
          <cell r="M102">
            <v>4080</v>
          </cell>
          <cell r="N102">
            <v>3825</v>
          </cell>
          <cell r="O102">
            <v>4111</v>
          </cell>
          <cell r="P102">
            <v>3163</v>
          </cell>
        </row>
        <row r="103">
          <cell r="B103" t="str">
            <v>B26212</v>
          </cell>
          <cell r="C103" t="str">
            <v>59</v>
          </cell>
          <cell r="D103">
            <v>2891</v>
          </cell>
          <cell r="E103">
            <v>1986</v>
          </cell>
          <cell r="F103">
            <v>2456</v>
          </cell>
          <cell r="G103">
            <v>2693</v>
          </cell>
          <cell r="H103">
            <v>2190</v>
          </cell>
          <cell r="I103">
            <v>2304</v>
          </cell>
          <cell r="J103">
            <v>2137</v>
          </cell>
          <cell r="K103">
            <v>2549</v>
          </cell>
          <cell r="L103">
            <v>2328</v>
          </cell>
          <cell r="M103">
            <v>2259</v>
          </cell>
          <cell r="N103">
            <v>2499</v>
          </cell>
          <cell r="O103">
            <v>2200</v>
          </cell>
          <cell r="P103">
            <v>2016</v>
          </cell>
        </row>
        <row r="104">
          <cell r="B104" t="str">
            <v>B26216</v>
          </cell>
          <cell r="C104" t="str">
            <v>61</v>
          </cell>
          <cell r="D104">
            <v>973</v>
          </cell>
          <cell r="E104">
            <v>1034</v>
          </cell>
          <cell r="F104">
            <v>861</v>
          </cell>
          <cell r="G104">
            <v>992</v>
          </cell>
          <cell r="H104">
            <v>947</v>
          </cell>
          <cell r="I104">
            <v>967</v>
          </cell>
          <cell r="J104">
            <v>957</v>
          </cell>
          <cell r="K104">
            <v>940</v>
          </cell>
          <cell r="L104">
            <v>875</v>
          </cell>
          <cell r="M104">
            <v>1026</v>
          </cell>
          <cell r="N104">
            <v>944</v>
          </cell>
          <cell r="O104">
            <v>881</v>
          </cell>
          <cell r="P104">
            <v>922</v>
          </cell>
        </row>
        <row r="105">
          <cell r="B105" t="str">
            <v>B26217</v>
          </cell>
          <cell r="C105" t="str">
            <v>59</v>
          </cell>
          <cell r="D105">
            <v>64</v>
          </cell>
          <cell r="E105">
            <v>24</v>
          </cell>
          <cell r="F105">
            <v>24</v>
          </cell>
          <cell r="G105">
            <v>161</v>
          </cell>
          <cell r="H105">
            <v>100</v>
          </cell>
          <cell r="I105">
            <v>126</v>
          </cell>
          <cell r="J105">
            <v>55</v>
          </cell>
          <cell r="K105">
            <v>88</v>
          </cell>
          <cell r="L105">
            <v>16</v>
          </cell>
          <cell r="M105">
            <v>27</v>
          </cell>
          <cell r="N105">
            <v>15</v>
          </cell>
          <cell r="O105">
            <v>63</v>
          </cell>
          <cell r="P105">
            <v>115</v>
          </cell>
        </row>
        <row r="106">
          <cell r="B106" t="str">
            <v>B26218</v>
          </cell>
          <cell r="C106" t="str">
            <v>59</v>
          </cell>
          <cell r="D106">
            <v>23</v>
          </cell>
          <cell r="E106">
            <v>62</v>
          </cell>
          <cell r="F106">
            <v>25</v>
          </cell>
          <cell r="G106">
            <v>106</v>
          </cell>
          <cell r="H106">
            <v>94</v>
          </cell>
          <cell r="I106">
            <v>127</v>
          </cell>
          <cell r="J106">
            <v>45</v>
          </cell>
          <cell r="K106">
            <v>83</v>
          </cell>
          <cell r="L106">
            <v>14</v>
          </cell>
          <cell r="M106">
            <v>27</v>
          </cell>
          <cell r="N106">
            <v>0</v>
          </cell>
          <cell r="O106">
            <v>18</v>
          </cell>
          <cell r="P106">
            <v>109</v>
          </cell>
        </row>
        <row r="107">
          <cell r="B107" t="str">
            <v>B26219</v>
          </cell>
          <cell r="C107" t="str">
            <v>59</v>
          </cell>
          <cell r="D107">
            <v>175</v>
          </cell>
          <cell r="E107">
            <v>288</v>
          </cell>
          <cell r="F107">
            <v>193</v>
          </cell>
          <cell r="G107">
            <v>362</v>
          </cell>
          <cell r="H107">
            <v>286</v>
          </cell>
          <cell r="I107">
            <v>295</v>
          </cell>
          <cell r="J107">
            <v>210</v>
          </cell>
          <cell r="K107">
            <v>390</v>
          </cell>
          <cell r="L107">
            <v>79</v>
          </cell>
          <cell r="M107">
            <v>0</v>
          </cell>
          <cell r="O107">
            <v>199</v>
          </cell>
          <cell r="P107">
            <v>345</v>
          </cell>
        </row>
        <row r="108">
          <cell r="B108" t="str">
            <v>B26222</v>
          </cell>
          <cell r="C108" t="str">
            <v>59</v>
          </cell>
          <cell r="M108">
            <v>640</v>
          </cell>
          <cell r="N108">
            <v>1064</v>
          </cell>
          <cell r="O108">
            <v>200</v>
          </cell>
        </row>
        <row r="109">
          <cell r="B109" t="str">
            <v>B26223</v>
          </cell>
          <cell r="C109" t="str">
            <v>59</v>
          </cell>
          <cell r="L109">
            <v>300</v>
          </cell>
          <cell r="M109">
            <v>180</v>
          </cell>
          <cell r="N109">
            <v>403</v>
          </cell>
          <cell r="O109">
            <v>0</v>
          </cell>
        </row>
        <row r="110">
          <cell r="B110" t="str">
            <v>B26224</v>
          </cell>
          <cell r="C110" t="str">
            <v>64</v>
          </cell>
          <cell r="G110">
            <v>0</v>
          </cell>
          <cell r="L110">
            <v>140</v>
          </cell>
          <cell r="M110">
            <v>112</v>
          </cell>
          <cell r="N110">
            <v>0</v>
          </cell>
        </row>
        <row r="111">
          <cell r="B111" t="str">
            <v>B26232</v>
          </cell>
          <cell r="C111" t="str">
            <v>85</v>
          </cell>
          <cell r="D111">
            <v>1548</v>
          </cell>
          <cell r="E111">
            <v>2347</v>
          </cell>
          <cell r="F111">
            <v>2032</v>
          </cell>
          <cell r="G111">
            <v>2302</v>
          </cell>
          <cell r="H111">
            <v>1674</v>
          </cell>
          <cell r="I111">
            <v>1797</v>
          </cell>
          <cell r="J111">
            <v>1869</v>
          </cell>
          <cell r="K111">
            <v>1683</v>
          </cell>
          <cell r="L111">
            <v>1789</v>
          </cell>
          <cell r="M111">
            <v>4465</v>
          </cell>
          <cell r="N111">
            <v>1451</v>
          </cell>
          <cell r="O111">
            <v>1835</v>
          </cell>
          <cell r="P111">
            <v>1955</v>
          </cell>
        </row>
        <row r="112">
          <cell r="B112" t="str">
            <v>B26234</v>
          </cell>
          <cell r="C112" t="str">
            <v>85</v>
          </cell>
          <cell r="D112">
            <v>1273</v>
          </cell>
          <cell r="E112">
            <v>2230</v>
          </cell>
          <cell r="F112">
            <v>2083</v>
          </cell>
          <cell r="G112">
            <v>2178</v>
          </cell>
          <cell r="H112">
            <v>1922</v>
          </cell>
          <cell r="I112">
            <v>1909</v>
          </cell>
          <cell r="J112">
            <v>1979</v>
          </cell>
          <cell r="K112">
            <v>1807</v>
          </cell>
          <cell r="L112">
            <v>1598</v>
          </cell>
          <cell r="M112">
            <v>4541</v>
          </cell>
          <cell r="N112">
            <v>957</v>
          </cell>
          <cell r="O112">
            <v>1560</v>
          </cell>
          <cell r="P112">
            <v>1819</v>
          </cell>
        </row>
        <row r="113">
          <cell r="B113" t="str">
            <v>B26235</v>
          </cell>
          <cell r="C113" t="str">
            <v>85</v>
          </cell>
          <cell r="D113">
            <v>546</v>
          </cell>
          <cell r="E113">
            <v>708</v>
          </cell>
          <cell r="F113">
            <v>1106</v>
          </cell>
          <cell r="G113">
            <v>786</v>
          </cell>
          <cell r="H113">
            <v>897</v>
          </cell>
          <cell r="I113">
            <v>726</v>
          </cell>
          <cell r="J113">
            <v>875</v>
          </cell>
          <cell r="K113">
            <v>684</v>
          </cell>
          <cell r="L113">
            <v>785</v>
          </cell>
          <cell r="M113">
            <v>2023</v>
          </cell>
          <cell r="N113">
            <v>871</v>
          </cell>
          <cell r="O113">
            <v>934</v>
          </cell>
          <cell r="P113">
            <v>819</v>
          </cell>
        </row>
        <row r="114">
          <cell r="B114" t="str">
            <v>B26236</v>
          </cell>
          <cell r="C114" t="str">
            <v>85</v>
          </cell>
          <cell r="D114">
            <v>887</v>
          </cell>
          <cell r="E114">
            <v>1692</v>
          </cell>
          <cell r="F114">
            <v>978</v>
          </cell>
          <cell r="G114">
            <v>3319</v>
          </cell>
          <cell r="H114">
            <v>1241</v>
          </cell>
          <cell r="I114">
            <v>1434</v>
          </cell>
          <cell r="J114">
            <v>2012</v>
          </cell>
          <cell r="K114">
            <v>1763</v>
          </cell>
          <cell r="L114">
            <v>2773</v>
          </cell>
          <cell r="M114">
            <v>3754</v>
          </cell>
          <cell r="N114">
            <v>988</v>
          </cell>
          <cell r="O114">
            <v>1848</v>
          </cell>
          <cell r="P114">
            <v>1008</v>
          </cell>
        </row>
        <row r="115">
          <cell r="B115" t="str">
            <v>B26239</v>
          </cell>
          <cell r="C115" t="str">
            <v>85</v>
          </cell>
          <cell r="D115">
            <v>6026</v>
          </cell>
          <cell r="E115">
            <v>5078</v>
          </cell>
          <cell r="F115">
            <v>4585</v>
          </cell>
          <cell r="G115">
            <v>6559</v>
          </cell>
          <cell r="H115">
            <v>4941</v>
          </cell>
          <cell r="I115">
            <v>5220</v>
          </cell>
          <cell r="J115">
            <v>5157</v>
          </cell>
          <cell r="K115">
            <v>4952</v>
          </cell>
          <cell r="L115">
            <v>6085</v>
          </cell>
          <cell r="M115">
            <v>8438</v>
          </cell>
          <cell r="N115">
            <v>5111</v>
          </cell>
          <cell r="O115">
            <v>5628</v>
          </cell>
          <cell r="P115">
            <v>4751</v>
          </cell>
        </row>
        <row r="116">
          <cell r="B116" t="str">
            <v>B26240</v>
          </cell>
          <cell r="C116" t="str">
            <v>85</v>
          </cell>
          <cell r="D116">
            <v>7079</v>
          </cell>
          <cell r="E116">
            <v>6407</v>
          </cell>
          <cell r="F116">
            <v>5532</v>
          </cell>
          <cell r="G116">
            <v>9754</v>
          </cell>
          <cell r="H116">
            <v>7203</v>
          </cell>
          <cell r="I116">
            <v>7182</v>
          </cell>
          <cell r="J116">
            <v>6177</v>
          </cell>
          <cell r="K116">
            <v>6760</v>
          </cell>
          <cell r="L116">
            <v>7635</v>
          </cell>
          <cell r="M116">
            <v>13127</v>
          </cell>
          <cell r="N116">
            <v>8802</v>
          </cell>
          <cell r="O116">
            <v>7164</v>
          </cell>
          <cell r="P116">
            <v>5893</v>
          </cell>
        </row>
        <row r="117">
          <cell r="B117" t="str">
            <v>B26241</v>
          </cell>
          <cell r="C117" t="str">
            <v>85</v>
          </cell>
          <cell r="D117">
            <v>609</v>
          </cell>
          <cell r="E117">
            <v>3183</v>
          </cell>
          <cell r="F117">
            <v>2023</v>
          </cell>
          <cell r="G117">
            <v>2489</v>
          </cell>
          <cell r="H117">
            <v>1382</v>
          </cell>
          <cell r="I117">
            <v>1790</v>
          </cell>
          <cell r="J117">
            <v>2102</v>
          </cell>
          <cell r="K117">
            <v>1106</v>
          </cell>
          <cell r="L117">
            <v>1586</v>
          </cell>
          <cell r="M117">
            <v>4453</v>
          </cell>
          <cell r="N117">
            <v>498</v>
          </cell>
          <cell r="O117">
            <v>1940</v>
          </cell>
          <cell r="P117">
            <v>1597</v>
          </cell>
        </row>
        <row r="118">
          <cell r="B118" t="str">
            <v>B26244</v>
          </cell>
          <cell r="C118" t="str">
            <v>85</v>
          </cell>
          <cell r="D118">
            <v>2082</v>
          </cell>
          <cell r="E118">
            <v>2700</v>
          </cell>
          <cell r="F118">
            <v>1886</v>
          </cell>
          <cell r="G118">
            <v>2277</v>
          </cell>
          <cell r="H118">
            <v>2785</v>
          </cell>
          <cell r="I118">
            <v>2488</v>
          </cell>
          <cell r="J118">
            <v>2588</v>
          </cell>
          <cell r="K118">
            <v>2037</v>
          </cell>
          <cell r="L118">
            <v>2505</v>
          </cell>
          <cell r="M118">
            <v>3080</v>
          </cell>
          <cell r="N118">
            <v>2932</v>
          </cell>
          <cell r="O118">
            <v>2625</v>
          </cell>
          <cell r="P118">
            <v>2046</v>
          </cell>
        </row>
        <row r="119">
          <cell r="B119" t="str">
            <v>B26245</v>
          </cell>
          <cell r="C119" t="str">
            <v>85</v>
          </cell>
          <cell r="D119">
            <v>1637</v>
          </cell>
          <cell r="E119">
            <v>2308</v>
          </cell>
          <cell r="F119">
            <v>1896</v>
          </cell>
          <cell r="G119">
            <v>1903</v>
          </cell>
          <cell r="H119">
            <v>2203</v>
          </cell>
          <cell r="I119">
            <v>2317</v>
          </cell>
          <cell r="J119">
            <v>2037</v>
          </cell>
          <cell r="K119">
            <v>2049</v>
          </cell>
          <cell r="L119">
            <v>2538</v>
          </cell>
          <cell r="M119">
            <v>2349</v>
          </cell>
          <cell r="N119">
            <v>2811</v>
          </cell>
          <cell r="O119">
            <v>1988</v>
          </cell>
          <cell r="P119">
            <v>1802</v>
          </cell>
        </row>
        <row r="120">
          <cell r="B120" t="str">
            <v>B26246</v>
          </cell>
          <cell r="C120" t="str">
            <v>85</v>
          </cell>
          <cell r="D120">
            <v>990</v>
          </cell>
          <cell r="E120">
            <v>1373</v>
          </cell>
          <cell r="F120">
            <v>1402</v>
          </cell>
          <cell r="G120">
            <v>1413</v>
          </cell>
          <cell r="H120">
            <v>1663</v>
          </cell>
          <cell r="I120">
            <v>1768</v>
          </cell>
          <cell r="J120">
            <v>1512</v>
          </cell>
          <cell r="K120">
            <v>1514</v>
          </cell>
          <cell r="L120">
            <v>1532</v>
          </cell>
          <cell r="M120">
            <v>1977</v>
          </cell>
          <cell r="N120">
            <v>1597</v>
          </cell>
          <cell r="O120">
            <v>1279</v>
          </cell>
          <cell r="P120">
            <v>1456</v>
          </cell>
        </row>
        <row r="121">
          <cell r="B121" t="str">
            <v>B26247</v>
          </cell>
          <cell r="C121" t="str">
            <v>85</v>
          </cell>
          <cell r="D121">
            <v>282</v>
          </cell>
          <cell r="E121">
            <v>397</v>
          </cell>
          <cell r="F121">
            <v>450</v>
          </cell>
          <cell r="G121">
            <v>335</v>
          </cell>
          <cell r="H121">
            <v>461</v>
          </cell>
          <cell r="I121">
            <v>649</v>
          </cell>
          <cell r="J121">
            <v>628</v>
          </cell>
          <cell r="K121">
            <v>370</v>
          </cell>
          <cell r="L121">
            <v>346</v>
          </cell>
          <cell r="M121">
            <v>565</v>
          </cell>
          <cell r="N121">
            <v>536</v>
          </cell>
          <cell r="O121">
            <v>457</v>
          </cell>
          <cell r="P121">
            <v>405</v>
          </cell>
        </row>
        <row r="122">
          <cell r="B122" t="str">
            <v>B26299</v>
          </cell>
          <cell r="C122" t="str">
            <v>62</v>
          </cell>
          <cell r="D122">
            <v>2215</v>
          </cell>
          <cell r="E122">
            <v>2319</v>
          </cell>
          <cell r="F122">
            <v>4482</v>
          </cell>
          <cell r="G122">
            <v>4670</v>
          </cell>
          <cell r="H122">
            <v>1896</v>
          </cell>
          <cell r="I122">
            <v>553</v>
          </cell>
          <cell r="J122">
            <v>5762</v>
          </cell>
          <cell r="K122">
            <v>2968</v>
          </cell>
          <cell r="L122">
            <v>4675</v>
          </cell>
          <cell r="M122">
            <v>4911</v>
          </cell>
          <cell r="N122">
            <v>6756</v>
          </cell>
          <cell r="O122">
            <v>2520</v>
          </cell>
          <cell r="P122">
            <v>3850</v>
          </cell>
        </row>
        <row r="123">
          <cell r="B123" t="str">
            <v>B26301</v>
          </cell>
          <cell r="C123" t="str">
            <v>59</v>
          </cell>
          <cell r="D123">
            <v>566</v>
          </cell>
          <cell r="E123">
            <v>1</v>
          </cell>
          <cell r="F123">
            <v>1080</v>
          </cell>
          <cell r="G123">
            <v>258</v>
          </cell>
          <cell r="H123">
            <v>0</v>
          </cell>
          <cell r="I123">
            <v>1</v>
          </cell>
          <cell r="L123">
            <v>0</v>
          </cell>
          <cell r="M123">
            <v>0</v>
          </cell>
          <cell r="P123">
            <v>3229</v>
          </cell>
        </row>
        <row r="124">
          <cell r="B124" t="str">
            <v>B26305</v>
          </cell>
          <cell r="C124" t="str">
            <v>59</v>
          </cell>
          <cell r="D124">
            <v>828</v>
          </cell>
          <cell r="E124">
            <v>881</v>
          </cell>
          <cell r="F124">
            <v>1176</v>
          </cell>
          <cell r="G124">
            <v>1238</v>
          </cell>
          <cell r="H124">
            <v>895</v>
          </cell>
          <cell r="I124">
            <v>767</v>
          </cell>
          <cell r="J124">
            <v>917</v>
          </cell>
          <cell r="K124">
            <v>882</v>
          </cell>
          <cell r="L124">
            <v>883</v>
          </cell>
          <cell r="M124">
            <v>867</v>
          </cell>
          <cell r="N124">
            <v>847</v>
          </cell>
          <cell r="O124">
            <v>762</v>
          </cell>
          <cell r="P124">
            <v>634</v>
          </cell>
        </row>
        <row r="125">
          <cell r="B125" t="str">
            <v>B26306</v>
          </cell>
          <cell r="C125" t="str">
            <v>59</v>
          </cell>
          <cell r="D125">
            <v>736</v>
          </cell>
          <cell r="E125">
            <v>617</v>
          </cell>
          <cell r="F125">
            <v>457</v>
          </cell>
          <cell r="G125">
            <v>595</v>
          </cell>
          <cell r="H125">
            <v>612</v>
          </cell>
          <cell r="I125">
            <v>559</v>
          </cell>
          <cell r="J125">
            <v>496</v>
          </cell>
          <cell r="K125">
            <v>656</v>
          </cell>
          <cell r="L125">
            <v>620</v>
          </cell>
          <cell r="M125">
            <v>605</v>
          </cell>
          <cell r="N125">
            <v>489</v>
          </cell>
          <cell r="O125">
            <v>642</v>
          </cell>
          <cell r="P125">
            <v>566</v>
          </cell>
        </row>
        <row r="126">
          <cell r="B126" t="str">
            <v>B26307</v>
          </cell>
          <cell r="C126" t="str">
            <v>59</v>
          </cell>
          <cell r="D126">
            <v>803</v>
          </cell>
          <cell r="E126">
            <v>2</v>
          </cell>
          <cell r="F126">
            <v>999</v>
          </cell>
          <cell r="G126">
            <v>209</v>
          </cell>
          <cell r="H126">
            <v>0</v>
          </cell>
          <cell r="I126">
            <v>0</v>
          </cell>
          <cell r="L126">
            <v>0</v>
          </cell>
          <cell r="M126">
            <v>0</v>
          </cell>
          <cell r="P126">
            <v>3470</v>
          </cell>
        </row>
        <row r="127">
          <cell r="B127" t="str">
            <v>B26308</v>
          </cell>
          <cell r="C127" t="str">
            <v>59</v>
          </cell>
          <cell r="D127">
            <v>1246</v>
          </cell>
          <cell r="E127">
            <v>1216</v>
          </cell>
          <cell r="F127">
            <v>764</v>
          </cell>
          <cell r="G127">
            <v>889</v>
          </cell>
          <cell r="H127">
            <v>1302</v>
          </cell>
          <cell r="I127">
            <v>1128</v>
          </cell>
          <cell r="J127">
            <v>995</v>
          </cell>
          <cell r="K127">
            <v>1135</v>
          </cell>
          <cell r="L127">
            <v>1469</v>
          </cell>
          <cell r="M127">
            <v>1221</v>
          </cell>
          <cell r="N127">
            <v>994</v>
          </cell>
          <cell r="O127">
            <v>997</v>
          </cell>
          <cell r="P127">
            <v>883</v>
          </cell>
        </row>
        <row r="128">
          <cell r="B128" t="str">
            <v>B26312</v>
          </cell>
          <cell r="C128" t="str">
            <v>59</v>
          </cell>
          <cell r="D128">
            <v>384</v>
          </cell>
          <cell r="E128">
            <v>341</v>
          </cell>
          <cell r="F128">
            <v>216</v>
          </cell>
          <cell r="G128">
            <v>565</v>
          </cell>
          <cell r="H128">
            <v>348</v>
          </cell>
          <cell r="I128">
            <v>299</v>
          </cell>
          <cell r="J128">
            <v>230</v>
          </cell>
          <cell r="K128">
            <v>413</v>
          </cell>
          <cell r="L128">
            <v>307</v>
          </cell>
          <cell r="M128">
            <v>372</v>
          </cell>
          <cell r="N128">
            <v>286</v>
          </cell>
          <cell r="O128">
            <v>215</v>
          </cell>
          <cell r="P128">
            <v>237</v>
          </cell>
        </row>
        <row r="129">
          <cell r="B129" t="str">
            <v>B26314</v>
          </cell>
          <cell r="C129" t="str">
            <v>59</v>
          </cell>
          <cell r="D129">
            <v>301</v>
          </cell>
          <cell r="E129">
            <v>365</v>
          </cell>
          <cell r="F129">
            <v>308</v>
          </cell>
          <cell r="G129">
            <v>579</v>
          </cell>
          <cell r="H129">
            <v>404</v>
          </cell>
          <cell r="I129">
            <v>323</v>
          </cell>
          <cell r="J129">
            <v>280</v>
          </cell>
          <cell r="K129">
            <v>361</v>
          </cell>
          <cell r="L129">
            <v>314</v>
          </cell>
          <cell r="M129">
            <v>344</v>
          </cell>
          <cell r="N129">
            <v>309</v>
          </cell>
          <cell r="O129">
            <v>177</v>
          </cell>
          <cell r="P129">
            <v>239</v>
          </cell>
        </row>
        <row r="130">
          <cell r="B130" t="str">
            <v>B26316</v>
          </cell>
          <cell r="C130" t="str">
            <v>59</v>
          </cell>
          <cell r="D130">
            <v>393</v>
          </cell>
          <cell r="E130">
            <v>406</v>
          </cell>
          <cell r="F130">
            <v>373</v>
          </cell>
          <cell r="G130">
            <v>765</v>
          </cell>
          <cell r="H130">
            <v>381</v>
          </cell>
          <cell r="I130">
            <v>439</v>
          </cell>
          <cell r="J130">
            <v>471</v>
          </cell>
          <cell r="K130">
            <v>424</v>
          </cell>
          <cell r="L130">
            <v>398</v>
          </cell>
          <cell r="M130">
            <v>381</v>
          </cell>
          <cell r="N130">
            <v>353</v>
          </cell>
          <cell r="O130">
            <v>313</v>
          </cell>
          <cell r="P130">
            <v>276</v>
          </cell>
        </row>
        <row r="131">
          <cell r="B131" t="str">
            <v>B26317</v>
          </cell>
          <cell r="C131" t="str">
            <v>59</v>
          </cell>
          <cell r="D131">
            <v>4195</v>
          </cell>
          <cell r="E131">
            <v>3994</v>
          </cell>
          <cell r="F131">
            <v>3711</v>
          </cell>
          <cell r="G131">
            <v>5029</v>
          </cell>
          <cell r="H131">
            <v>4598</v>
          </cell>
          <cell r="I131">
            <v>4018</v>
          </cell>
          <cell r="J131">
            <v>3995</v>
          </cell>
          <cell r="K131">
            <v>4083</v>
          </cell>
          <cell r="L131">
            <v>4300</v>
          </cell>
          <cell r="M131">
            <v>4207</v>
          </cell>
          <cell r="N131">
            <v>4060</v>
          </cell>
          <cell r="O131">
            <v>3863</v>
          </cell>
          <cell r="P131">
            <v>3609</v>
          </cell>
        </row>
        <row r="132">
          <cell r="B132" t="str">
            <v>B26318</v>
          </cell>
          <cell r="C132" t="str">
            <v>59</v>
          </cell>
          <cell r="D132">
            <v>2514</v>
          </cell>
          <cell r="E132">
            <v>3005</v>
          </cell>
          <cell r="F132">
            <v>2659</v>
          </cell>
          <cell r="G132">
            <v>3854</v>
          </cell>
          <cell r="H132">
            <v>3232</v>
          </cell>
          <cell r="I132">
            <v>2608</v>
          </cell>
          <cell r="J132">
            <v>2928</v>
          </cell>
          <cell r="K132">
            <v>2922</v>
          </cell>
          <cell r="L132">
            <v>3044</v>
          </cell>
          <cell r="M132">
            <v>2887</v>
          </cell>
          <cell r="N132">
            <v>3104</v>
          </cell>
          <cell r="O132">
            <v>2519</v>
          </cell>
          <cell r="P132">
            <v>2299</v>
          </cell>
        </row>
        <row r="133">
          <cell r="B133" t="str">
            <v>B26320</v>
          </cell>
          <cell r="C133" t="str">
            <v>59</v>
          </cell>
          <cell r="D133">
            <v>3244</v>
          </cell>
          <cell r="E133">
            <v>3308</v>
          </cell>
          <cell r="F133">
            <v>3340</v>
          </cell>
          <cell r="G133">
            <v>4655</v>
          </cell>
          <cell r="H133">
            <v>4227</v>
          </cell>
          <cell r="I133">
            <v>3704</v>
          </cell>
          <cell r="J133">
            <v>3381</v>
          </cell>
          <cell r="K133">
            <v>3172</v>
          </cell>
          <cell r="L133">
            <v>3317</v>
          </cell>
          <cell r="M133">
            <v>3588</v>
          </cell>
          <cell r="N133">
            <v>3298</v>
          </cell>
          <cell r="O133">
            <v>3001</v>
          </cell>
          <cell r="P133">
            <v>2963</v>
          </cell>
        </row>
        <row r="134">
          <cell r="B134" t="str">
            <v>B26324</v>
          </cell>
          <cell r="C134" t="str">
            <v>59</v>
          </cell>
          <cell r="D134">
            <v>436</v>
          </cell>
          <cell r="E134">
            <v>575</v>
          </cell>
          <cell r="F134">
            <v>1089</v>
          </cell>
          <cell r="G134">
            <v>1166</v>
          </cell>
          <cell r="H134">
            <v>790</v>
          </cell>
          <cell r="I134">
            <v>1233</v>
          </cell>
          <cell r="J134">
            <v>464</v>
          </cell>
          <cell r="K134">
            <v>616</v>
          </cell>
          <cell r="L134">
            <v>832</v>
          </cell>
          <cell r="M134">
            <v>942</v>
          </cell>
          <cell r="N134">
            <v>873</v>
          </cell>
          <cell r="O134">
            <v>658</v>
          </cell>
          <cell r="P134">
            <v>1049</v>
          </cell>
        </row>
        <row r="135">
          <cell r="B135" t="str">
            <v>B26325</v>
          </cell>
          <cell r="C135" t="str">
            <v>59</v>
          </cell>
          <cell r="D135">
            <v>532</v>
          </cell>
          <cell r="E135">
            <v>772</v>
          </cell>
          <cell r="F135">
            <v>1055</v>
          </cell>
          <cell r="G135">
            <v>1454</v>
          </cell>
          <cell r="H135">
            <v>805</v>
          </cell>
          <cell r="I135">
            <v>1409</v>
          </cell>
          <cell r="J135">
            <v>713</v>
          </cell>
          <cell r="K135">
            <v>436</v>
          </cell>
          <cell r="L135">
            <v>1448</v>
          </cell>
          <cell r="M135">
            <v>999</v>
          </cell>
          <cell r="N135">
            <v>614</v>
          </cell>
          <cell r="O135">
            <v>1141</v>
          </cell>
          <cell r="P135">
            <v>1289</v>
          </cell>
        </row>
        <row r="136">
          <cell r="B136" t="str">
            <v>B26326</v>
          </cell>
          <cell r="C136" t="str">
            <v>59</v>
          </cell>
          <cell r="D136">
            <v>762</v>
          </cell>
          <cell r="E136">
            <v>972</v>
          </cell>
          <cell r="F136">
            <v>1480</v>
          </cell>
          <cell r="G136">
            <v>1997</v>
          </cell>
          <cell r="H136">
            <v>930</v>
          </cell>
          <cell r="I136">
            <v>1740</v>
          </cell>
          <cell r="J136">
            <v>987</v>
          </cell>
          <cell r="K136">
            <v>1320</v>
          </cell>
          <cell r="L136">
            <v>1528</v>
          </cell>
          <cell r="M136">
            <v>1346</v>
          </cell>
          <cell r="N136">
            <v>1029</v>
          </cell>
          <cell r="O136">
            <v>1010</v>
          </cell>
          <cell r="P136">
            <v>1589</v>
          </cell>
        </row>
        <row r="137">
          <cell r="B137" t="str">
            <v>B26327</v>
          </cell>
          <cell r="C137" t="str">
            <v>59</v>
          </cell>
          <cell r="D137">
            <v>173</v>
          </cell>
          <cell r="E137">
            <v>109</v>
          </cell>
          <cell r="F137">
            <v>191</v>
          </cell>
          <cell r="G137">
            <v>132</v>
          </cell>
          <cell r="H137">
            <v>183</v>
          </cell>
          <cell r="I137">
            <v>279</v>
          </cell>
          <cell r="J137">
            <v>218</v>
          </cell>
          <cell r="K137">
            <v>309</v>
          </cell>
          <cell r="L137">
            <v>173</v>
          </cell>
          <cell r="M137">
            <v>261</v>
          </cell>
          <cell r="N137">
            <v>284</v>
          </cell>
          <cell r="O137">
            <v>123</v>
          </cell>
          <cell r="P137">
            <v>151</v>
          </cell>
        </row>
        <row r="138">
          <cell r="B138" t="str">
            <v>B26328</v>
          </cell>
          <cell r="C138" t="str">
            <v>59</v>
          </cell>
          <cell r="D138">
            <v>192</v>
          </cell>
          <cell r="E138">
            <v>190</v>
          </cell>
          <cell r="F138">
            <v>220</v>
          </cell>
          <cell r="G138">
            <v>206</v>
          </cell>
          <cell r="H138">
            <v>248</v>
          </cell>
          <cell r="I138">
            <v>255</v>
          </cell>
          <cell r="J138">
            <v>128</v>
          </cell>
          <cell r="K138">
            <v>261</v>
          </cell>
          <cell r="L138">
            <v>534</v>
          </cell>
          <cell r="M138">
            <v>590</v>
          </cell>
          <cell r="N138">
            <v>400</v>
          </cell>
          <cell r="O138">
            <v>490</v>
          </cell>
          <cell r="P138">
            <v>160</v>
          </cell>
        </row>
        <row r="139">
          <cell r="B139" t="str">
            <v>B26329</v>
          </cell>
          <cell r="C139" t="str">
            <v>59</v>
          </cell>
          <cell r="D139">
            <v>78</v>
          </cell>
          <cell r="E139">
            <v>105</v>
          </cell>
          <cell r="F139">
            <v>95</v>
          </cell>
          <cell r="G139">
            <v>112</v>
          </cell>
          <cell r="H139">
            <v>184</v>
          </cell>
          <cell r="I139">
            <v>170</v>
          </cell>
          <cell r="J139">
            <v>193</v>
          </cell>
          <cell r="K139">
            <v>15</v>
          </cell>
          <cell r="M139">
            <v>204</v>
          </cell>
          <cell r="N139">
            <v>154</v>
          </cell>
          <cell r="O139">
            <v>77</v>
          </cell>
          <cell r="P139">
            <v>76</v>
          </cell>
        </row>
        <row r="140">
          <cell r="B140" t="str">
            <v>B26330</v>
          </cell>
          <cell r="C140" t="str">
            <v>59</v>
          </cell>
          <cell r="D140">
            <v>864</v>
          </cell>
          <cell r="E140">
            <v>1177</v>
          </cell>
          <cell r="F140">
            <v>1502</v>
          </cell>
          <cell r="G140">
            <v>2232</v>
          </cell>
          <cell r="H140">
            <v>1151</v>
          </cell>
          <cell r="I140">
            <v>1971</v>
          </cell>
          <cell r="J140">
            <v>941</v>
          </cell>
          <cell r="K140">
            <v>1506</v>
          </cell>
          <cell r="L140">
            <v>1171</v>
          </cell>
          <cell r="M140">
            <v>2036</v>
          </cell>
          <cell r="N140">
            <v>1659</v>
          </cell>
          <cell r="O140">
            <v>692</v>
          </cell>
          <cell r="P140">
            <v>1852</v>
          </cell>
        </row>
        <row r="141">
          <cell r="B141" t="str">
            <v>B26331</v>
          </cell>
          <cell r="C141" t="str">
            <v>59</v>
          </cell>
          <cell r="D141">
            <v>254</v>
          </cell>
          <cell r="E141">
            <v>283</v>
          </cell>
          <cell r="F141">
            <v>295</v>
          </cell>
          <cell r="G141">
            <v>342</v>
          </cell>
          <cell r="H141">
            <v>334</v>
          </cell>
          <cell r="I141">
            <v>441</v>
          </cell>
          <cell r="J141">
            <v>326</v>
          </cell>
          <cell r="K141">
            <v>593</v>
          </cell>
          <cell r="L141">
            <v>535</v>
          </cell>
          <cell r="M141">
            <v>478</v>
          </cell>
          <cell r="N141">
            <v>483</v>
          </cell>
          <cell r="O141">
            <v>410</v>
          </cell>
          <cell r="P141">
            <v>270</v>
          </cell>
        </row>
        <row r="142">
          <cell r="B142" t="str">
            <v>B26333</v>
          </cell>
          <cell r="C142" t="str">
            <v>59</v>
          </cell>
          <cell r="D142">
            <v>40</v>
          </cell>
          <cell r="E142">
            <v>27</v>
          </cell>
          <cell r="F142">
            <v>16</v>
          </cell>
          <cell r="G142">
            <v>17</v>
          </cell>
          <cell r="H142">
            <v>37</v>
          </cell>
          <cell r="I142">
            <v>15</v>
          </cell>
          <cell r="J142">
            <v>0</v>
          </cell>
          <cell r="K142">
            <v>47</v>
          </cell>
          <cell r="L142">
            <v>5</v>
          </cell>
          <cell r="N142">
            <v>23</v>
          </cell>
          <cell r="O142">
            <v>28</v>
          </cell>
          <cell r="P142">
            <v>28</v>
          </cell>
        </row>
        <row r="143">
          <cell r="B143" t="str">
            <v>B26336</v>
          </cell>
          <cell r="C143" t="str">
            <v>62</v>
          </cell>
          <cell r="E143">
            <v>0</v>
          </cell>
        </row>
        <row r="144">
          <cell r="B144" t="str">
            <v>B26344</v>
          </cell>
          <cell r="C144" t="str">
            <v>69</v>
          </cell>
          <cell r="D144">
            <v>173</v>
          </cell>
          <cell r="E144">
            <v>248</v>
          </cell>
          <cell r="F144">
            <v>206</v>
          </cell>
          <cell r="G144">
            <v>301</v>
          </cell>
          <cell r="H144">
            <v>314</v>
          </cell>
          <cell r="I144">
            <v>205</v>
          </cell>
          <cell r="J144">
            <v>266</v>
          </cell>
          <cell r="K144">
            <v>184</v>
          </cell>
          <cell r="L144">
            <v>202</v>
          </cell>
          <cell r="M144">
            <v>188</v>
          </cell>
          <cell r="N144">
            <v>206</v>
          </cell>
          <cell r="O144">
            <v>228</v>
          </cell>
          <cell r="P144">
            <v>246</v>
          </cell>
        </row>
        <row r="145">
          <cell r="B145" t="str">
            <v>B26345</v>
          </cell>
          <cell r="C145" t="str">
            <v>59</v>
          </cell>
          <cell r="D145">
            <v>746</v>
          </cell>
          <cell r="E145">
            <v>869</v>
          </cell>
          <cell r="F145">
            <v>855</v>
          </cell>
          <cell r="G145">
            <v>920</v>
          </cell>
          <cell r="H145">
            <v>942</v>
          </cell>
          <cell r="I145">
            <v>918</v>
          </cell>
          <cell r="J145">
            <v>817</v>
          </cell>
          <cell r="K145">
            <v>27</v>
          </cell>
          <cell r="L145">
            <v>527</v>
          </cell>
          <cell r="M145">
            <v>707</v>
          </cell>
          <cell r="N145">
            <v>619</v>
          </cell>
          <cell r="O145">
            <v>1054</v>
          </cell>
          <cell r="P145">
            <v>742</v>
          </cell>
        </row>
        <row r="146">
          <cell r="B146" t="str">
            <v>B26347</v>
          </cell>
          <cell r="C146" t="str">
            <v>69</v>
          </cell>
          <cell r="D146">
            <v>1108</v>
          </cell>
          <cell r="E146">
            <v>739</v>
          </cell>
          <cell r="F146">
            <v>1097</v>
          </cell>
          <cell r="G146">
            <v>1190</v>
          </cell>
          <cell r="H146">
            <v>898</v>
          </cell>
          <cell r="I146">
            <v>1108</v>
          </cell>
          <cell r="J146">
            <v>1035</v>
          </cell>
          <cell r="K146">
            <v>1154</v>
          </cell>
          <cell r="L146">
            <v>796</v>
          </cell>
          <cell r="M146">
            <v>1021</v>
          </cell>
          <cell r="N146">
            <v>893</v>
          </cell>
          <cell r="O146">
            <v>774</v>
          </cell>
          <cell r="P146">
            <v>1072</v>
          </cell>
        </row>
        <row r="147">
          <cell r="B147" t="str">
            <v>B26365</v>
          </cell>
          <cell r="C147" t="str">
            <v>59</v>
          </cell>
          <cell r="D147">
            <v>62</v>
          </cell>
          <cell r="E147">
            <v>24</v>
          </cell>
          <cell r="F147">
            <v>48</v>
          </cell>
          <cell r="H147">
            <v>48</v>
          </cell>
          <cell r="J147">
            <v>24</v>
          </cell>
          <cell r="K147">
            <v>21</v>
          </cell>
          <cell r="O147">
            <v>24</v>
          </cell>
        </row>
        <row r="148">
          <cell r="B148" t="str">
            <v>B26367</v>
          </cell>
          <cell r="C148" t="str">
            <v>60</v>
          </cell>
          <cell r="D148">
            <v>10541</v>
          </cell>
          <cell r="E148">
            <v>11196</v>
          </cell>
          <cell r="F148">
            <v>9829</v>
          </cell>
          <cell r="G148">
            <v>10883</v>
          </cell>
          <cell r="H148">
            <v>10292</v>
          </cell>
          <cell r="I148">
            <v>9538</v>
          </cell>
          <cell r="J148">
            <v>10946</v>
          </cell>
          <cell r="K148">
            <v>9918</v>
          </cell>
          <cell r="L148">
            <v>10675</v>
          </cell>
          <cell r="M148">
            <v>10969</v>
          </cell>
          <cell r="N148">
            <v>11606</v>
          </cell>
          <cell r="O148">
            <v>11584</v>
          </cell>
          <cell r="P148">
            <v>11700</v>
          </cell>
        </row>
        <row r="149">
          <cell r="B149" t="str">
            <v>B26370</v>
          </cell>
          <cell r="C149" t="str">
            <v>59</v>
          </cell>
          <cell r="D149">
            <v>7494</v>
          </cell>
          <cell r="E149">
            <v>8584</v>
          </cell>
          <cell r="F149">
            <v>6104</v>
          </cell>
          <cell r="G149">
            <v>9345</v>
          </cell>
          <cell r="H149">
            <v>10378</v>
          </cell>
          <cell r="I149">
            <v>6615</v>
          </cell>
          <cell r="J149">
            <v>4768</v>
          </cell>
          <cell r="K149">
            <v>7297</v>
          </cell>
          <cell r="L149">
            <v>9145</v>
          </cell>
          <cell r="M149">
            <v>13208</v>
          </cell>
          <cell r="N149">
            <v>7083</v>
          </cell>
          <cell r="O149">
            <v>9690</v>
          </cell>
          <cell r="P149">
            <v>8545</v>
          </cell>
        </row>
        <row r="150">
          <cell r="B150" t="str">
            <v>B26371</v>
          </cell>
          <cell r="C150" t="str">
            <v>59</v>
          </cell>
          <cell r="D150">
            <v>140</v>
          </cell>
          <cell r="E150">
            <v>140</v>
          </cell>
          <cell r="F150">
            <v>0</v>
          </cell>
          <cell r="G150">
            <v>113</v>
          </cell>
          <cell r="H150">
            <v>112</v>
          </cell>
          <cell r="I150">
            <v>167</v>
          </cell>
          <cell r="J150">
            <v>52</v>
          </cell>
          <cell r="K150">
            <v>168</v>
          </cell>
          <cell r="L150">
            <v>84</v>
          </cell>
          <cell r="M150">
            <v>52</v>
          </cell>
          <cell r="N150">
            <v>0</v>
          </cell>
          <cell r="O150">
            <v>0</v>
          </cell>
          <cell r="P150">
            <v>174</v>
          </cell>
        </row>
        <row r="151">
          <cell r="B151" t="str">
            <v>B26372</v>
          </cell>
          <cell r="C151" t="str">
            <v>59</v>
          </cell>
          <cell r="D151">
            <v>634</v>
          </cell>
          <cell r="E151">
            <v>803</v>
          </cell>
          <cell r="F151">
            <v>368</v>
          </cell>
          <cell r="G151">
            <v>1065</v>
          </cell>
          <cell r="H151">
            <v>844</v>
          </cell>
          <cell r="I151">
            <v>635</v>
          </cell>
          <cell r="J151">
            <v>411</v>
          </cell>
          <cell r="K151">
            <v>466</v>
          </cell>
          <cell r="L151">
            <v>180</v>
          </cell>
          <cell r="M151">
            <v>93</v>
          </cell>
          <cell r="N151">
            <v>5</v>
          </cell>
          <cell r="O151">
            <v>322</v>
          </cell>
          <cell r="P151">
            <v>710</v>
          </cell>
        </row>
        <row r="152">
          <cell r="B152" t="str">
            <v>B26373</v>
          </cell>
          <cell r="C152" t="str">
            <v>59</v>
          </cell>
          <cell r="E152">
            <v>0</v>
          </cell>
          <cell r="G152">
            <v>0</v>
          </cell>
          <cell r="K152">
            <v>0</v>
          </cell>
          <cell r="L152">
            <v>1064</v>
          </cell>
          <cell r="M152">
            <v>242</v>
          </cell>
        </row>
        <row r="153">
          <cell r="B153" t="str">
            <v>B26376</v>
          </cell>
          <cell r="C153" t="str">
            <v>59</v>
          </cell>
          <cell r="D153">
            <v>-1</v>
          </cell>
          <cell r="E153">
            <v>2</v>
          </cell>
          <cell r="F153">
            <v>-3</v>
          </cell>
          <cell r="L153">
            <v>840</v>
          </cell>
          <cell r="M153">
            <v>60</v>
          </cell>
          <cell r="P153">
            <v>1</v>
          </cell>
        </row>
        <row r="154">
          <cell r="B154" t="str">
            <v>B26380</v>
          </cell>
          <cell r="C154" t="str">
            <v>59</v>
          </cell>
          <cell r="E154">
            <v>853</v>
          </cell>
          <cell r="F154">
            <v>550</v>
          </cell>
          <cell r="G154">
            <v>169</v>
          </cell>
          <cell r="H154">
            <v>686</v>
          </cell>
          <cell r="I154">
            <v>153</v>
          </cell>
          <cell r="J154">
            <v>128</v>
          </cell>
          <cell r="K154">
            <v>227</v>
          </cell>
          <cell r="L154">
            <v>700</v>
          </cell>
          <cell r="M154">
            <v>167</v>
          </cell>
          <cell r="O154">
            <v>422</v>
          </cell>
          <cell r="P154">
            <v>508</v>
          </cell>
        </row>
        <row r="155">
          <cell r="B155" t="str">
            <v>B26381</v>
          </cell>
          <cell r="C155" t="str">
            <v>59</v>
          </cell>
          <cell r="D155">
            <v>507</v>
          </cell>
          <cell r="E155">
            <v>318</v>
          </cell>
          <cell r="F155">
            <v>80</v>
          </cell>
          <cell r="G155">
            <v>132</v>
          </cell>
          <cell r="H155">
            <v>74</v>
          </cell>
          <cell r="I155">
            <v>587</v>
          </cell>
          <cell r="J155">
            <v>69</v>
          </cell>
          <cell r="K155">
            <v>108</v>
          </cell>
          <cell r="L155">
            <v>90</v>
          </cell>
          <cell r="O155">
            <v>144</v>
          </cell>
        </row>
        <row r="156">
          <cell r="B156" t="str">
            <v>B26385</v>
          </cell>
          <cell r="C156" t="str">
            <v>59</v>
          </cell>
          <cell r="G156">
            <v>0</v>
          </cell>
        </row>
        <row r="157">
          <cell r="B157" t="str">
            <v>B26396</v>
          </cell>
          <cell r="C157" t="str">
            <v>59</v>
          </cell>
          <cell r="D157">
            <v>7267</v>
          </cell>
          <cell r="E157">
            <v>7871</v>
          </cell>
          <cell r="F157">
            <v>5548</v>
          </cell>
          <cell r="G157">
            <v>8979</v>
          </cell>
          <cell r="H157">
            <v>9995</v>
          </cell>
          <cell r="I157">
            <v>5914</v>
          </cell>
          <cell r="J157">
            <v>4217</v>
          </cell>
          <cell r="K157">
            <v>6636</v>
          </cell>
          <cell r="L157">
            <v>8344</v>
          </cell>
          <cell r="M157">
            <v>11502</v>
          </cell>
          <cell r="N157">
            <v>8145</v>
          </cell>
          <cell r="O157">
            <v>8847</v>
          </cell>
          <cell r="P157">
            <v>7551</v>
          </cell>
        </row>
        <row r="158">
          <cell r="B158" t="str">
            <v>B26397</v>
          </cell>
          <cell r="C158" t="str">
            <v>59</v>
          </cell>
          <cell r="D158">
            <v>341</v>
          </cell>
          <cell r="E158">
            <v>275</v>
          </cell>
          <cell r="F158">
            <v>196</v>
          </cell>
          <cell r="G158">
            <v>295</v>
          </cell>
          <cell r="H158">
            <v>468</v>
          </cell>
          <cell r="I158">
            <v>224</v>
          </cell>
          <cell r="J158">
            <v>173</v>
          </cell>
          <cell r="K158">
            <v>172</v>
          </cell>
          <cell r="L158">
            <v>0</v>
          </cell>
          <cell r="O158">
            <v>168</v>
          </cell>
          <cell r="P158">
            <v>166</v>
          </cell>
        </row>
        <row r="159">
          <cell r="B159" t="str">
            <v>B26398</v>
          </cell>
          <cell r="C159" t="str">
            <v>59</v>
          </cell>
          <cell r="D159">
            <v>1117</v>
          </cell>
          <cell r="E159">
            <v>1245</v>
          </cell>
          <cell r="F159">
            <v>801</v>
          </cell>
          <cell r="G159">
            <v>1296</v>
          </cell>
          <cell r="H159">
            <v>1581</v>
          </cell>
          <cell r="I159">
            <v>854</v>
          </cell>
          <cell r="J159">
            <v>785</v>
          </cell>
          <cell r="K159">
            <v>768</v>
          </cell>
          <cell r="L159">
            <v>358</v>
          </cell>
          <cell r="M159">
            <v>115</v>
          </cell>
          <cell r="N159">
            <v>0</v>
          </cell>
          <cell r="O159">
            <v>527</v>
          </cell>
          <cell r="P159">
            <v>1252</v>
          </cell>
        </row>
        <row r="160">
          <cell r="B160" t="str">
            <v>B26399</v>
          </cell>
          <cell r="C160" t="str">
            <v>85</v>
          </cell>
          <cell r="D160">
            <v>0</v>
          </cell>
          <cell r="E160">
            <v>0</v>
          </cell>
          <cell r="F160">
            <v>0</v>
          </cell>
          <cell r="G160">
            <v>200</v>
          </cell>
          <cell r="H160">
            <v>388</v>
          </cell>
          <cell r="I160">
            <v>3560</v>
          </cell>
          <cell r="J160">
            <v>598</v>
          </cell>
          <cell r="K160">
            <v>637</v>
          </cell>
          <cell r="L160">
            <v>6040</v>
          </cell>
          <cell r="M160">
            <v>11455</v>
          </cell>
          <cell r="N160">
            <v>41154</v>
          </cell>
          <cell r="O160">
            <v>-7057</v>
          </cell>
          <cell r="P160">
            <v>0</v>
          </cell>
        </row>
        <row r="161">
          <cell r="B161" t="str">
            <v>B26400</v>
          </cell>
          <cell r="C161" t="str">
            <v>64</v>
          </cell>
          <cell r="D161">
            <v>7190</v>
          </cell>
          <cell r="E161">
            <v>6128</v>
          </cell>
          <cell r="F161">
            <v>7180</v>
          </cell>
          <cell r="G161">
            <v>7353</v>
          </cell>
          <cell r="H161">
            <v>7470</v>
          </cell>
          <cell r="I161">
            <v>7161</v>
          </cell>
          <cell r="J161">
            <v>7138</v>
          </cell>
          <cell r="K161">
            <v>7107</v>
          </cell>
          <cell r="L161">
            <v>7147</v>
          </cell>
          <cell r="M161">
            <v>7098</v>
          </cell>
          <cell r="N161">
            <v>7377</v>
          </cell>
          <cell r="O161">
            <v>6742</v>
          </cell>
          <cell r="P161">
            <v>6638</v>
          </cell>
        </row>
        <row r="162">
          <cell r="B162" t="str">
            <v>B26401</v>
          </cell>
          <cell r="C162" t="str">
            <v>64</v>
          </cell>
          <cell r="D162">
            <v>308</v>
          </cell>
          <cell r="E162">
            <v>168</v>
          </cell>
          <cell r="F162">
            <v>252</v>
          </cell>
          <cell r="G162">
            <v>196</v>
          </cell>
          <cell r="H162">
            <v>252</v>
          </cell>
          <cell r="I162">
            <v>196</v>
          </cell>
          <cell r="J162">
            <v>224</v>
          </cell>
          <cell r="K162">
            <v>168</v>
          </cell>
          <cell r="L162">
            <v>168</v>
          </cell>
          <cell r="M162">
            <v>168</v>
          </cell>
          <cell r="N162">
            <v>196</v>
          </cell>
          <cell r="O162">
            <v>168</v>
          </cell>
          <cell r="P162">
            <v>140</v>
          </cell>
        </row>
        <row r="163">
          <cell r="B163" t="str">
            <v>B26404</v>
          </cell>
          <cell r="C163" t="str">
            <v>59</v>
          </cell>
          <cell r="D163">
            <v>35</v>
          </cell>
          <cell r="E163">
            <v>26</v>
          </cell>
          <cell r="F163">
            <v>36</v>
          </cell>
          <cell r="G163">
            <v>18</v>
          </cell>
          <cell r="H163">
            <v>45</v>
          </cell>
          <cell r="K163">
            <v>72</v>
          </cell>
          <cell r="L163">
            <v>54</v>
          </cell>
          <cell r="M163">
            <v>37</v>
          </cell>
          <cell r="N163">
            <v>18</v>
          </cell>
          <cell r="O163">
            <v>36</v>
          </cell>
          <cell r="P163">
            <v>36</v>
          </cell>
        </row>
        <row r="164">
          <cell r="B164" t="str">
            <v>B26405</v>
          </cell>
          <cell r="C164" t="str">
            <v>59</v>
          </cell>
          <cell r="D164">
            <v>6160</v>
          </cell>
          <cell r="E164">
            <v>3973</v>
          </cell>
          <cell r="F164">
            <v>3926</v>
          </cell>
          <cell r="G164">
            <v>5062</v>
          </cell>
          <cell r="H164">
            <v>4409</v>
          </cell>
          <cell r="I164">
            <v>3998</v>
          </cell>
          <cell r="J164">
            <v>4484</v>
          </cell>
          <cell r="K164">
            <v>4105</v>
          </cell>
          <cell r="L164">
            <v>4351</v>
          </cell>
          <cell r="M164">
            <v>4556</v>
          </cell>
          <cell r="N164">
            <v>4231</v>
          </cell>
          <cell r="O164">
            <v>3871</v>
          </cell>
          <cell r="P164">
            <v>3399</v>
          </cell>
        </row>
        <row r="165">
          <cell r="B165" t="str">
            <v>B26411</v>
          </cell>
          <cell r="C165" t="str">
            <v>59</v>
          </cell>
          <cell r="F165">
            <v>483</v>
          </cell>
          <cell r="L165">
            <v>504</v>
          </cell>
        </row>
        <row r="166">
          <cell r="B166" t="str">
            <v>B26412</v>
          </cell>
          <cell r="C166" t="str">
            <v>59</v>
          </cell>
          <cell r="E166">
            <v>504</v>
          </cell>
          <cell r="G166">
            <v>223</v>
          </cell>
          <cell r="H166">
            <v>443</v>
          </cell>
          <cell r="J166">
            <v>56</v>
          </cell>
          <cell r="K166">
            <v>143</v>
          </cell>
          <cell r="L166">
            <v>504</v>
          </cell>
        </row>
        <row r="167">
          <cell r="B167" t="str">
            <v>B26415</v>
          </cell>
          <cell r="C167" t="str">
            <v>59</v>
          </cell>
          <cell r="E167">
            <v>0</v>
          </cell>
        </row>
        <row r="168">
          <cell r="B168" t="str">
            <v>B26416</v>
          </cell>
          <cell r="C168" t="str">
            <v>59</v>
          </cell>
          <cell r="E168">
            <v>0</v>
          </cell>
          <cell r="G168">
            <v>0</v>
          </cell>
          <cell r="M168">
            <v>0</v>
          </cell>
        </row>
        <row r="169">
          <cell r="B169" t="str">
            <v>B26419</v>
          </cell>
          <cell r="C169" t="str">
            <v>59</v>
          </cell>
          <cell r="D169">
            <v>373</v>
          </cell>
          <cell r="E169">
            <v>263</v>
          </cell>
          <cell r="F169">
            <v>266</v>
          </cell>
          <cell r="G169">
            <v>314</v>
          </cell>
          <cell r="H169">
            <v>374</v>
          </cell>
          <cell r="I169">
            <v>181</v>
          </cell>
          <cell r="J169">
            <v>171</v>
          </cell>
          <cell r="K169">
            <v>143</v>
          </cell>
          <cell r="L169">
            <v>131</v>
          </cell>
          <cell r="M169">
            <v>111</v>
          </cell>
          <cell r="N169">
            <v>87</v>
          </cell>
          <cell r="O169">
            <v>22</v>
          </cell>
          <cell r="P169">
            <v>279</v>
          </cell>
        </row>
        <row r="170">
          <cell r="B170" t="str">
            <v>B26420</v>
          </cell>
          <cell r="C170" t="str">
            <v>59</v>
          </cell>
          <cell r="D170">
            <v>451</v>
          </cell>
          <cell r="E170">
            <v>334</v>
          </cell>
          <cell r="F170">
            <v>290</v>
          </cell>
          <cell r="G170">
            <v>342</v>
          </cell>
          <cell r="H170">
            <v>395</v>
          </cell>
          <cell r="I170">
            <v>204</v>
          </cell>
          <cell r="J170">
            <v>184</v>
          </cell>
          <cell r="K170">
            <v>164</v>
          </cell>
          <cell r="L170">
            <v>145</v>
          </cell>
          <cell r="M170">
            <v>108</v>
          </cell>
          <cell r="N170">
            <v>98</v>
          </cell>
          <cell r="O170">
            <v>39</v>
          </cell>
          <cell r="P170">
            <v>221</v>
          </cell>
        </row>
        <row r="171">
          <cell r="B171" t="str">
            <v>B26422</v>
          </cell>
          <cell r="C171" t="str">
            <v>59</v>
          </cell>
          <cell r="D171">
            <v>65</v>
          </cell>
          <cell r="E171">
            <v>19</v>
          </cell>
          <cell r="F171">
            <v>5</v>
          </cell>
          <cell r="G171">
            <v>3</v>
          </cell>
          <cell r="H171">
            <v>1</v>
          </cell>
          <cell r="I171">
            <v>1</v>
          </cell>
          <cell r="J171">
            <v>1</v>
          </cell>
          <cell r="P171">
            <v>44</v>
          </cell>
        </row>
        <row r="172">
          <cell r="B172" t="str">
            <v>B26424</v>
          </cell>
          <cell r="C172" t="str">
            <v>85</v>
          </cell>
          <cell r="D172">
            <v>586</v>
          </cell>
          <cell r="E172">
            <v>660</v>
          </cell>
          <cell r="F172">
            <v>566</v>
          </cell>
          <cell r="G172">
            <v>622</v>
          </cell>
          <cell r="H172">
            <v>651</v>
          </cell>
          <cell r="I172">
            <v>987</v>
          </cell>
          <cell r="J172">
            <v>732</v>
          </cell>
          <cell r="K172">
            <v>811</v>
          </cell>
          <cell r="L172">
            <v>1750</v>
          </cell>
          <cell r="M172">
            <v>4972</v>
          </cell>
          <cell r="N172">
            <v>17418</v>
          </cell>
          <cell r="O172">
            <v>3241</v>
          </cell>
          <cell r="P172">
            <v>493</v>
          </cell>
        </row>
        <row r="173">
          <cell r="B173" t="str">
            <v>B26425</v>
          </cell>
          <cell r="C173" t="str">
            <v>85</v>
          </cell>
          <cell r="D173">
            <v>389</v>
          </cell>
          <cell r="E173">
            <v>419</v>
          </cell>
          <cell r="F173">
            <v>333</v>
          </cell>
          <cell r="G173">
            <v>351</v>
          </cell>
          <cell r="H173">
            <v>347</v>
          </cell>
          <cell r="I173">
            <v>342</v>
          </cell>
          <cell r="J173">
            <v>349</v>
          </cell>
          <cell r="K173">
            <v>3556</v>
          </cell>
          <cell r="L173">
            <v>1121</v>
          </cell>
          <cell r="M173">
            <v>7638</v>
          </cell>
          <cell r="N173">
            <v>12882</v>
          </cell>
          <cell r="O173">
            <v>3945</v>
          </cell>
          <cell r="P173">
            <v>349</v>
          </cell>
        </row>
        <row r="174">
          <cell r="B174" t="str">
            <v>B26427</v>
          </cell>
          <cell r="C174" t="str">
            <v>69</v>
          </cell>
          <cell r="D174">
            <v>612</v>
          </cell>
          <cell r="E174">
            <v>548</v>
          </cell>
          <cell r="F174">
            <v>555</v>
          </cell>
          <cell r="G174">
            <v>596</v>
          </cell>
          <cell r="H174">
            <v>621</v>
          </cell>
          <cell r="I174">
            <v>496</v>
          </cell>
          <cell r="J174">
            <v>460</v>
          </cell>
          <cell r="K174">
            <v>367</v>
          </cell>
          <cell r="L174">
            <v>324</v>
          </cell>
          <cell r="M174">
            <v>306</v>
          </cell>
          <cell r="N174">
            <v>261</v>
          </cell>
          <cell r="O174">
            <v>330</v>
          </cell>
          <cell r="P174">
            <v>585</v>
          </cell>
        </row>
        <row r="175">
          <cell r="B175" t="str">
            <v>B26428</v>
          </cell>
          <cell r="C175" t="str">
            <v>69</v>
          </cell>
          <cell r="D175">
            <v>468</v>
          </cell>
          <cell r="E175">
            <v>421</v>
          </cell>
          <cell r="F175">
            <v>438</v>
          </cell>
          <cell r="G175">
            <v>448</v>
          </cell>
          <cell r="H175">
            <v>433</v>
          </cell>
          <cell r="I175">
            <v>342</v>
          </cell>
          <cell r="J175">
            <v>314</v>
          </cell>
          <cell r="K175">
            <v>252</v>
          </cell>
          <cell r="L175">
            <v>240</v>
          </cell>
          <cell r="M175">
            <v>205</v>
          </cell>
          <cell r="N175">
            <v>192</v>
          </cell>
          <cell r="O175">
            <v>231</v>
          </cell>
          <cell r="P175">
            <v>473</v>
          </cell>
        </row>
        <row r="176">
          <cell r="B176" t="str">
            <v>B26430</v>
          </cell>
          <cell r="C176" t="str">
            <v>62</v>
          </cell>
          <cell r="D176">
            <v>424</v>
          </cell>
          <cell r="E176">
            <v>415</v>
          </cell>
          <cell r="F176">
            <v>524</v>
          </cell>
          <cell r="G176">
            <v>207</v>
          </cell>
          <cell r="H176">
            <v>437</v>
          </cell>
          <cell r="I176">
            <v>494</v>
          </cell>
          <cell r="J176">
            <v>394</v>
          </cell>
          <cell r="K176">
            <v>313</v>
          </cell>
          <cell r="L176">
            <v>194</v>
          </cell>
          <cell r="M176">
            <v>421</v>
          </cell>
          <cell r="N176">
            <v>358</v>
          </cell>
          <cell r="O176">
            <v>354</v>
          </cell>
          <cell r="P176">
            <v>241</v>
          </cell>
        </row>
        <row r="177">
          <cell r="B177" t="str">
            <v>B26431</v>
          </cell>
          <cell r="C177" t="str">
            <v>64</v>
          </cell>
          <cell r="D177">
            <v>225</v>
          </cell>
          <cell r="E177">
            <v>243</v>
          </cell>
          <cell r="F177">
            <v>262</v>
          </cell>
          <cell r="G177">
            <v>266</v>
          </cell>
          <cell r="H177">
            <v>260</v>
          </cell>
          <cell r="I177">
            <v>257</v>
          </cell>
          <cell r="J177">
            <v>275</v>
          </cell>
          <cell r="K177">
            <v>267</v>
          </cell>
          <cell r="L177">
            <v>257</v>
          </cell>
          <cell r="M177">
            <v>260</v>
          </cell>
          <cell r="N177">
            <v>284</v>
          </cell>
          <cell r="O177">
            <v>236</v>
          </cell>
          <cell r="P177">
            <v>218</v>
          </cell>
        </row>
        <row r="178">
          <cell r="B178" t="str">
            <v>B26433</v>
          </cell>
          <cell r="C178" t="str">
            <v>64</v>
          </cell>
          <cell r="D178">
            <v>33077</v>
          </cell>
          <cell r="E178">
            <v>33930</v>
          </cell>
          <cell r="F178">
            <v>37447</v>
          </cell>
          <cell r="G178">
            <v>36315</v>
          </cell>
          <cell r="H178">
            <v>34842</v>
          </cell>
          <cell r="I178">
            <v>33425</v>
          </cell>
          <cell r="J178">
            <v>38551</v>
          </cell>
          <cell r="K178">
            <v>33777</v>
          </cell>
          <cell r="L178">
            <v>35683</v>
          </cell>
          <cell r="M178">
            <v>34144</v>
          </cell>
          <cell r="N178">
            <v>40736</v>
          </cell>
          <cell r="O178">
            <v>37201</v>
          </cell>
          <cell r="P178">
            <v>41492</v>
          </cell>
        </row>
        <row r="179">
          <cell r="B179" t="str">
            <v>B26434</v>
          </cell>
          <cell r="C179" t="str">
            <v>65</v>
          </cell>
          <cell r="D179">
            <v>4620</v>
          </cell>
          <cell r="E179">
            <v>4413</v>
          </cell>
          <cell r="F179">
            <v>4927</v>
          </cell>
          <cell r="G179">
            <v>4701</v>
          </cell>
          <cell r="H179">
            <v>4540</v>
          </cell>
          <cell r="I179">
            <v>4944</v>
          </cell>
          <cell r="J179">
            <v>5122</v>
          </cell>
          <cell r="K179">
            <v>5261</v>
          </cell>
          <cell r="L179">
            <v>9841</v>
          </cell>
          <cell r="M179">
            <v>12231</v>
          </cell>
          <cell r="N179">
            <v>10412</v>
          </cell>
          <cell r="O179">
            <v>5093</v>
          </cell>
          <cell r="P179">
            <v>3842</v>
          </cell>
        </row>
        <row r="180">
          <cell r="B180" t="str">
            <v>B26438</v>
          </cell>
          <cell r="C180" t="str">
            <v>61</v>
          </cell>
          <cell r="D180">
            <v>5150</v>
          </cell>
          <cell r="E180">
            <v>8100</v>
          </cell>
          <cell r="F180">
            <v>8350</v>
          </cell>
          <cell r="G180">
            <v>3000</v>
          </cell>
          <cell r="H180">
            <v>10400</v>
          </cell>
          <cell r="I180">
            <v>7200</v>
          </cell>
          <cell r="J180">
            <v>9350</v>
          </cell>
          <cell r="K180">
            <v>9850</v>
          </cell>
          <cell r="L180">
            <v>4600</v>
          </cell>
          <cell r="M180">
            <v>8299</v>
          </cell>
          <cell r="N180">
            <v>10900</v>
          </cell>
          <cell r="O180">
            <v>5100</v>
          </cell>
          <cell r="P180">
            <v>11997</v>
          </cell>
        </row>
        <row r="181">
          <cell r="B181" t="str">
            <v>B26487</v>
          </cell>
          <cell r="C181" t="str">
            <v>61</v>
          </cell>
          <cell r="D181">
            <v>729</v>
          </cell>
          <cell r="E181">
            <v>627</v>
          </cell>
          <cell r="F181">
            <v>770</v>
          </cell>
          <cell r="G181">
            <v>628</v>
          </cell>
          <cell r="H181">
            <v>626</v>
          </cell>
          <cell r="I181">
            <v>746</v>
          </cell>
          <cell r="J181">
            <v>804</v>
          </cell>
          <cell r="K181">
            <v>677</v>
          </cell>
          <cell r="L181">
            <v>673</v>
          </cell>
          <cell r="M181">
            <v>721</v>
          </cell>
          <cell r="N181">
            <v>669</v>
          </cell>
          <cell r="O181">
            <v>709</v>
          </cell>
          <cell r="P181">
            <v>743</v>
          </cell>
        </row>
        <row r="182">
          <cell r="B182" t="str">
            <v>B26488</v>
          </cell>
          <cell r="C182" t="str">
            <v>61</v>
          </cell>
          <cell r="D182">
            <v>342</v>
          </cell>
          <cell r="E182">
            <v>344</v>
          </cell>
          <cell r="F182">
            <v>522</v>
          </cell>
          <cell r="G182">
            <v>261</v>
          </cell>
          <cell r="H182">
            <v>316</v>
          </cell>
          <cell r="I182">
            <v>327</v>
          </cell>
          <cell r="J182">
            <v>311</v>
          </cell>
          <cell r="K182">
            <v>350</v>
          </cell>
          <cell r="L182">
            <v>430</v>
          </cell>
          <cell r="M182">
            <v>165</v>
          </cell>
          <cell r="N182">
            <v>478</v>
          </cell>
          <cell r="O182">
            <v>303</v>
          </cell>
          <cell r="P182">
            <v>383</v>
          </cell>
        </row>
        <row r="183">
          <cell r="B183" t="str">
            <v>B26489</v>
          </cell>
          <cell r="C183" t="str">
            <v>61</v>
          </cell>
          <cell r="D183">
            <v>1018</v>
          </cell>
          <cell r="E183">
            <v>893</v>
          </cell>
          <cell r="F183">
            <v>982</v>
          </cell>
          <cell r="G183">
            <v>1037</v>
          </cell>
          <cell r="H183">
            <v>983</v>
          </cell>
          <cell r="I183">
            <v>944</v>
          </cell>
          <cell r="J183">
            <v>1103</v>
          </cell>
          <cell r="K183">
            <v>994</v>
          </cell>
          <cell r="L183">
            <v>813</v>
          </cell>
          <cell r="M183">
            <v>1016</v>
          </cell>
          <cell r="N183">
            <v>811</v>
          </cell>
          <cell r="O183">
            <v>871</v>
          </cell>
          <cell r="P183">
            <v>1014</v>
          </cell>
        </row>
        <row r="184">
          <cell r="B184" t="str">
            <v>B26490</v>
          </cell>
          <cell r="C184" t="str">
            <v>61</v>
          </cell>
          <cell r="D184">
            <v>624</v>
          </cell>
          <cell r="E184">
            <v>504</v>
          </cell>
          <cell r="F184">
            <v>575</v>
          </cell>
          <cell r="G184">
            <v>559</v>
          </cell>
          <cell r="H184">
            <v>491</v>
          </cell>
          <cell r="I184">
            <v>650</v>
          </cell>
          <cell r="J184">
            <v>580</v>
          </cell>
          <cell r="K184">
            <v>503</v>
          </cell>
          <cell r="L184">
            <v>667</v>
          </cell>
          <cell r="M184">
            <v>595</v>
          </cell>
          <cell r="N184">
            <v>809</v>
          </cell>
          <cell r="O184">
            <v>511</v>
          </cell>
          <cell r="P184">
            <v>481</v>
          </cell>
        </row>
        <row r="185">
          <cell r="B185" t="str">
            <v>B26491</v>
          </cell>
          <cell r="C185" t="str">
            <v>61</v>
          </cell>
          <cell r="D185">
            <v>684</v>
          </cell>
          <cell r="E185">
            <v>434</v>
          </cell>
          <cell r="F185">
            <v>378</v>
          </cell>
          <cell r="G185">
            <v>602</v>
          </cell>
          <cell r="H185">
            <v>514</v>
          </cell>
          <cell r="I185">
            <v>471</v>
          </cell>
          <cell r="J185">
            <v>545</v>
          </cell>
          <cell r="K185">
            <v>425</v>
          </cell>
          <cell r="L185">
            <v>510</v>
          </cell>
          <cell r="M185">
            <v>523</v>
          </cell>
          <cell r="N185">
            <v>394</v>
          </cell>
          <cell r="O185">
            <v>531</v>
          </cell>
          <cell r="P185">
            <v>530</v>
          </cell>
        </row>
        <row r="186">
          <cell r="B186" t="str">
            <v>B26492</v>
          </cell>
          <cell r="C186" t="str">
            <v>61</v>
          </cell>
          <cell r="D186">
            <v>216</v>
          </cell>
          <cell r="E186">
            <v>217</v>
          </cell>
          <cell r="F186">
            <v>284</v>
          </cell>
          <cell r="G186">
            <v>214</v>
          </cell>
          <cell r="H186">
            <v>266</v>
          </cell>
          <cell r="I186">
            <v>167</v>
          </cell>
          <cell r="J186">
            <v>200</v>
          </cell>
          <cell r="K186">
            <v>144</v>
          </cell>
          <cell r="L186">
            <v>233</v>
          </cell>
          <cell r="M186">
            <v>160</v>
          </cell>
          <cell r="N186">
            <v>160</v>
          </cell>
          <cell r="O186">
            <v>200</v>
          </cell>
          <cell r="P186">
            <v>305</v>
          </cell>
        </row>
        <row r="187">
          <cell r="B187" t="str">
            <v>B26493</v>
          </cell>
          <cell r="C187" t="str">
            <v>61</v>
          </cell>
          <cell r="D187">
            <v>1253</v>
          </cell>
          <cell r="E187">
            <v>1061</v>
          </cell>
          <cell r="F187">
            <v>1146</v>
          </cell>
          <cell r="G187">
            <v>1235</v>
          </cell>
          <cell r="H187">
            <v>1254</v>
          </cell>
          <cell r="I187">
            <v>1151</v>
          </cell>
          <cell r="J187">
            <v>1194</v>
          </cell>
          <cell r="K187">
            <v>1193</v>
          </cell>
          <cell r="L187">
            <v>1079</v>
          </cell>
          <cell r="M187">
            <v>1382</v>
          </cell>
          <cell r="N187">
            <v>1248</v>
          </cell>
          <cell r="O187">
            <v>1131</v>
          </cell>
          <cell r="P187">
            <v>1190</v>
          </cell>
        </row>
        <row r="188">
          <cell r="B188" t="str">
            <v>B26494</v>
          </cell>
          <cell r="C188" t="str">
            <v>61</v>
          </cell>
          <cell r="D188">
            <v>196</v>
          </cell>
          <cell r="E188">
            <v>73</v>
          </cell>
          <cell r="F188">
            <v>203</v>
          </cell>
          <cell r="G188">
            <v>191</v>
          </cell>
          <cell r="H188">
            <v>99</v>
          </cell>
          <cell r="I188">
            <v>233</v>
          </cell>
          <cell r="J188">
            <v>130</v>
          </cell>
          <cell r="K188">
            <v>128</v>
          </cell>
          <cell r="L188">
            <v>296</v>
          </cell>
          <cell r="M188">
            <v>169</v>
          </cell>
          <cell r="N188">
            <v>182</v>
          </cell>
          <cell r="O188">
            <v>212</v>
          </cell>
          <cell r="P188">
            <v>145</v>
          </cell>
        </row>
        <row r="189">
          <cell r="B189" t="str">
            <v>B26501</v>
          </cell>
          <cell r="C189" t="str">
            <v>85</v>
          </cell>
          <cell r="D189">
            <v>237</v>
          </cell>
          <cell r="E189">
            <v>327</v>
          </cell>
          <cell r="F189">
            <v>297</v>
          </cell>
          <cell r="G189">
            <v>384</v>
          </cell>
          <cell r="H189">
            <v>317</v>
          </cell>
          <cell r="I189">
            <v>727</v>
          </cell>
          <cell r="J189">
            <v>543</v>
          </cell>
          <cell r="K189">
            <v>924</v>
          </cell>
          <cell r="L189">
            <v>5171</v>
          </cell>
          <cell r="M189">
            <v>25054</v>
          </cell>
          <cell r="N189">
            <v>13922</v>
          </cell>
          <cell r="O189">
            <v>2970</v>
          </cell>
          <cell r="P189">
            <v>199</v>
          </cell>
        </row>
        <row r="190">
          <cell r="B190" t="str">
            <v>B26502</v>
          </cell>
          <cell r="C190" t="str">
            <v>85</v>
          </cell>
          <cell r="D190">
            <v>40</v>
          </cell>
          <cell r="E190">
            <v>1101</v>
          </cell>
          <cell r="F190">
            <v>1060</v>
          </cell>
          <cell r="G190">
            <v>4066</v>
          </cell>
          <cell r="H190">
            <v>1525</v>
          </cell>
          <cell r="I190">
            <v>2597</v>
          </cell>
          <cell r="J190">
            <v>2115</v>
          </cell>
          <cell r="K190">
            <v>2369</v>
          </cell>
          <cell r="L190">
            <v>15818</v>
          </cell>
          <cell r="M190">
            <v>45952</v>
          </cell>
          <cell r="N190">
            <v>16008</v>
          </cell>
          <cell r="O190">
            <v>4037</v>
          </cell>
          <cell r="P190">
            <v>240</v>
          </cell>
        </row>
        <row r="191">
          <cell r="B191" t="str">
            <v>B26503</v>
          </cell>
          <cell r="C191" t="str">
            <v>85</v>
          </cell>
          <cell r="D191">
            <v>90</v>
          </cell>
          <cell r="E191">
            <v>115</v>
          </cell>
          <cell r="F191">
            <v>97</v>
          </cell>
          <cell r="G191">
            <v>278</v>
          </cell>
          <cell r="H191">
            <v>172</v>
          </cell>
          <cell r="I191">
            <v>238</v>
          </cell>
          <cell r="J191">
            <v>201</v>
          </cell>
          <cell r="K191">
            <v>234</v>
          </cell>
          <cell r="L191">
            <v>660</v>
          </cell>
          <cell r="M191">
            <v>8019</v>
          </cell>
          <cell r="N191">
            <v>5649</v>
          </cell>
          <cell r="O191">
            <v>1285</v>
          </cell>
          <cell r="P191">
            <v>95</v>
          </cell>
        </row>
        <row r="192">
          <cell r="B192" t="str">
            <v>B26504</v>
          </cell>
          <cell r="C192" t="str">
            <v>85</v>
          </cell>
          <cell r="D192">
            <v>16</v>
          </cell>
          <cell r="E192">
            <v>31</v>
          </cell>
          <cell r="F192">
            <v>10</v>
          </cell>
          <cell r="G192">
            <v>8</v>
          </cell>
          <cell r="H192">
            <v>10</v>
          </cell>
          <cell r="I192">
            <v>12</v>
          </cell>
          <cell r="J192">
            <v>7</v>
          </cell>
          <cell r="K192">
            <v>10</v>
          </cell>
          <cell r="L192">
            <v>20</v>
          </cell>
          <cell r="M192">
            <v>1148</v>
          </cell>
          <cell r="N192">
            <v>1425</v>
          </cell>
          <cell r="O192">
            <v>1254</v>
          </cell>
          <cell r="P192">
            <v>2</v>
          </cell>
        </row>
        <row r="193">
          <cell r="B193" t="str">
            <v>B26505</v>
          </cell>
          <cell r="C193" t="str">
            <v>85</v>
          </cell>
          <cell r="D193">
            <v>99</v>
          </cell>
          <cell r="E193">
            <v>254</v>
          </cell>
          <cell r="F193">
            <v>165</v>
          </cell>
          <cell r="G193">
            <v>168</v>
          </cell>
          <cell r="H193">
            <v>258</v>
          </cell>
          <cell r="I193">
            <v>201</v>
          </cell>
          <cell r="J193">
            <v>213</v>
          </cell>
          <cell r="K193">
            <v>221</v>
          </cell>
          <cell r="L193">
            <v>544</v>
          </cell>
          <cell r="M193">
            <v>1543</v>
          </cell>
          <cell r="N193">
            <v>4043</v>
          </cell>
          <cell r="O193">
            <v>585</v>
          </cell>
          <cell r="P193">
            <v>184</v>
          </cell>
        </row>
        <row r="194">
          <cell r="B194" t="str">
            <v>B26507</v>
          </cell>
          <cell r="C194" t="str">
            <v>85</v>
          </cell>
          <cell r="D194">
            <v>1080</v>
          </cell>
          <cell r="E194">
            <v>1748</v>
          </cell>
          <cell r="F194">
            <v>1801</v>
          </cell>
          <cell r="G194">
            <v>2456</v>
          </cell>
          <cell r="H194">
            <v>1063</v>
          </cell>
          <cell r="I194">
            <v>3231</v>
          </cell>
          <cell r="J194">
            <v>2004</v>
          </cell>
          <cell r="K194">
            <v>4455</v>
          </cell>
          <cell r="L194">
            <v>21325</v>
          </cell>
          <cell r="M194">
            <v>51197</v>
          </cell>
          <cell r="N194">
            <v>59637</v>
          </cell>
          <cell r="O194">
            <v>14980</v>
          </cell>
          <cell r="P194">
            <v>863</v>
          </cell>
        </row>
        <row r="195">
          <cell r="B195" t="str">
            <v>B26508</v>
          </cell>
          <cell r="C195" t="str">
            <v>85</v>
          </cell>
          <cell r="D195">
            <v>51</v>
          </cell>
          <cell r="E195">
            <v>171</v>
          </cell>
          <cell r="F195">
            <v>274</v>
          </cell>
          <cell r="G195">
            <v>325</v>
          </cell>
          <cell r="H195">
            <v>244</v>
          </cell>
          <cell r="I195">
            <v>295</v>
          </cell>
          <cell r="J195">
            <v>270</v>
          </cell>
          <cell r="K195">
            <v>354</v>
          </cell>
          <cell r="L195">
            <v>711</v>
          </cell>
          <cell r="M195">
            <v>7005</v>
          </cell>
          <cell r="N195">
            <v>6479</v>
          </cell>
          <cell r="O195">
            <v>1827</v>
          </cell>
          <cell r="P195">
            <v>73</v>
          </cell>
        </row>
        <row r="196">
          <cell r="B196" t="str">
            <v>B26509</v>
          </cell>
          <cell r="C196" t="str">
            <v>85</v>
          </cell>
          <cell r="D196">
            <v>390</v>
          </cell>
          <cell r="E196">
            <v>648</v>
          </cell>
          <cell r="F196">
            <v>419</v>
          </cell>
          <cell r="G196">
            <v>567</v>
          </cell>
          <cell r="H196">
            <v>522</v>
          </cell>
          <cell r="I196">
            <v>1329</v>
          </cell>
          <cell r="J196">
            <v>775</v>
          </cell>
          <cell r="K196">
            <v>1066</v>
          </cell>
          <cell r="L196">
            <v>3156</v>
          </cell>
          <cell r="M196">
            <v>16681</v>
          </cell>
          <cell r="N196">
            <v>11702</v>
          </cell>
          <cell r="O196">
            <v>4043</v>
          </cell>
          <cell r="P196">
            <v>452</v>
          </cell>
        </row>
        <row r="197">
          <cell r="B197" t="str">
            <v>B26520</v>
          </cell>
          <cell r="C197" t="str">
            <v>85</v>
          </cell>
          <cell r="D197">
            <v>2054</v>
          </cell>
          <cell r="E197">
            <v>1352</v>
          </cell>
          <cell r="F197">
            <v>2287</v>
          </cell>
          <cell r="G197">
            <v>2067</v>
          </cell>
          <cell r="H197">
            <v>1631</v>
          </cell>
          <cell r="I197">
            <v>2705</v>
          </cell>
          <cell r="J197">
            <v>2197</v>
          </cell>
          <cell r="K197">
            <v>2551</v>
          </cell>
          <cell r="L197">
            <v>4232</v>
          </cell>
          <cell r="M197">
            <v>11827</v>
          </cell>
          <cell r="N197">
            <v>35901</v>
          </cell>
          <cell r="O197">
            <v>5004</v>
          </cell>
          <cell r="P197">
            <v>1029</v>
          </cell>
        </row>
        <row r="198">
          <cell r="B198" t="str">
            <v>B26551</v>
          </cell>
          <cell r="C198" t="str">
            <v>61</v>
          </cell>
          <cell r="D198">
            <v>266</v>
          </cell>
          <cell r="E198">
            <v>472</v>
          </cell>
          <cell r="F198">
            <v>349</v>
          </cell>
          <cell r="G198">
            <v>265</v>
          </cell>
          <cell r="H198">
            <v>354</v>
          </cell>
          <cell r="I198">
            <v>904</v>
          </cell>
          <cell r="J198">
            <v>2177</v>
          </cell>
          <cell r="K198">
            <v>1379</v>
          </cell>
          <cell r="L198">
            <v>814</v>
          </cell>
          <cell r="M198">
            <v>1520</v>
          </cell>
          <cell r="N198">
            <v>2408</v>
          </cell>
          <cell r="O198">
            <v>1090</v>
          </cell>
          <cell r="P198">
            <v>360</v>
          </cell>
        </row>
        <row r="199">
          <cell r="B199" t="str">
            <v>B26552</v>
          </cell>
          <cell r="C199" t="str">
            <v>61</v>
          </cell>
          <cell r="D199">
            <v>78</v>
          </cell>
          <cell r="E199">
            <v>132</v>
          </cell>
          <cell r="F199">
            <v>138</v>
          </cell>
          <cell r="G199">
            <v>170</v>
          </cell>
          <cell r="H199">
            <v>143</v>
          </cell>
          <cell r="I199">
            <v>261</v>
          </cell>
          <cell r="J199">
            <v>432</v>
          </cell>
          <cell r="K199">
            <v>162</v>
          </cell>
          <cell r="L199">
            <v>288</v>
          </cell>
          <cell r="M199">
            <v>541</v>
          </cell>
          <cell r="N199">
            <v>301</v>
          </cell>
          <cell r="O199">
            <v>224</v>
          </cell>
          <cell r="P199">
            <v>115</v>
          </cell>
        </row>
        <row r="200">
          <cell r="B200" t="str">
            <v>B26553</v>
          </cell>
          <cell r="C200" t="str">
            <v>61</v>
          </cell>
          <cell r="D200">
            <v>18</v>
          </cell>
          <cell r="E200">
            <v>51</v>
          </cell>
          <cell r="F200">
            <v>111</v>
          </cell>
          <cell r="G200">
            <v>63</v>
          </cell>
          <cell r="H200">
            <v>118</v>
          </cell>
          <cell r="I200">
            <v>124</v>
          </cell>
          <cell r="J200">
            <v>173</v>
          </cell>
          <cell r="K200">
            <v>109</v>
          </cell>
          <cell r="L200">
            <v>64</v>
          </cell>
          <cell r="M200">
            <v>246</v>
          </cell>
          <cell r="N200">
            <v>132</v>
          </cell>
          <cell r="O200">
            <v>35</v>
          </cell>
          <cell r="P200">
            <v>6</v>
          </cell>
        </row>
        <row r="201">
          <cell r="B201" t="str">
            <v>B26554</v>
          </cell>
          <cell r="C201" t="str">
            <v>61</v>
          </cell>
          <cell r="D201">
            <v>8</v>
          </cell>
          <cell r="E201">
            <v>84</v>
          </cell>
          <cell r="F201">
            <v>82</v>
          </cell>
          <cell r="G201">
            <v>47</v>
          </cell>
          <cell r="H201">
            <v>99</v>
          </cell>
          <cell r="I201">
            <v>148</v>
          </cell>
          <cell r="J201">
            <v>170</v>
          </cell>
          <cell r="K201">
            <v>68</v>
          </cell>
          <cell r="L201">
            <v>129</v>
          </cell>
          <cell r="M201">
            <v>144</v>
          </cell>
          <cell r="N201">
            <v>113</v>
          </cell>
          <cell r="O201">
            <v>140</v>
          </cell>
          <cell r="P201">
            <v>76</v>
          </cell>
        </row>
        <row r="202">
          <cell r="B202" t="str">
            <v>B26555</v>
          </cell>
          <cell r="C202" t="str">
            <v>61</v>
          </cell>
          <cell r="D202">
            <v>133</v>
          </cell>
          <cell r="E202">
            <v>126</v>
          </cell>
          <cell r="F202">
            <v>176</v>
          </cell>
          <cell r="G202">
            <v>158</v>
          </cell>
          <cell r="H202">
            <v>146</v>
          </cell>
          <cell r="I202">
            <v>360</v>
          </cell>
          <cell r="J202">
            <v>548</v>
          </cell>
          <cell r="K202">
            <v>400</v>
          </cell>
          <cell r="L202">
            <v>579</v>
          </cell>
          <cell r="M202">
            <v>728</v>
          </cell>
          <cell r="N202">
            <v>839</v>
          </cell>
          <cell r="O202">
            <v>210</v>
          </cell>
          <cell r="P202">
            <v>95</v>
          </cell>
        </row>
        <row r="203">
          <cell r="B203" t="str">
            <v>B26740</v>
          </cell>
          <cell r="C203" t="str">
            <v>59</v>
          </cell>
          <cell r="D203">
            <v>586</v>
          </cell>
          <cell r="E203">
            <v>327</v>
          </cell>
          <cell r="F203">
            <v>400</v>
          </cell>
          <cell r="G203">
            <v>314</v>
          </cell>
          <cell r="H203">
            <v>328</v>
          </cell>
          <cell r="I203">
            <v>319</v>
          </cell>
          <cell r="J203">
            <v>694</v>
          </cell>
          <cell r="K203">
            <v>543</v>
          </cell>
          <cell r="L203">
            <v>795</v>
          </cell>
          <cell r="M203">
            <v>791</v>
          </cell>
          <cell r="N203">
            <v>787</v>
          </cell>
          <cell r="O203">
            <v>656</v>
          </cell>
          <cell r="P203">
            <v>162</v>
          </cell>
        </row>
        <row r="204">
          <cell r="B204" t="str">
            <v>B26741</v>
          </cell>
          <cell r="C204" t="str">
            <v>59</v>
          </cell>
          <cell r="D204">
            <v>634</v>
          </cell>
          <cell r="E204">
            <v>622</v>
          </cell>
          <cell r="F204">
            <v>472</v>
          </cell>
          <cell r="G204">
            <v>406</v>
          </cell>
          <cell r="H204">
            <v>482</v>
          </cell>
          <cell r="I204">
            <v>411</v>
          </cell>
          <cell r="J204">
            <v>865</v>
          </cell>
          <cell r="K204">
            <v>652</v>
          </cell>
          <cell r="L204">
            <v>1019</v>
          </cell>
          <cell r="M204">
            <v>1075</v>
          </cell>
          <cell r="N204">
            <v>885</v>
          </cell>
          <cell r="O204">
            <v>742</v>
          </cell>
          <cell r="P204">
            <v>177</v>
          </cell>
        </row>
        <row r="205">
          <cell r="B205" t="str">
            <v>B26851</v>
          </cell>
          <cell r="C205" t="str">
            <v>59</v>
          </cell>
          <cell r="D205">
            <v>266</v>
          </cell>
          <cell r="E205">
            <v>172</v>
          </cell>
          <cell r="F205">
            <v>196</v>
          </cell>
          <cell r="G205">
            <v>193</v>
          </cell>
          <cell r="H205">
            <v>181</v>
          </cell>
          <cell r="I205">
            <v>247</v>
          </cell>
          <cell r="J205">
            <v>183</v>
          </cell>
          <cell r="K205">
            <v>256</v>
          </cell>
          <cell r="L205">
            <v>386</v>
          </cell>
          <cell r="M205">
            <v>287</v>
          </cell>
          <cell r="N205">
            <v>255</v>
          </cell>
          <cell r="O205">
            <v>248</v>
          </cell>
          <cell r="P205">
            <v>271</v>
          </cell>
        </row>
        <row r="206">
          <cell r="B206" t="str">
            <v>B26876</v>
          </cell>
          <cell r="C206" t="str">
            <v>62</v>
          </cell>
          <cell r="D206">
            <v>124</v>
          </cell>
          <cell r="E206">
            <v>63</v>
          </cell>
          <cell r="F206">
            <v>136</v>
          </cell>
          <cell r="G206">
            <v>131</v>
          </cell>
          <cell r="H206">
            <v>55</v>
          </cell>
          <cell r="I206">
            <v>212</v>
          </cell>
          <cell r="J206">
            <v>124</v>
          </cell>
          <cell r="K206">
            <v>66</v>
          </cell>
          <cell r="L206">
            <v>129</v>
          </cell>
          <cell r="M206">
            <v>112</v>
          </cell>
          <cell r="N206">
            <v>121</v>
          </cell>
          <cell r="O206">
            <v>122</v>
          </cell>
          <cell r="P206">
            <v>115</v>
          </cell>
        </row>
        <row r="207">
          <cell r="B207" t="str">
            <v>B26901</v>
          </cell>
          <cell r="C207" t="str">
            <v>82</v>
          </cell>
          <cell r="L207">
            <v>120</v>
          </cell>
          <cell r="M207">
            <v>193</v>
          </cell>
          <cell r="N207">
            <v>136</v>
          </cell>
          <cell r="O207">
            <v>203</v>
          </cell>
        </row>
        <row r="208">
          <cell r="B208" t="str">
            <v>B26902</v>
          </cell>
          <cell r="C208" t="str">
            <v>82</v>
          </cell>
          <cell r="D208">
            <v>1329</v>
          </cell>
          <cell r="E208">
            <v>1287</v>
          </cell>
          <cell r="F208">
            <v>1389</v>
          </cell>
          <cell r="G208">
            <v>1477</v>
          </cell>
          <cell r="H208">
            <v>1361</v>
          </cell>
          <cell r="I208">
            <v>1434</v>
          </cell>
          <cell r="J208">
            <v>1310</v>
          </cell>
          <cell r="K208">
            <v>1297</v>
          </cell>
          <cell r="L208">
            <v>1465</v>
          </cell>
          <cell r="M208">
            <v>1567</v>
          </cell>
          <cell r="N208">
            <v>1454</v>
          </cell>
          <cell r="O208">
            <v>1116</v>
          </cell>
          <cell r="P208">
            <v>1268</v>
          </cell>
        </row>
        <row r="209">
          <cell r="B209" t="str">
            <v>B26903</v>
          </cell>
          <cell r="C209" t="str">
            <v>82</v>
          </cell>
          <cell r="D209">
            <v>259</v>
          </cell>
          <cell r="E209">
            <v>315</v>
          </cell>
          <cell r="F209">
            <v>346</v>
          </cell>
          <cell r="G209">
            <v>365</v>
          </cell>
          <cell r="H209">
            <v>316</v>
          </cell>
          <cell r="I209">
            <v>362</v>
          </cell>
          <cell r="J209">
            <v>329</v>
          </cell>
          <cell r="K209">
            <v>325</v>
          </cell>
          <cell r="L209">
            <v>293</v>
          </cell>
          <cell r="M209">
            <v>325</v>
          </cell>
          <cell r="N209">
            <v>343</v>
          </cell>
          <cell r="O209">
            <v>243</v>
          </cell>
          <cell r="P209">
            <v>331</v>
          </cell>
        </row>
        <row r="210">
          <cell r="B210" t="str">
            <v>B26904</v>
          </cell>
          <cell r="C210" t="str">
            <v>82</v>
          </cell>
          <cell r="D210">
            <v>323</v>
          </cell>
          <cell r="E210">
            <v>40</v>
          </cell>
          <cell r="F210">
            <v>49</v>
          </cell>
          <cell r="P210">
            <v>478</v>
          </cell>
        </row>
        <row r="211">
          <cell r="B211" t="str">
            <v>B26905</v>
          </cell>
          <cell r="C211" t="str">
            <v>82</v>
          </cell>
          <cell r="D211">
            <v>914</v>
          </cell>
          <cell r="E211">
            <v>1046</v>
          </cell>
          <cell r="F211">
            <v>801</v>
          </cell>
          <cell r="G211">
            <v>1163</v>
          </cell>
          <cell r="H211">
            <v>948</v>
          </cell>
          <cell r="I211">
            <v>1075</v>
          </cell>
          <cell r="J211">
            <v>836</v>
          </cell>
          <cell r="K211">
            <v>1147</v>
          </cell>
          <cell r="L211">
            <v>964</v>
          </cell>
          <cell r="M211">
            <v>1067</v>
          </cell>
          <cell r="N211">
            <v>1166</v>
          </cell>
          <cell r="O211">
            <v>855</v>
          </cell>
          <cell r="P211">
            <v>997</v>
          </cell>
        </row>
        <row r="212">
          <cell r="B212" t="str">
            <v>B26906</v>
          </cell>
          <cell r="C212" t="str">
            <v>82</v>
          </cell>
          <cell r="D212">
            <v>1502</v>
          </cell>
          <cell r="E212">
            <v>1326</v>
          </cell>
          <cell r="F212">
            <v>1017</v>
          </cell>
          <cell r="G212">
            <v>1347</v>
          </cell>
          <cell r="H212">
            <v>1241</v>
          </cell>
          <cell r="I212">
            <v>1340</v>
          </cell>
          <cell r="J212">
            <v>982</v>
          </cell>
          <cell r="K212">
            <v>1387</v>
          </cell>
          <cell r="L212">
            <v>1168</v>
          </cell>
          <cell r="M212">
            <v>1317</v>
          </cell>
          <cell r="N212">
            <v>1371</v>
          </cell>
          <cell r="O212">
            <v>1069</v>
          </cell>
          <cell r="P212">
            <v>1229</v>
          </cell>
        </row>
        <row r="213">
          <cell r="B213" t="str">
            <v>B26907</v>
          </cell>
          <cell r="C213" t="str">
            <v>82</v>
          </cell>
          <cell r="D213">
            <v>2032</v>
          </cell>
          <cell r="E213">
            <v>2025</v>
          </cell>
          <cell r="F213">
            <v>1867</v>
          </cell>
          <cell r="G213">
            <v>2001</v>
          </cell>
          <cell r="H213">
            <v>1615</v>
          </cell>
          <cell r="I213">
            <v>2008</v>
          </cell>
          <cell r="J213">
            <v>1803</v>
          </cell>
          <cell r="K213">
            <v>2050</v>
          </cell>
          <cell r="L213">
            <v>2036</v>
          </cell>
          <cell r="M213">
            <v>2092</v>
          </cell>
          <cell r="N213">
            <v>2246</v>
          </cell>
          <cell r="O213">
            <v>1590</v>
          </cell>
          <cell r="P213">
            <v>1900</v>
          </cell>
        </row>
        <row r="214">
          <cell r="B214" t="str">
            <v>B26908</v>
          </cell>
          <cell r="C214" t="str">
            <v>82</v>
          </cell>
          <cell r="D214">
            <v>534</v>
          </cell>
          <cell r="E214">
            <v>483</v>
          </cell>
          <cell r="F214">
            <v>393</v>
          </cell>
          <cell r="G214">
            <v>473</v>
          </cell>
          <cell r="H214">
            <v>430</v>
          </cell>
          <cell r="I214">
            <v>432</v>
          </cell>
          <cell r="J214">
            <v>356</v>
          </cell>
          <cell r="K214">
            <v>562</v>
          </cell>
          <cell r="L214">
            <v>472</v>
          </cell>
          <cell r="M214">
            <v>451</v>
          </cell>
          <cell r="N214">
            <v>424</v>
          </cell>
          <cell r="O214">
            <v>418</v>
          </cell>
          <cell r="P214">
            <v>417</v>
          </cell>
        </row>
        <row r="215">
          <cell r="B215" t="str">
            <v>B26909</v>
          </cell>
          <cell r="C215" t="str">
            <v>82</v>
          </cell>
          <cell r="D215">
            <v>995</v>
          </cell>
          <cell r="E215">
            <v>1118</v>
          </cell>
          <cell r="F215">
            <v>736</v>
          </cell>
          <cell r="G215">
            <v>1002</v>
          </cell>
          <cell r="H215">
            <v>897</v>
          </cell>
          <cell r="I215">
            <v>1037</v>
          </cell>
          <cell r="J215">
            <v>831</v>
          </cell>
          <cell r="K215">
            <v>988</v>
          </cell>
          <cell r="L215">
            <v>969</v>
          </cell>
          <cell r="M215">
            <v>1091</v>
          </cell>
          <cell r="N215">
            <v>918</v>
          </cell>
          <cell r="O215">
            <v>850</v>
          </cell>
          <cell r="P215">
            <v>892</v>
          </cell>
        </row>
        <row r="216">
          <cell r="B216" t="str">
            <v>B26910</v>
          </cell>
          <cell r="C216" t="str">
            <v>82</v>
          </cell>
          <cell r="D216">
            <v>1315</v>
          </cell>
          <cell r="E216">
            <v>979</v>
          </cell>
          <cell r="F216">
            <v>1040</v>
          </cell>
          <cell r="G216">
            <v>1254</v>
          </cell>
          <cell r="H216">
            <v>1072</v>
          </cell>
          <cell r="I216">
            <v>1185</v>
          </cell>
          <cell r="J216">
            <v>869</v>
          </cell>
          <cell r="K216">
            <v>1348</v>
          </cell>
          <cell r="L216">
            <v>1113</v>
          </cell>
          <cell r="M216">
            <v>1274</v>
          </cell>
          <cell r="N216">
            <v>1342</v>
          </cell>
          <cell r="O216">
            <v>1058</v>
          </cell>
          <cell r="P216">
            <v>1036</v>
          </cell>
        </row>
        <row r="217">
          <cell r="B217" t="str">
            <v>B26911</v>
          </cell>
          <cell r="C217" t="str">
            <v>82</v>
          </cell>
          <cell r="D217">
            <v>1616</v>
          </cell>
          <cell r="E217">
            <v>1609</v>
          </cell>
          <cell r="F217">
            <v>1516</v>
          </cell>
          <cell r="G217">
            <v>1484</v>
          </cell>
          <cell r="H217">
            <v>1519</v>
          </cell>
          <cell r="I217">
            <v>1562</v>
          </cell>
          <cell r="J217">
            <v>1478</v>
          </cell>
          <cell r="K217">
            <v>1599</v>
          </cell>
          <cell r="L217">
            <v>1552</v>
          </cell>
          <cell r="M217">
            <v>1489</v>
          </cell>
          <cell r="N217">
            <v>1752</v>
          </cell>
          <cell r="O217">
            <v>1364</v>
          </cell>
          <cell r="P217">
            <v>1436</v>
          </cell>
        </row>
        <row r="218">
          <cell r="B218" t="str">
            <v>B26912</v>
          </cell>
          <cell r="C218" t="str">
            <v>82</v>
          </cell>
          <cell r="D218">
            <v>4238</v>
          </cell>
          <cell r="E218">
            <v>4031</v>
          </cell>
          <cell r="F218">
            <v>3553</v>
          </cell>
          <cell r="G218">
            <v>4057</v>
          </cell>
          <cell r="H218">
            <v>3595</v>
          </cell>
          <cell r="I218">
            <v>4109</v>
          </cell>
          <cell r="J218">
            <v>3413</v>
          </cell>
          <cell r="K218">
            <v>4108</v>
          </cell>
          <cell r="L218">
            <v>3776</v>
          </cell>
          <cell r="M218">
            <v>3984</v>
          </cell>
          <cell r="N218">
            <v>4395</v>
          </cell>
          <cell r="O218">
            <v>3100</v>
          </cell>
          <cell r="P218">
            <v>3808</v>
          </cell>
        </row>
        <row r="219">
          <cell r="B219" t="str">
            <v>B26382</v>
          </cell>
          <cell r="C219" t="str">
            <v>59</v>
          </cell>
          <cell r="E219">
            <v>56</v>
          </cell>
          <cell r="F219">
            <v>67</v>
          </cell>
          <cell r="G219">
            <v>166</v>
          </cell>
          <cell r="H219">
            <v>109</v>
          </cell>
          <cell r="I219">
            <v>196</v>
          </cell>
          <cell r="J219">
            <v>86</v>
          </cell>
          <cell r="K219">
            <v>166</v>
          </cell>
          <cell r="L219">
            <v>101</v>
          </cell>
          <cell r="O219">
            <v>110</v>
          </cell>
        </row>
        <row r="220">
          <cell r="B220" t="str">
            <v>B26383</v>
          </cell>
          <cell r="C220" t="str">
            <v>59</v>
          </cell>
          <cell r="E220">
            <v>56</v>
          </cell>
          <cell r="F220">
            <v>31</v>
          </cell>
          <cell r="G220">
            <v>68</v>
          </cell>
          <cell r="H220">
            <v>55</v>
          </cell>
          <cell r="I220">
            <v>56</v>
          </cell>
          <cell r="J220">
            <v>52</v>
          </cell>
          <cell r="K220">
            <v>66</v>
          </cell>
          <cell r="L220">
            <v>64</v>
          </cell>
          <cell r="M220">
            <v>128</v>
          </cell>
          <cell r="N220">
            <v>56</v>
          </cell>
          <cell r="O220">
            <v>40</v>
          </cell>
        </row>
        <row r="221">
          <cell r="B221" t="str">
            <v>B26701</v>
          </cell>
          <cell r="C221" t="str">
            <v>59</v>
          </cell>
          <cell r="D221">
            <v>0</v>
          </cell>
          <cell r="P221">
            <v>700</v>
          </cell>
        </row>
        <row r="222">
          <cell r="B222" t="str">
            <v>B26702</v>
          </cell>
          <cell r="C222" t="str">
            <v>59</v>
          </cell>
          <cell r="P222">
            <v>588</v>
          </cell>
        </row>
        <row r="223">
          <cell r="B223" t="str">
            <v>B26703</v>
          </cell>
          <cell r="C223" t="str">
            <v>59</v>
          </cell>
          <cell r="P223">
            <v>56</v>
          </cell>
        </row>
        <row r="224">
          <cell r="B224" t="str">
            <v>B26704</v>
          </cell>
          <cell r="C224" t="str">
            <v>59</v>
          </cell>
          <cell r="P224">
            <v>252</v>
          </cell>
        </row>
        <row r="225">
          <cell r="B225" t="str">
            <v>B26705</v>
          </cell>
          <cell r="C225" t="str">
            <v>59</v>
          </cell>
          <cell r="D225">
            <v>0</v>
          </cell>
          <cell r="P225">
            <v>168</v>
          </cell>
        </row>
        <row r="226">
          <cell r="B226" t="str">
            <v>B26707</v>
          </cell>
          <cell r="C226" t="str">
            <v>59</v>
          </cell>
          <cell r="D226">
            <v>980</v>
          </cell>
          <cell r="E226">
            <v>-140</v>
          </cell>
        </row>
        <row r="227">
          <cell r="B227" t="str">
            <v>B26708</v>
          </cell>
          <cell r="C227" t="str">
            <v>59</v>
          </cell>
          <cell r="D227">
            <v>756</v>
          </cell>
          <cell r="E227">
            <v>-28</v>
          </cell>
        </row>
        <row r="228">
          <cell r="B228" t="str">
            <v>B26709</v>
          </cell>
          <cell r="C228" t="str">
            <v>59</v>
          </cell>
          <cell r="D228">
            <v>224</v>
          </cell>
          <cell r="E228">
            <v>83</v>
          </cell>
        </row>
        <row r="229">
          <cell r="B229" t="str">
            <v>B26710</v>
          </cell>
          <cell r="C229" t="str">
            <v>59</v>
          </cell>
          <cell r="D229">
            <v>1148</v>
          </cell>
          <cell r="E229">
            <v>-308</v>
          </cell>
        </row>
        <row r="230">
          <cell r="B230" t="str">
            <v>B26711</v>
          </cell>
          <cell r="C230" t="str">
            <v>59</v>
          </cell>
          <cell r="D230">
            <v>755</v>
          </cell>
          <cell r="E230">
            <v>-112</v>
          </cell>
        </row>
        <row r="231">
          <cell r="B231" t="str">
            <v>B26712</v>
          </cell>
          <cell r="C231" t="str">
            <v>59</v>
          </cell>
          <cell r="D231">
            <v>208</v>
          </cell>
        </row>
        <row r="232">
          <cell r="B232" t="str">
            <v>B26713</v>
          </cell>
          <cell r="C232" t="str">
            <v>59</v>
          </cell>
          <cell r="H232">
            <v>112</v>
          </cell>
        </row>
        <row r="233">
          <cell r="B233" t="str">
            <v>B26714</v>
          </cell>
          <cell r="C233" t="str">
            <v>59</v>
          </cell>
          <cell r="H233">
            <v>112</v>
          </cell>
        </row>
        <row r="234">
          <cell r="B234" t="str">
            <v>B26715</v>
          </cell>
          <cell r="C234" t="str">
            <v>59</v>
          </cell>
          <cell r="H234">
            <v>112</v>
          </cell>
        </row>
        <row r="235">
          <cell r="B235" t="str">
            <v>B26719</v>
          </cell>
          <cell r="C235" t="str">
            <v>59</v>
          </cell>
          <cell r="E235">
            <v>0</v>
          </cell>
          <cell r="G235">
            <v>0</v>
          </cell>
          <cell r="L235">
            <v>1116</v>
          </cell>
          <cell r="M235">
            <v>17</v>
          </cell>
        </row>
        <row r="236">
          <cell r="B236" t="str">
            <v>B26720</v>
          </cell>
          <cell r="C236" t="str">
            <v>59</v>
          </cell>
          <cell r="E236">
            <v>0</v>
          </cell>
          <cell r="G236">
            <v>0</v>
          </cell>
          <cell r="L236">
            <v>665</v>
          </cell>
          <cell r="M236">
            <v>3</v>
          </cell>
        </row>
        <row r="237">
          <cell r="B237" t="str">
            <v>B26721</v>
          </cell>
          <cell r="C237" t="str">
            <v>59</v>
          </cell>
          <cell r="L237">
            <v>164</v>
          </cell>
        </row>
        <row r="238">
          <cell r="B238" t="str">
            <v>B26722</v>
          </cell>
          <cell r="C238" t="str">
            <v>59</v>
          </cell>
          <cell r="L238">
            <v>454</v>
          </cell>
        </row>
        <row r="239">
          <cell r="B239" t="str">
            <v>B26724</v>
          </cell>
          <cell r="C239" t="str">
            <v>59</v>
          </cell>
          <cell r="L239">
            <v>394</v>
          </cell>
        </row>
        <row r="240">
          <cell r="B240" t="str">
            <v>B26742</v>
          </cell>
          <cell r="C240" t="str">
            <v>59</v>
          </cell>
          <cell r="D240">
            <v>3908</v>
          </cell>
          <cell r="E240">
            <v>3068</v>
          </cell>
          <cell r="F240">
            <v>3343</v>
          </cell>
          <cell r="G240">
            <v>3473</v>
          </cell>
          <cell r="H240">
            <v>2962</v>
          </cell>
          <cell r="I240">
            <v>2501</v>
          </cell>
          <cell r="J240">
            <v>2731</v>
          </cell>
          <cell r="K240">
            <v>2301</v>
          </cell>
          <cell r="L240">
            <v>2782</v>
          </cell>
          <cell r="M240">
            <v>4049</v>
          </cell>
          <cell r="N240">
            <v>2710</v>
          </cell>
          <cell r="O240">
            <v>2403</v>
          </cell>
          <cell r="P240">
            <v>2169</v>
          </cell>
        </row>
        <row r="241">
          <cell r="B241" t="str">
            <v>B26743</v>
          </cell>
          <cell r="C241" t="str">
            <v>59</v>
          </cell>
          <cell r="L241">
            <v>2</v>
          </cell>
          <cell r="M241">
            <v>133</v>
          </cell>
          <cell r="N241">
            <v>220</v>
          </cell>
          <cell r="O241">
            <v>336</v>
          </cell>
        </row>
        <row r="242">
          <cell r="B242" t="str">
            <v>B26744</v>
          </cell>
          <cell r="C242" t="str">
            <v>59</v>
          </cell>
          <cell r="K242">
            <v>0</v>
          </cell>
          <cell r="L242">
            <v>340</v>
          </cell>
          <cell r="M242">
            <v>635</v>
          </cell>
          <cell r="N242">
            <v>758</v>
          </cell>
          <cell r="O242">
            <v>89</v>
          </cell>
        </row>
        <row r="243">
          <cell r="B243" t="str">
            <v>B26803</v>
          </cell>
          <cell r="C243" t="str">
            <v>59</v>
          </cell>
          <cell r="D243">
            <v>294</v>
          </cell>
          <cell r="E243">
            <v>189</v>
          </cell>
          <cell r="F243">
            <v>333</v>
          </cell>
          <cell r="G243">
            <v>303</v>
          </cell>
          <cell r="H243">
            <v>309</v>
          </cell>
          <cell r="I243">
            <v>320</v>
          </cell>
          <cell r="J243">
            <v>315</v>
          </cell>
          <cell r="K243">
            <v>289</v>
          </cell>
          <cell r="L243">
            <v>138</v>
          </cell>
          <cell r="O243">
            <v>216</v>
          </cell>
          <cell r="P243">
            <v>241</v>
          </cell>
        </row>
        <row r="244">
          <cell r="B244" t="str">
            <v>B26570</v>
          </cell>
          <cell r="C244" t="str">
            <v>60</v>
          </cell>
          <cell r="D244">
            <v>83</v>
          </cell>
          <cell r="E244">
            <v>83</v>
          </cell>
          <cell r="F244">
            <v>126</v>
          </cell>
          <cell r="G244">
            <v>520</v>
          </cell>
          <cell r="H244">
            <v>1046</v>
          </cell>
          <cell r="I244">
            <v>924</v>
          </cell>
          <cell r="J244">
            <v>881</v>
          </cell>
          <cell r="K244">
            <v>657</v>
          </cell>
          <cell r="L244">
            <v>1318</v>
          </cell>
          <cell r="M244">
            <v>854</v>
          </cell>
          <cell r="N244">
            <v>800</v>
          </cell>
          <cell r="O244">
            <v>919</v>
          </cell>
          <cell r="P244">
            <v>73</v>
          </cell>
        </row>
        <row r="245">
          <cell r="B245" t="str">
            <v>B26571</v>
          </cell>
          <cell r="C245" t="str">
            <v>60</v>
          </cell>
          <cell r="M245">
            <v>120</v>
          </cell>
          <cell r="N245">
            <v>31</v>
          </cell>
          <cell r="O245">
            <v>25</v>
          </cell>
        </row>
        <row r="246">
          <cell r="B246" t="str">
            <v>B26572</v>
          </cell>
          <cell r="C246" t="str">
            <v>60</v>
          </cell>
          <cell r="M246">
            <v>148</v>
          </cell>
          <cell r="N246">
            <v>80</v>
          </cell>
          <cell r="O246">
            <v>40</v>
          </cell>
        </row>
        <row r="247">
          <cell r="B247" t="str">
            <v>B26573</v>
          </cell>
          <cell r="C247" t="str">
            <v>60</v>
          </cell>
          <cell r="M247">
            <v>120</v>
          </cell>
          <cell r="N247">
            <v>41</v>
          </cell>
          <cell r="O247">
            <v>40</v>
          </cell>
        </row>
        <row r="248">
          <cell r="B248" t="str">
            <v>B19213</v>
          </cell>
          <cell r="C248" t="str">
            <v>61</v>
          </cell>
          <cell r="N248">
            <v>1200</v>
          </cell>
        </row>
        <row r="249">
          <cell r="B249" t="str">
            <v>B26651</v>
          </cell>
          <cell r="C249" t="str">
            <v>65</v>
          </cell>
          <cell r="D249">
            <v>2207</v>
          </cell>
          <cell r="E249">
            <v>2646</v>
          </cell>
          <cell r="F249">
            <v>3532</v>
          </cell>
          <cell r="G249">
            <v>2662</v>
          </cell>
          <cell r="H249">
            <v>3015</v>
          </cell>
          <cell r="I249">
            <v>2870</v>
          </cell>
          <cell r="J249">
            <v>2875</v>
          </cell>
          <cell r="K249">
            <v>2477</v>
          </cell>
          <cell r="L249">
            <v>3533</v>
          </cell>
          <cell r="M249">
            <v>4029</v>
          </cell>
          <cell r="N249">
            <v>2450</v>
          </cell>
          <cell r="O249">
            <v>2121</v>
          </cell>
          <cell r="P249">
            <v>3245</v>
          </cell>
        </row>
        <row r="250">
          <cell r="B250" t="str">
            <v>B26652</v>
          </cell>
          <cell r="C250" t="str">
            <v>65</v>
          </cell>
          <cell r="D250">
            <v>1514</v>
          </cell>
          <cell r="E250">
            <v>2664</v>
          </cell>
          <cell r="F250">
            <v>2867</v>
          </cell>
          <cell r="G250">
            <v>2389</v>
          </cell>
          <cell r="H250">
            <v>2823</v>
          </cell>
          <cell r="I250">
            <v>2549</v>
          </cell>
          <cell r="J250">
            <v>2545</v>
          </cell>
          <cell r="K250">
            <v>2659</v>
          </cell>
          <cell r="L250">
            <v>4440</v>
          </cell>
          <cell r="M250">
            <v>5653</v>
          </cell>
          <cell r="N250">
            <v>4988</v>
          </cell>
          <cell r="O250">
            <v>2804</v>
          </cell>
          <cell r="P250">
            <v>2893</v>
          </cell>
        </row>
        <row r="251">
          <cell r="B251" t="str">
            <v>B26653</v>
          </cell>
          <cell r="C251" t="str">
            <v>65</v>
          </cell>
          <cell r="K251">
            <v>335</v>
          </cell>
          <cell r="L251">
            <v>1420</v>
          </cell>
          <cell r="M251">
            <v>1750</v>
          </cell>
          <cell r="N251">
            <v>1119</v>
          </cell>
          <cell r="O251">
            <v>208</v>
          </cell>
        </row>
        <row r="252">
          <cell r="B252" t="str">
            <v>B26654</v>
          </cell>
          <cell r="C252" t="str">
            <v>65</v>
          </cell>
          <cell r="K252">
            <v>360</v>
          </cell>
          <cell r="L252">
            <v>1171</v>
          </cell>
          <cell r="M252">
            <v>1918</v>
          </cell>
          <cell r="N252">
            <v>1426</v>
          </cell>
          <cell r="O252">
            <v>563</v>
          </cell>
        </row>
        <row r="253">
          <cell r="B253" t="str">
            <v>B26655</v>
          </cell>
          <cell r="C253" t="str">
            <v>65</v>
          </cell>
          <cell r="K253">
            <v>288</v>
          </cell>
          <cell r="L253">
            <v>216</v>
          </cell>
          <cell r="M253">
            <v>238</v>
          </cell>
          <cell r="O253">
            <v>72</v>
          </cell>
        </row>
        <row r="254">
          <cell r="B254" t="str">
            <v>B26751</v>
          </cell>
          <cell r="C254" t="str">
            <v>69</v>
          </cell>
          <cell r="D254">
            <v>147</v>
          </cell>
          <cell r="E254">
            <v>148</v>
          </cell>
          <cell r="F254">
            <v>122</v>
          </cell>
          <cell r="G254">
            <v>179</v>
          </cell>
          <cell r="H254">
            <v>161</v>
          </cell>
          <cell r="I254">
            <v>175</v>
          </cell>
          <cell r="J254">
            <v>154</v>
          </cell>
          <cell r="K254">
            <v>182</v>
          </cell>
          <cell r="L254">
            <v>187</v>
          </cell>
          <cell r="M254">
            <v>198</v>
          </cell>
          <cell r="N254">
            <v>168</v>
          </cell>
          <cell r="O254">
            <v>192</v>
          </cell>
          <cell r="P254">
            <v>140</v>
          </cell>
        </row>
        <row r="255">
          <cell r="B255" t="str">
            <v>B26752</v>
          </cell>
          <cell r="C255" t="str">
            <v>69</v>
          </cell>
          <cell r="D255">
            <v>67</v>
          </cell>
          <cell r="E255">
            <v>74</v>
          </cell>
          <cell r="F255">
            <v>65</v>
          </cell>
          <cell r="G255">
            <v>89</v>
          </cell>
          <cell r="H255">
            <v>78</v>
          </cell>
          <cell r="I255">
            <v>61</v>
          </cell>
          <cell r="J255">
            <v>75</v>
          </cell>
          <cell r="K255">
            <v>102</v>
          </cell>
          <cell r="L255">
            <v>91</v>
          </cell>
          <cell r="M255">
            <v>114</v>
          </cell>
          <cell r="N255">
            <v>93</v>
          </cell>
          <cell r="O255">
            <v>89</v>
          </cell>
          <cell r="P255">
            <v>66</v>
          </cell>
        </row>
        <row r="256">
          <cell r="B256" t="str">
            <v>B26753</v>
          </cell>
          <cell r="C256" t="str">
            <v>69</v>
          </cell>
          <cell r="D256">
            <v>131</v>
          </cell>
          <cell r="E256">
            <v>116</v>
          </cell>
          <cell r="F256">
            <v>133</v>
          </cell>
          <cell r="G256">
            <v>157</v>
          </cell>
          <cell r="H256">
            <v>148</v>
          </cell>
          <cell r="I256">
            <v>122</v>
          </cell>
          <cell r="J256">
            <v>123</v>
          </cell>
          <cell r="K256">
            <v>154</v>
          </cell>
          <cell r="L256">
            <v>138</v>
          </cell>
          <cell r="M256">
            <v>144</v>
          </cell>
          <cell r="N256">
            <v>136</v>
          </cell>
          <cell r="O256">
            <v>120</v>
          </cell>
          <cell r="P256">
            <v>99</v>
          </cell>
        </row>
        <row r="257">
          <cell r="B257" t="str">
            <v>B26913</v>
          </cell>
          <cell r="C257" t="str">
            <v>82</v>
          </cell>
          <cell r="E257">
            <v>138</v>
          </cell>
        </row>
        <row r="258">
          <cell r="B258" t="str">
            <v>B26512</v>
          </cell>
          <cell r="C258" t="str">
            <v>85</v>
          </cell>
          <cell r="M258">
            <v>680</v>
          </cell>
          <cell r="N258">
            <v>1211</v>
          </cell>
          <cell r="O258">
            <v>491</v>
          </cell>
        </row>
      </sheetData>
      <sheetData sheetId="14"/>
      <sheetData sheetId="15"/>
      <sheetData sheetId="16"/>
      <sheetData sheetId="17"/>
      <sheetData sheetId="18"/>
      <sheetData sheetId="19"/>
      <sheetData sheetId="20"/>
      <sheetData sheetId="21"/>
      <sheetData sheetId="2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Sort"/>
      <sheetName val="Data"/>
      <sheetName val="Pivot"/>
      <sheetName val="Production 2006 Centennial"/>
      <sheetName val="Unique"/>
    </sheetNames>
    <sheetDataSet>
      <sheetData sheetId="0"/>
      <sheetData sheetId="1">
        <row r="4">
          <cell r="A4" t="str">
            <v>Line Num</v>
          </cell>
          <cell r="B4" t="str">
            <v>Line Desc (Finished Product)</v>
          </cell>
          <cell r="C4">
            <v>200601</v>
          </cell>
          <cell r="D4">
            <v>200602</v>
          </cell>
          <cell r="E4">
            <v>200603</v>
          </cell>
          <cell r="F4">
            <v>200604</v>
          </cell>
          <cell r="G4">
            <v>200605</v>
          </cell>
          <cell r="H4">
            <v>200606</v>
          </cell>
          <cell r="I4">
            <v>200607</v>
          </cell>
          <cell r="J4">
            <v>200608</v>
          </cell>
          <cell r="K4">
            <v>200609</v>
          </cell>
          <cell r="L4">
            <v>200610</v>
          </cell>
          <cell r="M4">
            <v>200611</v>
          </cell>
          <cell r="N4">
            <v>200612</v>
          </cell>
          <cell r="O4">
            <v>200613</v>
          </cell>
          <cell r="P4" t="str">
            <v>Grand Total</v>
          </cell>
        </row>
        <row r="5">
          <cell r="A5" t="str">
            <v>D00101</v>
          </cell>
          <cell r="B5" t="str">
            <v>24/GAL KRO VITAMIN D MILK</v>
          </cell>
          <cell r="C5">
            <v>204899</v>
          </cell>
          <cell r="D5">
            <v>208982</v>
          </cell>
          <cell r="E5">
            <v>205147</v>
          </cell>
          <cell r="F5">
            <v>188595</v>
          </cell>
          <cell r="G5">
            <v>211903</v>
          </cell>
          <cell r="H5">
            <v>228735</v>
          </cell>
          <cell r="I5">
            <v>402135</v>
          </cell>
          <cell r="J5">
            <v>399406</v>
          </cell>
          <cell r="K5">
            <v>429480</v>
          </cell>
          <cell r="L5">
            <v>425132</v>
          </cell>
          <cell r="M5">
            <v>435139</v>
          </cell>
          <cell r="N5">
            <v>439264</v>
          </cell>
          <cell r="O5">
            <v>559512</v>
          </cell>
          <cell r="P5">
            <v>4338329</v>
          </cell>
        </row>
        <row r="6">
          <cell r="A6" t="str">
            <v>D00159</v>
          </cell>
          <cell r="B6" t="str">
            <v>4/GL SPRINGDALE VITAMIN D MILK</v>
          </cell>
          <cell r="C6">
            <v>211384</v>
          </cell>
          <cell r="D6">
            <v>227040</v>
          </cell>
          <cell r="E6">
            <v>214632</v>
          </cell>
          <cell r="F6">
            <v>210848</v>
          </cell>
          <cell r="G6">
            <v>215220</v>
          </cell>
          <cell r="H6">
            <v>205488</v>
          </cell>
          <cell r="I6">
            <v>152</v>
          </cell>
          <cell r="P6">
            <v>1284764</v>
          </cell>
        </row>
        <row r="7">
          <cell r="A7" t="str">
            <v>D00387</v>
          </cell>
          <cell r="B7" t="str">
            <v>4/GL SAVE-A-LOT VITAMIN D MILK</v>
          </cell>
          <cell r="C7">
            <v>47260</v>
          </cell>
          <cell r="D7">
            <v>43300</v>
          </cell>
          <cell r="E7">
            <v>40640</v>
          </cell>
          <cell r="F7">
            <v>45740</v>
          </cell>
          <cell r="G7">
            <v>43164</v>
          </cell>
          <cell r="H7">
            <v>44556</v>
          </cell>
          <cell r="I7">
            <v>43084</v>
          </cell>
          <cell r="J7">
            <v>44360</v>
          </cell>
          <cell r="K7">
            <v>45808</v>
          </cell>
          <cell r="L7">
            <v>45932</v>
          </cell>
          <cell r="M7">
            <v>46344</v>
          </cell>
          <cell r="N7">
            <v>41972</v>
          </cell>
          <cell r="O7">
            <v>57800</v>
          </cell>
          <cell r="P7">
            <v>589960</v>
          </cell>
        </row>
        <row r="8">
          <cell r="A8" t="str">
            <v>D00388</v>
          </cell>
          <cell r="B8" t="str">
            <v>9/HG SAVE-A-LOT HOMO MILK</v>
          </cell>
          <cell r="C8">
            <v>19059</v>
          </cell>
          <cell r="D8">
            <v>18444</v>
          </cell>
          <cell r="E8">
            <v>18342</v>
          </cell>
          <cell r="F8">
            <v>19269</v>
          </cell>
          <cell r="G8">
            <v>18207</v>
          </cell>
          <cell r="H8">
            <v>18729</v>
          </cell>
          <cell r="I8">
            <v>17829</v>
          </cell>
          <cell r="J8">
            <v>18396</v>
          </cell>
          <cell r="K8">
            <v>18549</v>
          </cell>
          <cell r="L8">
            <v>18603</v>
          </cell>
          <cell r="M8">
            <v>17856</v>
          </cell>
          <cell r="N8">
            <v>17217</v>
          </cell>
          <cell r="O8">
            <v>23724</v>
          </cell>
          <cell r="P8">
            <v>244224</v>
          </cell>
        </row>
        <row r="9">
          <cell r="A9" t="str">
            <v>D00601</v>
          </cell>
          <cell r="B9" t="str">
            <v>9/HG KRO VITAMIN D MILK (PL)</v>
          </cell>
          <cell r="C9">
            <v>197023</v>
          </cell>
          <cell r="D9">
            <v>135268</v>
          </cell>
          <cell r="E9">
            <v>176841</v>
          </cell>
          <cell r="F9">
            <v>148550</v>
          </cell>
          <cell r="G9">
            <v>157849</v>
          </cell>
          <cell r="H9">
            <v>153276</v>
          </cell>
          <cell r="I9">
            <v>211355</v>
          </cell>
          <cell r="J9">
            <v>157704</v>
          </cell>
          <cell r="K9">
            <v>188153</v>
          </cell>
          <cell r="L9">
            <v>141072</v>
          </cell>
          <cell r="M9">
            <v>173829</v>
          </cell>
          <cell r="N9">
            <v>148982</v>
          </cell>
          <cell r="O9">
            <v>212333</v>
          </cell>
          <cell r="P9">
            <v>2202235</v>
          </cell>
        </row>
        <row r="10">
          <cell r="A10" t="str">
            <v>D01411</v>
          </cell>
          <cell r="B10" t="str">
            <v>4/GL SAVE-A-LOT 2% MILK</v>
          </cell>
          <cell r="C10">
            <v>19976</v>
          </cell>
          <cell r="D10">
            <v>18968</v>
          </cell>
          <cell r="E10">
            <v>16688</v>
          </cell>
          <cell r="F10">
            <v>20188</v>
          </cell>
          <cell r="G10">
            <v>17952</v>
          </cell>
          <cell r="H10">
            <v>20440</v>
          </cell>
          <cell r="I10">
            <v>19144</v>
          </cell>
          <cell r="J10">
            <v>19944</v>
          </cell>
          <cell r="K10">
            <v>22152</v>
          </cell>
          <cell r="L10">
            <v>20876</v>
          </cell>
          <cell r="M10">
            <v>19868</v>
          </cell>
          <cell r="N10">
            <v>18656</v>
          </cell>
          <cell r="O10">
            <v>27364</v>
          </cell>
          <cell r="P10">
            <v>262216</v>
          </cell>
        </row>
        <row r="11">
          <cell r="A11" t="str">
            <v>D01412</v>
          </cell>
          <cell r="B11" t="str">
            <v>9/HG SAVE-A-LOT 2% MILK</v>
          </cell>
          <cell r="C11">
            <v>9702</v>
          </cell>
          <cell r="D11">
            <v>9477</v>
          </cell>
          <cell r="E11">
            <v>8730</v>
          </cell>
          <cell r="F11">
            <v>10404</v>
          </cell>
          <cell r="G11">
            <v>9639</v>
          </cell>
          <cell r="H11">
            <v>9981</v>
          </cell>
          <cell r="I11">
            <v>9396</v>
          </cell>
          <cell r="J11">
            <v>10611</v>
          </cell>
          <cell r="K11">
            <v>10323</v>
          </cell>
          <cell r="L11">
            <v>9810</v>
          </cell>
          <cell r="M11">
            <v>9729</v>
          </cell>
          <cell r="N11">
            <v>8325</v>
          </cell>
          <cell r="O11">
            <v>12186</v>
          </cell>
          <cell r="P11">
            <v>128313</v>
          </cell>
        </row>
        <row r="12">
          <cell r="A12" t="str">
            <v>D01600</v>
          </cell>
          <cell r="B12" t="str">
            <v>9/HG KRO LOWFAT 2% MILK (PL)</v>
          </cell>
          <cell r="C12">
            <v>308673</v>
          </cell>
          <cell r="D12">
            <v>165189</v>
          </cell>
          <cell r="E12">
            <v>304182</v>
          </cell>
          <cell r="F12">
            <v>288011</v>
          </cell>
          <cell r="G12">
            <v>263242</v>
          </cell>
          <cell r="H12">
            <v>176101</v>
          </cell>
          <cell r="I12">
            <v>398005</v>
          </cell>
          <cell r="J12">
            <v>307957</v>
          </cell>
          <cell r="K12">
            <v>371456</v>
          </cell>
          <cell r="L12">
            <v>173195</v>
          </cell>
          <cell r="M12">
            <v>199218</v>
          </cell>
          <cell r="N12">
            <v>173061</v>
          </cell>
          <cell r="O12">
            <v>361298</v>
          </cell>
          <cell r="P12">
            <v>3489588</v>
          </cell>
        </row>
        <row r="13">
          <cell r="A13" t="str">
            <v>D01650</v>
          </cell>
          <cell r="B13" t="str">
            <v>4/GL SPRINGDALE 1% LF MILK</v>
          </cell>
          <cell r="C13">
            <v>89676</v>
          </cell>
          <cell r="D13">
            <v>109616</v>
          </cell>
          <cell r="E13">
            <v>91964</v>
          </cell>
          <cell r="F13">
            <v>101904</v>
          </cell>
          <cell r="G13">
            <v>100652</v>
          </cell>
          <cell r="H13">
            <v>88948</v>
          </cell>
          <cell r="I13">
            <v>148</v>
          </cell>
          <cell r="P13">
            <v>582908</v>
          </cell>
        </row>
        <row r="14">
          <cell r="A14" t="str">
            <v>D01661</v>
          </cell>
          <cell r="B14" t="str">
            <v>9/HG KROGER LOWFAT 1% MILK</v>
          </cell>
          <cell r="C14">
            <v>97537</v>
          </cell>
          <cell r="D14">
            <v>52550</v>
          </cell>
          <cell r="E14">
            <v>93802</v>
          </cell>
          <cell r="F14">
            <v>85078</v>
          </cell>
          <cell r="G14">
            <v>78430</v>
          </cell>
          <cell r="H14">
            <v>53847</v>
          </cell>
          <cell r="I14">
            <v>123602</v>
          </cell>
          <cell r="J14">
            <v>95658</v>
          </cell>
          <cell r="K14">
            <v>106816</v>
          </cell>
          <cell r="L14">
            <v>57225</v>
          </cell>
          <cell r="M14">
            <v>56006</v>
          </cell>
          <cell r="N14">
            <v>52379</v>
          </cell>
          <cell r="O14">
            <v>114658</v>
          </cell>
          <cell r="P14">
            <v>1067588</v>
          </cell>
        </row>
        <row r="15">
          <cell r="A15" t="str">
            <v>D01665</v>
          </cell>
          <cell r="B15" t="str">
            <v>24/GL KROGER LWFT MILK 1%</v>
          </cell>
          <cell r="C15">
            <v>57961</v>
          </cell>
          <cell r="D15">
            <v>58197</v>
          </cell>
          <cell r="E15">
            <v>53296</v>
          </cell>
          <cell r="F15">
            <v>50464</v>
          </cell>
          <cell r="G15">
            <v>56375</v>
          </cell>
          <cell r="H15">
            <v>57471</v>
          </cell>
          <cell r="I15">
            <v>137508</v>
          </cell>
          <cell r="J15">
            <v>143066</v>
          </cell>
          <cell r="K15">
            <v>144560</v>
          </cell>
          <cell r="L15">
            <v>159100</v>
          </cell>
          <cell r="M15">
            <v>163768</v>
          </cell>
          <cell r="N15">
            <v>138990</v>
          </cell>
          <cell r="O15">
            <v>178754</v>
          </cell>
          <cell r="P15">
            <v>1399510</v>
          </cell>
        </row>
        <row r="16">
          <cell r="A16" t="str">
            <v>D01700</v>
          </cell>
          <cell r="B16" t="str">
            <v>24/GAL KROGER 2% LOWFAT MILK</v>
          </cell>
          <cell r="C16">
            <v>171593</v>
          </cell>
          <cell r="D16">
            <v>185655</v>
          </cell>
          <cell r="E16">
            <v>179525</v>
          </cell>
          <cell r="F16">
            <v>163036</v>
          </cell>
          <cell r="G16">
            <v>185271</v>
          </cell>
          <cell r="H16">
            <v>203980</v>
          </cell>
          <cell r="I16">
            <v>481776</v>
          </cell>
          <cell r="J16">
            <v>490198</v>
          </cell>
          <cell r="K16">
            <v>525558</v>
          </cell>
          <cell r="L16">
            <v>604104</v>
          </cell>
          <cell r="M16">
            <v>581430</v>
          </cell>
          <cell r="N16">
            <v>572714</v>
          </cell>
          <cell r="O16">
            <v>650910</v>
          </cell>
          <cell r="P16">
            <v>4995750</v>
          </cell>
        </row>
        <row r="17">
          <cell r="A17" t="str">
            <v>D01720</v>
          </cell>
          <cell r="B17" t="str">
            <v>4/GL SPRINGDALE 2% LF MILK</v>
          </cell>
          <cell r="C17">
            <v>302408</v>
          </cell>
          <cell r="D17">
            <v>410156</v>
          </cell>
          <cell r="E17">
            <v>337520</v>
          </cell>
          <cell r="F17">
            <v>371656</v>
          </cell>
          <cell r="G17">
            <v>328424</v>
          </cell>
          <cell r="H17">
            <v>345576</v>
          </cell>
          <cell r="P17">
            <v>2095740</v>
          </cell>
        </row>
        <row r="18">
          <cell r="A18" t="str">
            <v>D01800</v>
          </cell>
          <cell r="B18" t="str">
            <v>4/GL SAVE-A-LOT 1% MILK</v>
          </cell>
          <cell r="C18">
            <v>2804</v>
          </cell>
          <cell r="D18">
            <v>2832</v>
          </cell>
          <cell r="E18">
            <v>2608</v>
          </cell>
          <cell r="F18">
            <v>3080</v>
          </cell>
          <cell r="G18">
            <v>2984</v>
          </cell>
          <cell r="H18">
            <v>2884</v>
          </cell>
          <cell r="I18">
            <v>2552</v>
          </cell>
          <cell r="J18">
            <v>2856</v>
          </cell>
          <cell r="K18">
            <v>2752</v>
          </cell>
          <cell r="L18">
            <v>2640</v>
          </cell>
          <cell r="M18">
            <v>2708</v>
          </cell>
          <cell r="N18">
            <v>2372</v>
          </cell>
          <cell r="O18">
            <v>3564</v>
          </cell>
          <cell r="P18">
            <v>36636</v>
          </cell>
        </row>
        <row r="19">
          <cell r="A19" t="str">
            <v>D02130</v>
          </cell>
          <cell r="B19" t="str">
            <v>4/GL KROGER DRINKING WATER</v>
          </cell>
          <cell r="C19">
            <v>117936</v>
          </cell>
          <cell r="D19">
            <v>104976</v>
          </cell>
          <cell r="E19">
            <v>93312</v>
          </cell>
          <cell r="F19">
            <v>138888</v>
          </cell>
          <cell r="G19">
            <v>102168</v>
          </cell>
          <cell r="H19">
            <v>120528</v>
          </cell>
          <cell r="I19">
            <v>190512</v>
          </cell>
          <cell r="J19">
            <v>183384</v>
          </cell>
          <cell r="K19">
            <v>111672</v>
          </cell>
          <cell r="L19">
            <v>63072</v>
          </cell>
          <cell r="M19">
            <v>65880</v>
          </cell>
          <cell r="N19">
            <v>257688</v>
          </cell>
          <cell r="O19">
            <v>371520</v>
          </cell>
          <cell r="P19">
            <v>1921536</v>
          </cell>
        </row>
        <row r="20">
          <cell r="A20" t="str">
            <v>D02207</v>
          </cell>
          <cell r="B20" t="str">
            <v>4/GL WSTOVR CHOC LF MLK 1%-PLS</v>
          </cell>
          <cell r="C20">
            <v>1020</v>
          </cell>
          <cell r="D20">
            <v>1120</v>
          </cell>
          <cell r="E20">
            <v>1000</v>
          </cell>
          <cell r="F20">
            <v>1016</v>
          </cell>
          <cell r="G20">
            <v>692</v>
          </cell>
          <cell r="H20">
            <v>1028</v>
          </cell>
          <cell r="I20">
            <v>900</v>
          </cell>
          <cell r="J20">
            <v>984</v>
          </cell>
          <cell r="K20">
            <v>1064</v>
          </cell>
          <cell r="L20">
            <v>1066</v>
          </cell>
          <cell r="M20">
            <v>980</v>
          </cell>
          <cell r="N20">
            <v>768</v>
          </cell>
          <cell r="O20">
            <v>1456</v>
          </cell>
          <cell r="P20">
            <v>13094</v>
          </cell>
        </row>
        <row r="21">
          <cell r="A21" t="str">
            <v>D02209</v>
          </cell>
          <cell r="B21" t="str">
            <v>9/HG WESTOVER CHOCLT LWFT MILK</v>
          </cell>
          <cell r="C21">
            <v>1953</v>
          </cell>
          <cell r="D21">
            <v>1863</v>
          </cell>
          <cell r="E21">
            <v>1611</v>
          </cell>
          <cell r="F21">
            <v>1980</v>
          </cell>
          <cell r="G21">
            <v>1629</v>
          </cell>
          <cell r="H21">
            <v>2061</v>
          </cell>
          <cell r="I21">
            <v>1827</v>
          </cell>
          <cell r="J21">
            <v>2016</v>
          </cell>
          <cell r="K21">
            <v>2052</v>
          </cell>
          <cell r="L21">
            <v>1818</v>
          </cell>
          <cell r="M21">
            <v>1890</v>
          </cell>
          <cell r="N21">
            <v>1764</v>
          </cell>
          <cell r="O21">
            <v>2502</v>
          </cell>
          <cell r="P21">
            <v>24966</v>
          </cell>
        </row>
        <row r="22">
          <cell r="A22" t="str">
            <v>D02246</v>
          </cell>
          <cell r="B22" t="str">
            <v>9/HG SAVE-A-LOT SKIM MILK</v>
          </cell>
          <cell r="C22">
            <v>3267</v>
          </cell>
          <cell r="D22">
            <v>3240</v>
          </cell>
          <cell r="E22">
            <v>3186</v>
          </cell>
          <cell r="F22">
            <v>3391</v>
          </cell>
          <cell r="G22">
            <v>3366</v>
          </cell>
          <cell r="H22">
            <v>3870</v>
          </cell>
          <cell r="I22">
            <v>2421</v>
          </cell>
          <cell r="J22">
            <v>2979</v>
          </cell>
          <cell r="K22">
            <v>3303</v>
          </cell>
          <cell r="L22">
            <v>3222</v>
          </cell>
          <cell r="M22">
            <v>2970</v>
          </cell>
          <cell r="N22">
            <v>2574</v>
          </cell>
          <cell r="O22">
            <v>3996</v>
          </cell>
          <cell r="P22">
            <v>41785</v>
          </cell>
        </row>
        <row r="23">
          <cell r="A23" t="str">
            <v>D02247</v>
          </cell>
          <cell r="B23" t="str">
            <v>4/GL SAVE-A-LOT SKIM MILK</v>
          </cell>
          <cell r="C23">
            <v>4184</v>
          </cell>
          <cell r="D23">
            <v>4240</v>
          </cell>
          <cell r="E23">
            <v>3848</v>
          </cell>
          <cell r="F23">
            <v>4083</v>
          </cell>
          <cell r="G23">
            <v>4064</v>
          </cell>
          <cell r="H23">
            <v>4164</v>
          </cell>
          <cell r="I23">
            <v>3712</v>
          </cell>
          <cell r="J23">
            <v>4384</v>
          </cell>
          <cell r="K23">
            <v>3524</v>
          </cell>
          <cell r="L23">
            <v>4100</v>
          </cell>
          <cell r="M23">
            <v>3616</v>
          </cell>
          <cell r="N23">
            <v>3280</v>
          </cell>
          <cell r="O23">
            <v>5016</v>
          </cell>
          <cell r="P23">
            <v>52215</v>
          </cell>
        </row>
        <row r="24">
          <cell r="A24" t="str">
            <v>D02305</v>
          </cell>
          <cell r="B24" t="str">
            <v>9/HG KROGER SKIM MILK(PLST)</v>
          </cell>
          <cell r="C24">
            <v>166200</v>
          </cell>
          <cell r="D24">
            <v>100134</v>
          </cell>
          <cell r="E24">
            <v>158767</v>
          </cell>
          <cell r="F24">
            <v>150195</v>
          </cell>
          <cell r="G24">
            <v>129757</v>
          </cell>
          <cell r="H24">
            <v>102225</v>
          </cell>
          <cell r="I24">
            <v>209164</v>
          </cell>
          <cell r="J24">
            <v>161814</v>
          </cell>
          <cell r="K24">
            <v>181932</v>
          </cell>
          <cell r="L24">
            <v>106650</v>
          </cell>
          <cell r="M24">
            <v>104274</v>
          </cell>
          <cell r="N24">
            <v>95755</v>
          </cell>
          <cell r="O24">
            <v>195261</v>
          </cell>
          <cell r="P24">
            <v>1862128</v>
          </cell>
        </row>
        <row r="25">
          <cell r="A25" t="str">
            <v>D02315</v>
          </cell>
          <cell r="B25" t="str">
            <v>24/GL KROGER SKIM MILK</v>
          </cell>
          <cell r="C25">
            <v>95780</v>
          </cell>
          <cell r="D25">
            <v>100392</v>
          </cell>
          <cell r="E25">
            <v>95216</v>
          </cell>
          <cell r="F25">
            <v>86743</v>
          </cell>
          <cell r="G25">
            <v>94198</v>
          </cell>
          <cell r="H25">
            <v>96654</v>
          </cell>
          <cell r="I25">
            <v>215464</v>
          </cell>
          <cell r="J25">
            <v>228798</v>
          </cell>
          <cell r="K25">
            <v>234914</v>
          </cell>
          <cell r="L25">
            <v>256932</v>
          </cell>
          <cell r="M25">
            <v>257036</v>
          </cell>
          <cell r="N25">
            <v>222854</v>
          </cell>
          <cell r="O25">
            <v>292352</v>
          </cell>
          <cell r="P25">
            <v>2277333</v>
          </cell>
        </row>
        <row r="26">
          <cell r="A26" t="str">
            <v>D02346</v>
          </cell>
          <cell r="B26" t="str">
            <v>4/GL SPRINGDALE SKIM MILK</v>
          </cell>
          <cell r="C26">
            <v>138428</v>
          </cell>
          <cell r="D26">
            <v>170280</v>
          </cell>
          <cell r="E26">
            <v>143916</v>
          </cell>
          <cell r="F26">
            <v>154056</v>
          </cell>
          <cell r="G26">
            <v>149608</v>
          </cell>
          <cell r="H26">
            <v>137232</v>
          </cell>
          <cell r="P26">
            <v>893520</v>
          </cell>
        </row>
        <row r="27">
          <cell r="A27" t="str">
            <v>D02370</v>
          </cell>
          <cell r="B27" t="str">
            <v>4/GL KROGER FAT FREE PLUS MILK</v>
          </cell>
          <cell r="C27">
            <v>1711</v>
          </cell>
          <cell r="D27">
            <v>1</v>
          </cell>
          <cell r="P27">
            <v>1712</v>
          </cell>
        </row>
        <row r="28">
          <cell r="A28" t="str">
            <v>D02373</v>
          </cell>
          <cell r="B28" t="str">
            <v>9/HG KROGER FAT FREE PLUS MILK</v>
          </cell>
          <cell r="C28">
            <v>14279</v>
          </cell>
          <cell r="D28">
            <v>12076</v>
          </cell>
          <cell r="E28">
            <v>15001</v>
          </cell>
          <cell r="F28">
            <v>13011</v>
          </cell>
          <cell r="G28">
            <v>13894</v>
          </cell>
          <cell r="H28">
            <v>9769</v>
          </cell>
          <cell r="I28">
            <v>16509</v>
          </cell>
          <cell r="J28">
            <v>12952</v>
          </cell>
          <cell r="K28">
            <v>13575</v>
          </cell>
          <cell r="L28">
            <v>12064</v>
          </cell>
          <cell r="M28">
            <v>7519</v>
          </cell>
          <cell r="N28">
            <v>10098</v>
          </cell>
          <cell r="O28">
            <v>15075</v>
          </cell>
          <cell r="P28">
            <v>165822</v>
          </cell>
        </row>
        <row r="29">
          <cell r="A29" t="str">
            <v>D02610</v>
          </cell>
          <cell r="B29" t="str">
            <v>4/GL KRO BUTTERMILK LOWFAT(PL)</v>
          </cell>
          <cell r="C29">
            <v>4080</v>
          </cell>
          <cell r="D29">
            <v>4644</v>
          </cell>
          <cell r="E29">
            <v>5119</v>
          </cell>
          <cell r="F29">
            <v>4309</v>
          </cell>
          <cell r="G29">
            <v>4299</v>
          </cell>
          <cell r="H29">
            <v>4776</v>
          </cell>
          <cell r="I29">
            <v>6213</v>
          </cell>
          <cell r="J29">
            <v>4621</v>
          </cell>
          <cell r="K29">
            <v>5522</v>
          </cell>
          <cell r="L29">
            <v>6884</v>
          </cell>
          <cell r="M29">
            <v>5062</v>
          </cell>
          <cell r="N29">
            <v>7194</v>
          </cell>
          <cell r="O29">
            <v>6152</v>
          </cell>
          <cell r="P29">
            <v>68875</v>
          </cell>
        </row>
        <row r="30">
          <cell r="A30" t="str">
            <v>D02701</v>
          </cell>
          <cell r="B30" t="str">
            <v>9/HG KRO BUTTERMILK LOWFAT(PL)</v>
          </cell>
          <cell r="C30">
            <v>14597</v>
          </cell>
          <cell r="D30">
            <v>12122</v>
          </cell>
          <cell r="E30">
            <v>12094</v>
          </cell>
          <cell r="F30">
            <v>11499</v>
          </cell>
          <cell r="G30">
            <v>10311</v>
          </cell>
          <cell r="H30">
            <v>11124</v>
          </cell>
          <cell r="I30">
            <v>13158</v>
          </cell>
          <cell r="J30">
            <v>10305</v>
          </cell>
          <cell r="K30">
            <v>11748</v>
          </cell>
          <cell r="L30">
            <v>11565</v>
          </cell>
          <cell r="M30">
            <v>16984</v>
          </cell>
          <cell r="N30">
            <v>16857</v>
          </cell>
          <cell r="O30">
            <v>14927</v>
          </cell>
          <cell r="P30">
            <v>167291</v>
          </cell>
        </row>
        <row r="31">
          <cell r="A31" t="str">
            <v>D02712</v>
          </cell>
          <cell r="B31" t="str">
            <v>9/HG KRO BUTTERMILK WHOLE (PL)</v>
          </cell>
          <cell r="C31">
            <v>16593</v>
          </cell>
          <cell r="D31">
            <v>10328</v>
          </cell>
          <cell r="E31">
            <v>14650</v>
          </cell>
          <cell r="F31">
            <v>10121</v>
          </cell>
          <cell r="G31">
            <v>12370</v>
          </cell>
          <cell r="H31">
            <v>10624</v>
          </cell>
          <cell r="I31">
            <v>14088</v>
          </cell>
          <cell r="J31">
            <v>10394</v>
          </cell>
          <cell r="K31">
            <v>12036</v>
          </cell>
          <cell r="L31">
            <v>12045</v>
          </cell>
          <cell r="M31">
            <v>18269</v>
          </cell>
          <cell r="N31">
            <v>21135</v>
          </cell>
          <cell r="O31">
            <v>16772</v>
          </cell>
          <cell r="P31">
            <v>179425</v>
          </cell>
        </row>
        <row r="32">
          <cell r="A32" t="str">
            <v>D02718</v>
          </cell>
          <cell r="B32" t="str">
            <v>9/HG WESTOVER LF BUTTERMLK(PL)</v>
          </cell>
          <cell r="C32">
            <v>3150</v>
          </cell>
          <cell r="D32">
            <v>3015</v>
          </cell>
          <cell r="E32">
            <v>3069</v>
          </cell>
          <cell r="F32">
            <v>2655</v>
          </cell>
          <cell r="G32">
            <v>2241</v>
          </cell>
          <cell r="H32">
            <v>2952</v>
          </cell>
          <cell r="I32">
            <v>2601</v>
          </cell>
          <cell r="J32">
            <v>2160</v>
          </cell>
          <cell r="K32">
            <v>2889</v>
          </cell>
          <cell r="L32">
            <v>2862</v>
          </cell>
          <cell r="M32">
            <v>3447</v>
          </cell>
          <cell r="N32">
            <v>2754</v>
          </cell>
          <cell r="O32">
            <v>3600</v>
          </cell>
          <cell r="P32">
            <v>37395</v>
          </cell>
        </row>
        <row r="33">
          <cell r="A33" t="str">
            <v>D02724</v>
          </cell>
          <cell r="B33" t="str">
            <v>4/GL WESTOVER BUTTERMILK</v>
          </cell>
          <cell r="C33">
            <v>1588</v>
          </cell>
          <cell r="D33">
            <v>1640</v>
          </cell>
          <cell r="E33">
            <v>1380</v>
          </cell>
          <cell r="F33">
            <v>1076</v>
          </cell>
          <cell r="G33">
            <v>3208</v>
          </cell>
          <cell r="H33">
            <v>1656</v>
          </cell>
          <cell r="I33">
            <v>1388</v>
          </cell>
          <cell r="J33">
            <v>1292</v>
          </cell>
          <cell r="K33">
            <v>1560</v>
          </cell>
          <cell r="L33">
            <v>1596</v>
          </cell>
          <cell r="M33">
            <v>1776</v>
          </cell>
          <cell r="N33">
            <v>1348</v>
          </cell>
          <cell r="O33">
            <v>1840</v>
          </cell>
          <cell r="P33">
            <v>21348</v>
          </cell>
        </row>
        <row r="34">
          <cell r="A34" t="str">
            <v>D03050</v>
          </cell>
          <cell r="B34" t="str">
            <v>4/GL KRO LOWFAT CHOCOLATE MILK</v>
          </cell>
          <cell r="C34">
            <v>17540</v>
          </cell>
          <cell r="D34">
            <v>19928</v>
          </cell>
          <cell r="E34">
            <v>19047</v>
          </cell>
          <cell r="F34">
            <v>19131</v>
          </cell>
          <cell r="G34">
            <v>18747</v>
          </cell>
          <cell r="H34">
            <v>19683</v>
          </cell>
          <cell r="I34">
            <v>22784</v>
          </cell>
          <cell r="J34">
            <v>23144</v>
          </cell>
          <cell r="K34">
            <v>24419</v>
          </cell>
          <cell r="L34">
            <v>36178</v>
          </cell>
          <cell r="M34">
            <v>28645</v>
          </cell>
          <cell r="N34">
            <v>28176</v>
          </cell>
          <cell r="O34">
            <v>32456</v>
          </cell>
          <cell r="P34">
            <v>309878</v>
          </cell>
        </row>
        <row r="35">
          <cell r="A35" t="str">
            <v>D03265</v>
          </cell>
          <cell r="B35" t="str">
            <v>9/HG KRO CHOCOLATE MILK (PL)</v>
          </cell>
          <cell r="C35">
            <v>57935</v>
          </cell>
          <cell r="D35">
            <v>36840</v>
          </cell>
          <cell r="E35">
            <v>55939</v>
          </cell>
          <cell r="F35">
            <v>45888</v>
          </cell>
          <cell r="G35">
            <v>42652</v>
          </cell>
          <cell r="H35">
            <v>37771</v>
          </cell>
          <cell r="I35">
            <v>57126</v>
          </cell>
          <cell r="J35">
            <v>35965</v>
          </cell>
          <cell r="K35">
            <v>45153</v>
          </cell>
          <cell r="L35">
            <v>35560</v>
          </cell>
          <cell r="M35">
            <v>36269</v>
          </cell>
          <cell r="N35">
            <v>38315</v>
          </cell>
          <cell r="O35">
            <v>55208</v>
          </cell>
          <cell r="P35">
            <v>580621</v>
          </cell>
        </row>
        <row r="36">
          <cell r="A36" t="str">
            <v>D07002</v>
          </cell>
          <cell r="B36" t="str">
            <v>4/GL THIRST RCKR-GRAPE</v>
          </cell>
          <cell r="C36">
            <v>12400</v>
          </cell>
          <cell r="D36">
            <v>12520</v>
          </cell>
          <cell r="E36">
            <v>11180</v>
          </cell>
          <cell r="F36">
            <v>14816</v>
          </cell>
          <cell r="G36">
            <v>16248</v>
          </cell>
          <cell r="H36">
            <v>17928</v>
          </cell>
          <cell r="I36">
            <v>18336</v>
          </cell>
          <cell r="J36">
            <v>17764</v>
          </cell>
          <cell r="K36">
            <v>18304</v>
          </cell>
          <cell r="L36">
            <v>13800</v>
          </cell>
          <cell r="M36">
            <v>12160</v>
          </cell>
          <cell r="N36">
            <v>12536</v>
          </cell>
          <cell r="O36">
            <v>12604</v>
          </cell>
          <cell r="P36">
            <v>190596</v>
          </cell>
        </row>
        <row r="37">
          <cell r="A37" t="str">
            <v>D07006</v>
          </cell>
          <cell r="B37" t="str">
            <v>4/GL THIRST RCKR-ORANGE</v>
          </cell>
          <cell r="C37">
            <v>13564</v>
          </cell>
          <cell r="D37">
            <v>17260</v>
          </cell>
          <cell r="E37">
            <v>13400</v>
          </cell>
          <cell r="F37">
            <v>15084</v>
          </cell>
          <cell r="G37">
            <v>18120</v>
          </cell>
          <cell r="H37">
            <v>19272</v>
          </cell>
          <cell r="I37">
            <v>21312</v>
          </cell>
          <cell r="J37">
            <v>19128</v>
          </cell>
          <cell r="K37">
            <v>18436</v>
          </cell>
          <cell r="L37">
            <v>15180</v>
          </cell>
          <cell r="M37">
            <v>13608</v>
          </cell>
          <cell r="N37">
            <v>14072</v>
          </cell>
          <cell r="O37">
            <v>18248</v>
          </cell>
          <cell r="P37">
            <v>216684</v>
          </cell>
        </row>
        <row r="38">
          <cell r="A38" t="str">
            <v>D07007</v>
          </cell>
          <cell r="B38" t="str">
            <v>4/GL THIRST RCKR-PINK LEMONADE</v>
          </cell>
          <cell r="C38">
            <v>7936</v>
          </cell>
          <cell r="D38">
            <v>9424</v>
          </cell>
          <cell r="E38">
            <v>8132</v>
          </cell>
          <cell r="F38">
            <v>13372</v>
          </cell>
          <cell r="G38">
            <v>11728</v>
          </cell>
          <cell r="H38">
            <v>11916</v>
          </cell>
          <cell r="I38">
            <v>14048</v>
          </cell>
          <cell r="J38">
            <v>13844</v>
          </cell>
          <cell r="K38">
            <v>10016</v>
          </cell>
          <cell r="L38">
            <v>9764</v>
          </cell>
          <cell r="M38">
            <v>7772</v>
          </cell>
          <cell r="N38">
            <v>8440</v>
          </cell>
          <cell r="O38">
            <v>8444</v>
          </cell>
          <cell r="P38">
            <v>134836</v>
          </cell>
        </row>
        <row r="39">
          <cell r="A39" t="str">
            <v>D07009</v>
          </cell>
          <cell r="B39" t="str">
            <v>4/GL THIRST RCKR-TROPICAL PNCH</v>
          </cell>
          <cell r="C39">
            <v>21580</v>
          </cell>
          <cell r="D39">
            <v>26248</v>
          </cell>
          <cell r="E39">
            <v>22848</v>
          </cell>
          <cell r="F39">
            <v>25432</v>
          </cell>
          <cell r="G39">
            <v>27144</v>
          </cell>
          <cell r="H39">
            <v>32096</v>
          </cell>
          <cell r="I39">
            <v>35468</v>
          </cell>
          <cell r="J39">
            <v>29440</v>
          </cell>
          <cell r="K39">
            <v>32816</v>
          </cell>
          <cell r="L39">
            <v>23984</v>
          </cell>
          <cell r="M39">
            <v>23688</v>
          </cell>
          <cell r="N39">
            <v>23808</v>
          </cell>
          <cell r="O39">
            <v>27684</v>
          </cell>
          <cell r="P39">
            <v>352236</v>
          </cell>
        </row>
        <row r="40">
          <cell r="A40" t="str">
            <v>D07602</v>
          </cell>
          <cell r="B40" t="str">
            <v>9/HG KROGER EGG NOG (PLASTIC)</v>
          </cell>
          <cell r="L40">
            <v>3773</v>
          </cell>
          <cell r="M40">
            <v>43817</v>
          </cell>
          <cell r="N40">
            <v>60798</v>
          </cell>
          <cell r="O40">
            <v>117</v>
          </cell>
          <cell r="P40">
            <v>108505</v>
          </cell>
        </row>
        <row r="41">
          <cell r="A41" t="str">
            <v>D07732</v>
          </cell>
          <cell r="B41" t="str">
            <v>9/HG PIKE COUNTY EGG NOG</v>
          </cell>
          <cell r="L41">
            <v>432</v>
          </cell>
          <cell r="M41">
            <v>999</v>
          </cell>
          <cell r="N41">
            <v>1314</v>
          </cell>
          <cell r="P41">
            <v>2745</v>
          </cell>
        </row>
        <row r="42">
          <cell r="A42" t="str">
            <v>D07752</v>
          </cell>
          <cell r="B42" t="str">
            <v>9/HG KRO LOWFAT EGG NOG (PLAS)</v>
          </cell>
          <cell r="L42">
            <v>4473</v>
          </cell>
          <cell r="M42">
            <v>22494</v>
          </cell>
          <cell r="N42">
            <v>36975</v>
          </cell>
          <cell r="O42">
            <v>81</v>
          </cell>
          <cell r="P42">
            <v>64023</v>
          </cell>
        </row>
        <row r="43">
          <cell r="A43" t="str">
            <v>D07816</v>
          </cell>
          <cell r="B43" t="str">
            <v>4/GAL TAMPICO MANGO PUNCH</v>
          </cell>
          <cell r="C43">
            <v>16548</v>
          </cell>
          <cell r="D43">
            <v>23292</v>
          </cell>
          <cell r="E43">
            <v>18500</v>
          </cell>
          <cell r="F43">
            <v>20996</v>
          </cell>
          <cell r="G43">
            <v>18740</v>
          </cell>
          <cell r="H43">
            <v>16060</v>
          </cell>
          <cell r="I43">
            <v>21556</v>
          </cell>
          <cell r="J43">
            <v>19140</v>
          </cell>
          <cell r="K43">
            <v>26132</v>
          </cell>
          <cell r="L43">
            <v>19320</v>
          </cell>
          <cell r="M43">
            <v>18244</v>
          </cell>
          <cell r="N43">
            <v>18064</v>
          </cell>
          <cell r="O43">
            <v>24764</v>
          </cell>
          <cell r="P43">
            <v>261356</v>
          </cell>
        </row>
        <row r="44">
          <cell r="A44" t="str">
            <v>D07823</v>
          </cell>
          <cell r="B44" t="str">
            <v>4/GAL TAMPICO CITRUS PUNCH</v>
          </cell>
          <cell r="C44">
            <v>17772</v>
          </cell>
          <cell r="D44">
            <v>27816</v>
          </cell>
          <cell r="E44">
            <v>17284</v>
          </cell>
          <cell r="F44">
            <v>17720</v>
          </cell>
          <cell r="G44">
            <v>17708</v>
          </cell>
          <cell r="H44">
            <v>14812</v>
          </cell>
          <cell r="I44">
            <v>21696</v>
          </cell>
          <cell r="J44">
            <v>18640</v>
          </cell>
          <cell r="K44">
            <v>25368</v>
          </cell>
          <cell r="L44">
            <v>28596</v>
          </cell>
          <cell r="M44">
            <v>12264</v>
          </cell>
          <cell r="N44">
            <v>18000</v>
          </cell>
          <cell r="O44">
            <v>24592</v>
          </cell>
          <cell r="P44">
            <v>262268</v>
          </cell>
        </row>
        <row r="45">
          <cell r="A45" t="str">
            <v>D07828</v>
          </cell>
          <cell r="B45" t="str">
            <v>4/GL TAMPICO TROPICAL FRUIT PN</v>
          </cell>
          <cell r="C45">
            <v>10028</v>
          </cell>
          <cell r="D45">
            <v>22826</v>
          </cell>
          <cell r="E45">
            <v>15968</v>
          </cell>
          <cell r="F45">
            <v>18164</v>
          </cell>
          <cell r="G45">
            <v>17672</v>
          </cell>
          <cell r="H45">
            <v>16248</v>
          </cell>
          <cell r="I45">
            <v>18096</v>
          </cell>
          <cell r="J45">
            <v>19960</v>
          </cell>
          <cell r="K45">
            <v>22616</v>
          </cell>
          <cell r="L45">
            <v>20816</v>
          </cell>
          <cell r="M45">
            <v>14156</v>
          </cell>
          <cell r="N45">
            <v>14408</v>
          </cell>
          <cell r="O45">
            <v>21940</v>
          </cell>
          <cell r="P45">
            <v>232898</v>
          </cell>
        </row>
        <row r="46">
          <cell r="A46" t="str">
            <v>D08636</v>
          </cell>
          <cell r="B46" t="str">
            <v>9/HG KROGER APPLE JUICE (PLAS)</v>
          </cell>
          <cell r="C46">
            <v>5445</v>
          </cell>
          <cell r="D46">
            <v>5364</v>
          </cell>
          <cell r="E46">
            <v>3537</v>
          </cell>
          <cell r="F46">
            <v>6030</v>
          </cell>
          <cell r="G46">
            <v>3366</v>
          </cell>
          <cell r="H46">
            <v>5274</v>
          </cell>
          <cell r="I46">
            <v>4113</v>
          </cell>
          <cell r="J46">
            <v>4275</v>
          </cell>
          <cell r="K46">
            <v>4896</v>
          </cell>
          <cell r="L46">
            <v>5733</v>
          </cell>
          <cell r="M46">
            <v>4581</v>
          </cell>
          <cell r="N46">
            <v>5994</v>
          </cell>
          <cell r="O46">
            <v>5922</v>
          </cell>
          <cell r="P46">
            <v>64530</v>
          </cell>
        </row>
        <row r="47">
          <cell r="A47" t="str">
            <v>D08751</v>
          </cell>
          <cell r="B47" t="str">
            <v>4/GAL CRISP ORANGE JUICE</v>
          </cell>
          <cell r="C47">
            <v>19452</v>
          </cell>
          <cell r="D47">
            <v>18996</v>
          </cell>
          <cell r="E47">
            <v>17312</v>
          </cell>
          <cell r="F47">
            <v>16916</v>
          </cell>
          <cell r="G47">
            <v>16016</v>
          </cell>
          <cell r="H47">
            <v>16504</v>
          </cell>
          <cell r="I47">
            <v>17336</v>
          </cell>
          <cell r="J47">
            <v>16888</v>
          </cell>
          <cell r="K47">
            <v>14088</v>
          </cell>
          <cell r="L47">
            <v>15852</v>
          </cell>
          <cell r="M47">
            <v>17488</v>
          </cell>
          <cell r="N47">
            <v>17708</v>
          </cell>
          <cell r="O47">
            <v>20632</v>
          </cell>
          <cell r="P47">
            <v>225188</v>
          </cell>
        </row>
        <row r="48">
          <cell r="A48" t="str">
            <v>D08810</v>
          </cell>
          <cell r="B48" t="str">
            <v>4/GAL KROGER LEMONADE</v>
          </cell>
          <cell r="C48">
            <v>4976</v>
          </cell>
          <cell r="D48">
            <v>4224</v>
          </cell>
          <cell r="E48">
            <v>5232</v>
          </cell>
          <cell r="F48">
            <v>5628</v>
          </cell>
          <cell r="G48">
            <v>6544</v>
          </cell>
          <cell r="H48">
            <v>5416</v>
          </cell>
          <cell r="I48">
            <v>6380</v>
          </cell>
          <cell r="J48">
            <v>6168</v>
          </cell>
          <cell r="K48">
            <v>4992</v>
          </cell>
          <cell r="L48">
            <v>4488</v>
          </cell>
          <cell r="M48">
            <v>4656</v>
          </cell>
          <cell r="N48">
            <v>4996</v>
          </cell>
          <cell r="O48">
            <v>4756</v>
          </cell>
          <cell r="P48">
            <v>68456</v>
          </cell>
        </row>
        <row r="49">
          <cell r="A49" t="str">
            <v>D08815</v>
          </cell>
          <cell r="B49" t="str">
            <v>4/GL KRO ORANGE JCE W/CALCIUM</v>
          </cell>
          <cell r="C49">
            <v>62948</v>
          </cell>
          <cell r="D49">
            <v>56164</v>
          </cell>
          <cell r="E49">
            <v>59548</v>
          </cell>
          <cell r="F49">
            <v>56380</v>
          </cell>
          <cell r="G49">
            <v>46188</v>
          </cell>
          <cell r="H49">
            <v>44884</v>
          </cell>
          <cell r="I49">
            <v>55360</v>
          </cell>
          <cell r="J49">
            <v>48868</v>
          </cell>
          <cell r="K49">
            <v>41996</v>
          </cell>
          <cell r="L49">
            <v>45384</v>
          </cell>
          <cell r="M49">
            <v>43236</v>
          </cell>
          <cell r="N49">
            <v>44532</v>
          </cell>
          <cell r="O49">
            <v>48684</v>
          </cell>
          <cell r="P49">
            <v>654172</v>
          </cell>
        </row>
        <row r="50">
          <cell r="A50" t="str">
            <v>D08819</v>
          </cell>
          <cell r="B50" t="str">
            <v>9/HG KROGER LEMONADE (PLASTIC)</v>
          </cell>
          <cell r="C50">
            <v>8247</v>
          </cell>
          <cell r="D50">
            <v>9432</v>
          </cell>
          <cell r="E50">
            <v>13491</v>
          </cell>
          <cell r="F50">
            <v>14535</v>
          </cell>
          <cell r="G50">
            <v>13113</v>
          </cell>
          <cell r="H50">
            <v>14805</v>
          </cell>
          <cell r="I50">
            <v>14571</v>
          </cell>
          <cell r="J50">
            <v>10296</v>
          </cell>
          <cell r="K50">
            <v>5652</v>
          </cell>
          <cell r="L50">
            <v>4851</v>
          </cell>
          <cell r="M50">
            <v>6462</v>
          </cell>
          <cell r="N50">
            <v>5796</v>
          </cell>
          <cell r="O50">
            <v>6768</v>
          </cell>
          <cell r="P50">
            <v>128019</v>
          </cell>
        </row>
        <row r="51">
          <cell r="A51" t="str">
            <v>D08822</v>
          </cell>
          <cell r="B51" t="str">
            <v>9/HG KRO ORANGE JUICE (PLSTC)</v>
          </cell>
          <cell r="C51">
            <v>61416</v>
          </cell>
          <cell r="D51">
            <v>32229</v>
          </cell>
          <cell r="E51">
            <v>30456</v>
          </cell>
          <cell r="F51">
            <v>29367</v>
          </cell>
          <cell r="G51">
            <v>32931</v>
          </cell>
          <cell r="H51">
            <v>30330</v>
          </cell>
          <cell r="I51">
            <v>33579</v>
          </cell>
          <cell r="J51">
            <v>33124</v>
          </cell>
          <cell r="K51">
            <v>40743</v>
          </cell>
          <cell r="L51">
            <v>35685</v>
          </cell>
          <cell r="M51">
            <v>38340</v>
          </cell>
          <cell r="N51">
            <v>44577</v>
          </cell>
          <cell r="O51">
            <v>55485</v>
          </cell>
          <cell r="P51">
            <v>498262</v>
          </cell>
        </row>
        <row r="52">
          <cell r="A52" t="str">
            <v>D08828</v>
          </cell>
          <cell r="B52" t="str">
            <v>4/GL KRO APPL JUICE FRM CNCNTR</v>
          </cell>
          <cell r="C52">
            <v>5012</v>
          </cell>
          <cell r="D52">
            <v>3652</v>
          </cell>
          <cell r="E52">
            <v>5024</v>
          </cell>
          <cell r="F52">
            <v>2820</v>
          </cell>
          <cell r="G52">
            <v>4332</v>
          </cell>
          <cell r="H52">
            <v>4052</v>
          </cell>
          <cell r="I52">
            <v>3496</v>
          </cell>
          <cell r="J52">
            <v>5032</v>
          </cell>
          <cell r="K52">
            <v>3660</v>
          </cell>
          <cell r="L52">
            <v>4988</v>
          </cell>
          <cell r="M52">
            <v>3476</v>
          </cell>
          <cell r="N52">
            <v>5796</v>
          </cell>
          <cell r="O52">
            <v>4780</v>
          </cell>
          <cell r="P52">
            <v>56120</v>
          </cell>
        </row>
        <row r="53">
          <cell r="A53" t="str">
            <v>D08902</v>
          </cell>
          <cell r="B53" t="str">
            <v>9/HG KRO OJ FC W/CALCIUM  (PL)</v>
          </cell>
          <cell r="C53">
            <v>42579</v>
          </cell>
          <cell r="D53">
            <v>27090</v>
          </cell>
          <cell r="E53">
            <v>22527</v>
          </cell>
          <cell r="F53">
            <v>23310</v>
          </cell>
          <cell r="G53">
            <v>23580</v>
          </cell>
          <cell r="H53">
            <v>19242</v>
          </cell>
          <cell r="I53">
            <v>25443</v>
          </cell>
          <cell r="J53">
            <v>24372</v>
          </cell>
          <cell r="K53">
            <v>25866</v>
          </cell>
          <cell r="L53">
            <v>28926</v>
          </cell>
          <cell r="M53">
            <v>26595</v>
          </cell>
          <cell r="N53">
            <v>31932</v>
          </cell>
          <cell r="O53">
            <v>41697</v>
          </cell>
          <cell r="P53">
            <v>363159</v>
          </cell>
        </row>
        <row r="54">
          <cell r="A54" t="str">
            <v>D08954</v>
          </cell>
          <cell r="B54" t="str">
            <v>9/HG KROGER SWEETENED TEA (PL)</v>
          </cell>
          <cell r="C54">
            <v>2385</v>
          </cell>
          <cell r="D54">
            <v>3375</v>
          </cell>
          <cell r="E54">
            <v>4023</v>
          </cell>
          <cell r="F54">
            <v>3411</v>
          </cell>
          <cell r="G54">
            <v>3177</v>
          </cell>
          <cell r="H54">
            <v>3510</v>
          </cell>
          <cell r="I54">
            <v>4905</v>
          </cell>
          <cell r="J54">
            <v>3375</v>
          </cell>
          <cell r="K54">
            <v>4455</v>
          </cell>
          <cell r="L54">
            <v>3231</v>
          </cell>
          <cell r="M54">
            <v>4293</v>
          </cell>
          <cell r="N54">
            <v>4293</v>
          </cell>
          <cell r="O54">
            <v>4131</v>
          </cell>
          <cell r="P54">
            <v>48564</v>
          </cell>
        </row>
        <row r="55">
          <cell r="A55" t="str">
            <v>D08960</v>
          </cell>
          <cell r="B55" t="str">
            <v>4/GALLON KROGER SWEETENED TEA</v>
          </cell>
          <cell r="C55">
            <v>13304</v>
          </cell>
          <cell r="D55">
            <v>17052</v>
          </cell>
          <cell r="E55">
            <v>20684</v>
          </cell>
          <cell r="F55">
            <v>21700</v>
          </cell>
          <cell r="G55">
            <v>25424</v>
          </cell>
          <cell r="H55">
            <v>23488</v>
          </cell>
          <cell r="I55">
            <v>22368</v>
          </cell>
          <cell r="J55">
            <v>19744</v>
          </cell>
          <cell r="K55">
            <v>19872</v>
          </cell>
          <cell r="L55">
            <v>18236</v>
          </cell>
          <cell r="M55">
            <v>19964</v>
          </cell>
          <cell r="N55">
            <v>22704</v>
          </cell>
          <cell r="O55">
            <v>17444</v>
          </cell>
          <cell r="P55">
            <v>261984</v>
          </cell>
        </row>
        <row r="56">
          <cell r="A56" t="str">
            <v>D08963</v>
          </cell>
          <cell r="B56" t="str">
            <v>4/GAL SUNGOLD SWEETENED TEA</v>
          </cell>
          <cell r="C56">
            <v>3960</v>
          </cell>
          <cell r="D56">
            <v>3760</v>
          </cell>
          <cell r="E56">
            <v>4760</v>
          </cell>
          <cell r="F56">
            <v>5204</v>
          </cell>
          <cell r="G56">
            <v>6368</v>
          </cell>
          <cell r="H56">
            <v>6120</v>
          </cell>
          <cell r="I56">
            <v>6732</v>
          </cell>
          <cell r="J56">
            <v>6016</v>
          </cell>
          <cell r="K56">
            <v>5592</v>
          </cell>
          <cell r="L56">
            <v>5944</v>
          </cell>
          <cell r="M56">
            <v>4108</v>
          </cell>
          <cell r="N56">
            <v>6252</v>
          </cell>
          <cell r="O56">
            <v>4940</v>
          </cell>
          <cell r="P56">
            <v>69756</v>
          </cell>
        </row>
        <row r="57">
          <cell r="A57" t="str">
            <v>D08965</v>
          </cell>
          <cell r="B57" t="str">
            <v>4/GAL KROGER TEA W/NUTRASWEET</v>
          </cell>
          <cell r="C57">
            <v>7448</v>
          </cell>
          <cell r="D57">
            <v>9544</v>
          </cell>
          <cell r="E57">
            <v>11428</v>
          </cell>
          <cell r="F57">
            <v>11492</v>
          </cell>
          <cell r="G57">
            <v>13368</v>
          </cell>
          <cell r="H57">
            <v>11500</v>
          </cell>
          <cell r="I57">
            <v>11408</v>
          </cell>
          <cell r="J57">
            <v>11424</v>
          </cell>
          <cell r="K57">
            <v>9564</v>
          </cell>
          <cell r="L57">
            <v>9452</v>
          </cell>
          <cell r="M57">
            <v>11148</v>
          </cell>
          <cell r="N57">
            <v>11448</v>
          </cell>
          <cell r="O57">
            <v>9728</v>
          </cell>
          <cell r="P57">
            <v>138952</v>
          </cell>
        </row>
        <row r="58">
          <cell r="A58" t="str">
            <v>D08975</v>
          </cell>
          <cell r="B58" t="str">
            <v>24/GAL KROGER ORANGE JUICE</v>
          </cell>
          <cell r="C58">
            <v>84056</v>
          </cell>
          <cell r="D58">
            <v>76360</v>
          </cell>
          <cell r="E58">
            <v>76196</v>
          </cell>
          <cell r="F58">
            <v>75136</v>
          </cell>
          <cell r="G58">
            <v>65740</v>
          </cell>
          <cell r="H58">
            <v>62392</v>
          </cell>
          <cell r="I58">
            <v>77008</v>
          </cell>
          <cell r="J58">
            <v>69080</v>
          </cell>
          <cell r="K58">
            <v>56012</v>
          </cell>
          <cell r="L58">
            <v>61176</v>
          </cell>
          <cell r="M58">
            <v>65976</v>
          </cell>
          <cell r="N58">
            <v>66368</v>
          </cell>
          <cell r="O58">
            <v>71976</v>
          </cell>
          <cell r="P58">
            <v>907476</v>
          </cell>
        </row>
        <row r="59">
          <cell r="A59" t="str">
            <v>Grand Total</v>
          </cell>
          <cell r="C59">
            <v>2821252</v>
          </cell>
          <cell r="D59">
            <v>2639141</v>
          </cell>
          <cell r="E59">
            <v>2752602</v>
          </cell>
          <cell r="F59">
            <v>2752378</v>
          </cell>
          <cell r="G59">
            <v>2670023</v>
          </cell>
          <cell r="H59">
            <v>2551978</v>
          </cell>
          <cell r="I59">
            <v>3037764</v>
          </cell>
          <cell r="J59">
            <v>2771926</v>
          </cell>
          <cell r="K59">
            <v>2912046</v>
          </cell>
          <cell r="L59">
            <v>2597387</v>
          </cell>
          <cell r="M59">
            <v>2680037</v>
          </cell>
          <cell r="N59">
            <v>2805303</v>
          </cell>
          <cell r="O59">
            <v>3655653</v>
          </cell>
          <cell r="P59">
            <v>36647490</v>
          </cell>
        </row>
      </sheetData>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LOurvsRPQEyjTuoEkirgk3eUZKoDCnFGoXPYYhOMgoBZcqKis5GRRYDlzQNHp4VS" itemId="01OJBLS5YX5ZZ5TA6F2RBJQCYFDCWW3W7K">
      <xxl21:absoluteUrl r:id="rId2"/>
    </xxl21:alternateUrls>
    <sheetNames>
      <sheetName val="Assumptions-Risks-Opportunities"/>
      <sheetName val="SN1 Can Line"/>
      <sheetName val="SN2 Bag Line"/>
      <sheetName val="SN3 Bag Line"/>
      <sheetName val="SN4 Produce Nuts"/>
      <sheetName val="SN5 Dry Roast PET"/>
      <sheetName val="SN6 Tube Nuts"/>
      <sheetName val="SN7 Trail Mix"/>
      <sheetName val="SN8 Baking Nuts"/>
      <sheetName val="SN4 &amp; SN8 Combo"/>
      <sheetName val="PD 13 24"/>
      <sheetName val="043"/>
      <sheetName val="PD 12 24"/>
      <sheetName val="SN9 Clamshell"/>
      <sheetName val="DM1 Drink Stick"/>
      <sheetName val="DM2 Jones"/>
      <sheetName val="DM4 Bartelt"/>
      <sheetName val="DM6 Variety Pack"/>
      <sheetName val="DM7 Combo Line"/>
      <sheetName val="DM9 Cloud Line"/>
      <sheetName val="Util Review Links"/>
      <sheetName val="Kenlake"/>
      <sheetName val="KEN 2024"/>
      <sheetName val="24 Q3 KDT"/>
      <sheetName val="24 Q2 KDT"/>
      <sheetName val="2023 KDT"/>
      <sheetName val="Comparison"/>
      <sheetName val="2022 KDT"/>
      <sheetName val="24 Q1 KD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persons/person.xml><?xml version="1.0" encoding="utf-8"?>
<personList xmlns="http://schemas.microsoft.com/office/spreadsheetml/2018/threadedcomments" xmlns:x="http://schemas.openxmlformats.org/spreadsheetml/2006/main">
  <person displayName="Albea, Yolanda D" id="{711328E2-3FDA-45F7-859D-1359CE768EC1}" userId="S::Yolanda.Albea@kroger.com::44aa75f1-19f8-41d1-9fda-caf1b9090042" providerId="AD"/>
  <person displayName="Albea, Yolanda D" id="{90D650D7-EEBB-4DB7-B71C-D8D00E00635F}" userId="S::yolanda.albea@kroger.com::44aa75f1-19f8-41d1-9fda-caf1b9090042" providerId="AD"/>
  <person displayName="Reppeto, Kristen" id="{E8CED422-1614-4A03-AABC-C577A2CFCFD3}" userId="S::kristen.reppeto@kroger.com::966a939f-1b22-4636-9a18-c30ced454e3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7BB552-440A-43C9-B321-8301779937D0}" name="Table1" displayName="Table1" ref="A1:X321" totalsRowShown="0" headerRowDxfId="32" tableBorderDxfId="31">
  <autoFilter ref="A1:X321" xr:uid="{D17BB552-440A-43C9-B321-8301779937D0}"/>
  <tableColumns count="24">
    <tableColumn id="1" xr3:uid="{9412C330-FBD3-4241-A62F-8550F20BC181}" name="Year">
      <calculatedColumnFormula>IF('[6]SN3 Bag Line'!A8&gt;0,'[6]SN3 Bag Line'!A8,IF(ISBLANK('[6]SN3 Bag Line'!A8),A1,'[6]SN3 Bag Line'!A8))</calculatedColumnFormula>
    </tableColumn>
    <tableColumn id="2" xr3:uid="{27523145-2521-42B3-8976-FF231CB826E0}" name="Period">
      <calculatedColumnFormula>'[6]SN3 Bag Line'!B8</calculatedColumnFormula>
    </tableColumn>
    <tableColumn id="3" xr3:uid="{640ECFE0-4788-408D-AE11-C0CD4C7FE792}" name="Forecasted Demand" dataDxfId="30">
      <calculatedColumnFormula>'[6]SN3 Bag Line'!C8</calculatedColumnFormula>
    </tableColumn>
    <tableColumn id="4" xr3:uid="{FCE84DC6-B7F2-4D68-8EC0-5EE3E7F3FEA6}" name="Scheduled Production" dataDxfId="29">
      <calculatedColumnFormula>'[6]SN3 Bag Line'!D8</calculatedColumnFormula>
    </tableColumn>
    <tableColumn id="5" xr3:uid="{728CE3FD-75CF-47FB-805F-34456B650589}" name="Beginning Inventory" dataDxfId="28">
      <calculatedColumnFormula>'[6]SN3 Bag Line'!E8</calculatedColumnFormula>
    </tableColumn>
    <tableColumn id="6" xr3:uid="{05C25594-FB44-4E07-AA36-0D06DE0A857F}" name="Actual Production" dataDxfId="27">
      <calculatedColumnFormula>'[6]SN3 Bag Line'!F8</calculatedColumnFormula>
    </tableColumn>
    <tableColumn id="7" xr3:uid="{FFABD00C-FF47-4A8F-BE69-90536840566B}" name="Actual Sales" dataDxfId="26">
      <calculatedColumnFormula>'[6]SN3 Bag Line'!G8</calculatedColumnFormula>
    </tableColumn>
    <tableColumn id="8" xr3:uid="{32D69BE3-0865-4F62-B531-AD0F38803C7A}" name="Ending Inventory" dataDxfId="25">
      <calculatedColumnFormula>'[6]SN3 Bag Line'!H8</calculatedColumnFormula>
    </tableColumn>
    <tableColumn id="9" xr3:uid="{48ECE402-02DE-419A-B0A2-168A35FC00F0}" name="Outside Purchases" dataDxfId="24">
      <calculatedColumnFormula>'[6]SN3 Bag Line'!I8</calculatedColumnFormula>
    </tableColumn>
    <tableColumn id="10" xr3:uid="{835073CC-6A18-4133-9D24-58F4DFC1DBD2}" name="YTD Growth Calculation" dataDxfId="23">
      <calculatedColumnFormula>'[6]SN3 Bag Line'!J8</calculatedColumnFormula>
    </tableColumn>
    <tableColumn id="11" xr3:uid="{470D0473-8947-4760-9597-7AD7E7456210}" name="Annual Demand Calculation" dataDxfId="22">
      <calculatedColumnFormula>'[6]SN3 Bag Line'!K8</calculatedColumnFormula>
    </tableColumn>
    <tableColumn id="12" xr3:uid="{767648F4-EDFA-4492-9CAB-573241645FB3}" name="PR" dataDxfId="21">
      <calculatedColumnFormula>'[6]SN3 Bag Line'!L8</calculatedColumnFormula>
    </tableColumn>
    <tableColumn id="13" xr3:uid="{28F6E314-D900-4F2B-A749-89D5C5DD3AB5}" name="Standard Capacity" dataDxfId="20">
      <calculatedColumnFormula>'[6]SN3 Bag Line'!M8</calculatedColumnFormula>
    </tableColumn>
    <tableColumn id="14" xr3:uid="{361042C2-D9B1-4CCC-8B40-D3741CD018A0}" name="Overtime Capacity" dataDxfId="19">
      <calculatedColumnFormula>'[6]SN3 Bag Line'!N8</calculatedColumnFormula>
    </tableColumn>
    <tableColumn id="15" xr3:uid="{B8F430C8-D9AB-4F42-8ADE-585DB8FD9D4B}" name="Max Capacity" dataDxfId="18">
      <calculatedColumnFormula>'[6]SN3 Bag Line'!O8</calculatedColumnFormula>
    </tableColumn>
    <tableColumn id="16" xr3:uid="{9A2BD718-BA22-497D-B03B-603F16D9B9A6}" name="Standard Utilization" dataDxfId="17">
      <calculatedColumnFormula>'[6]SN3 Bag Line'!P8</calculatedColumnFormula>
    </tableColumn>
    <tableColumn id="17" xr3:uid="{8C3B5BE2-12E0-48C1-8237-B870BE801557}" name="Overtime Utilization" dataDxfId="16">
      <calculatedColumnFormula>'[6]SN3 Bag Line'!Q8</calculatedColumnFormula>
    </tableColumn>
    <tableColumn id="18" xr3:uid="{38ADBFDB-FECB-4E6F-9514-CABF6E9316BA}" name="Max Utilization" dataDxfId="15">
      <calculatedColumnFormula>'[6]SN3 Bag Line'!R8</calculatedColumnFormula>
    </tableColumn>
    <tableColumn id="19" xr3:uid="{524B5135-CCC8-4F2D-BD1B-5781A72BE471}" name="DOS" dataDxfId="14">
      <calculatedColumnFormula>'[6]SN3 Bag Line'!S8</calculatedColumnFormula>
    </tableColumn>
    <tableColumn id="20" xr3:uid="{ABFB8087-CE62-489A-B4AB-A145B1CBE674}" name="LINE"/>
    <tableColumn id="21" xr3:uid="{50BC0C3A-0083-45D3-BAB9-1874A6837930}" name="Plant" dataDxfId="13"/>
    <tableColumn id="22" xr3:uid="{65A8F6F8-688E-413A-AB48-8C434965A312}" name="Current Schedule Wkly Hours">
      <calculatedColumnFormula>V1</calculatedColumnFormula>
    </tableColumn>
    <tableColumn id="23" xr3:uid="{BB6FFF68-5BC3-4019-A34D-1F113A5AAA75}" name="Max Schedule Wkly Hours">
      <calculatedColumnFormula>W1</calculatedColumnFormula>
    </tableColumn>
    <tableColumn id="24" xr3:uid="{B76A7F7B-ED30-4C97-8744-D89203ED07AB}" name="Days/Week Sched" dataDxfId="12">
      <calculatedColumnFormula>X1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61" dT="2025-03-10T21:18:50.23" personId="{711328E2-3FDA-45F7-859D-1359CE768EC1}" id="{400142AC-F1B0-450D-91E1-A4BFBF70DE7D}">
    <text>P11 - P1 PR</text>
  </threadedComment>
  <threadedComment ref="L61" dT="2025-05-29T19:02:06.27" personId="{E8CED422-1614-4A03-AABC-C577A2CFCFD3}" id="{DD4D6E06-61AB-4D5B-9F26-7D42CB8A5CC1}" parentId="{400142AC-F1B0-450D-91E1-A4BFBF70DE7D}">
    <text xml:space="preserve">Updated to Q1 actual 
</text>
  </threadedComment>
</ThreadedComments>
</file>

<file path=xl/threadedComments/threadedComment2.xml><?xml version="1.0" encoding="utf-8"?>
<ThreadedComments xmlns="http://schemas.microsoft.com/office/spreadsheetml/2018/threadedcomments" xmlns:x="http://schemas.openxmlformats.org/spreadsheetml/2006/main">
  <threadedComment ref="C61" dT="2024-03-13T13:21:21.70" personId="{711328E2-3FDA-45F7-859D-1359CE768EC1}" id="{E0FC51D6-E059-4E3D-B9A6-A618E0E84C0A}">
    <text>From Plan Sheet</text>
  </threadedComment>
  <threadedComment ref="D61" dT="2024-03-13T22:13:41.69" personId="{90D650D7-EEBB-4DB7-B71C-D8D00E00635F}" id="{E43BF23E-A8F9-4A69-BECE-D4EFC246E703}">
    <text>Updated from plan sheet</text>
  </threadedComment>
  <threadedComment ref="D68" dT="2025-05-07T12:28:03.50" personId="{90D650D7-EEBB-4DB7-B71C-D8D00E00635F}" id="{340FFF35-1635-40C1-8C14-ECE360DA14B9}">
    <text xml:space="preserve">2-week shutdown
</text>
  </threadedComment>
</ThreadedComments>
</file>

<file path=xl/threadedComments/threadedComment3.xml><?xml version="1.0" encoding="utf-8"?>
<ThreadedComments xmlns="http://schemas.microsoft.com/office/spreadsheetml/2018/threadedcomments" xmlns:x="http://schemas.openxmlformats.org/spreadsheetml/2006/main">
  <threadedComment ref="L61" dT="2025-03-10T22:09:21.23" personId="{711328E2-3FDA-45F7-859D-1359CE768EC1}" id="{AD052429-FB54-47DE-9698-C74801704FFC}">
    <text>P11-P1 KDT</text>
  </threadedComment>
  <threadedComment ref="L61" dT="2025-05-29T19:04:19.36" personId="{E8CED422-1614-4A03-AABC-C577A2CFCFD3}" id="{82F3ABFC-F4C7-4FB6-BD21-810237A6FF45}" parentId="{AD052429-FB54-47DE-9698-C74801704FFC}">
    <text xml:space="preserve">Updated to Q1 actual
</text>
  </threadedComment>
  <threadedComment ref="D73" dT="2024-09-25T13:46:46.05" personId="{711328E2-3FDA-45F7-859D-1359CE768EC1}" id="{9CF10556-344D-445C-9DC3-2CC8D624761B}">
    <text xml:space="preserve">Planned Shutdown 2 -weeks
</text>
  </threadedComment>
</ThreadedComments>
</file>

<file path=xl/threadedComments/threadedComment4.xml><?xml version="1.0" encoding="utf-8"?>
<ThreadedComments xmlns="http://schemas.microsoft.com/office/spreadsheetml/2018/threadedcomments" xmlns:x="http://schemas.openxmlformats.org/spreadsheetml/2006/main">
  <threadedComment ref="L38" dT="2024-10-22T14:48:40.35" personId="{711328E2-3FDA-45F7-859D-1359CE768EC1}" id="{068132E5-3A46-492D-8B97-9D71D69D9470}">
    <text>TMP Downtime</text>
  </threadedComment>
  <threadedComment ref="L64" dT="2025-05-07T13:55:31.72" personId="{711328E2-3FDA-45F7-859D-1359CE768EC1}" id="{C025937D-DA1E-48FD-BF76-9455FBE2C0A9}">
    <text>KDT 3/30 - 5/3</text>
  </threadedComment>
  <threadedComment ref="L64" dT="2025-05-29T19:04:40.09" personId="{E8CED422-1614-4A03-AABC-C577A2CFCFD3}" id="{96753914-72D1-4DA6-A7C5-238F368364E8}" parentId="{C025937D-DA1E-48FD-BF76-9455FBE2C0A9}">
    <text xml:space="preserve">Updated to Q1 actual
</text>
  </threadedComment>
</ThreadedComments>
</file>

<file path=xl/threadedComments/threadedComment5.xml><?xml version="1.0" encoding="utf-8"?>
<ThreadedComments xmlns="http://schemas.microsoft.com/office/spreadsheetml/2018/threadedcomments" xmlns:x="http://schemas.openxmlformats.org/spreadsheetml/2006/main">
  <threadedComment ref="L40" dT="2023-10-17T17:22:03.64" personId="{90D650D7-EEBB-4DB7-B71C-D8D00E00635F}" id="{6F3B2B5D-0435-426B-86F0-445BC74EA9D4}">
    <text>Running 5 Day Schedule</text>
  </threadedComment>
</ThreadedComments>
</file>

<file path=xl/threadedComments/threadedComment6.xml><?xml version="1.0" encoding="utf-8"?>
<ThreadedComments xmlns="http://schemas.microsoft.com/office/spreadsheetml/2018/threadedcomments" xmlns:x="http://schemas.openxmlformats.org/spreadsheetml/2006/main">
  <threadedComment ref="L63" dT="2025-05-07T13:42:47.03" personId="{711328E2-3FDA-45F7-859D-1359CE768EC1}" id="{3F00DE10-D5AC-408A-9D93-DC145289A8DC}">
    <text>PR 3/30 - 5/3</text>
  </threadedComment>
  <threadedComment ref="L63" dT="2025-05-29T19:05:30.84" personId="{E8CED422-1614-4A03-AABC-C577A2CFCFD3}" id="{A4EC4E3D-3E94-48C9-922D-93865D674744}" parentId="{3F00DE10-D5AC-408A-9D93-DC145289A8DC}">
    <text xml:space="preserve">Updated to q1 actual
</text>
  </threadedComment>
</ThreadedComments>
</file>

<file path=xl/threadedComments/threadedComment7.xml><?xml version="1.0" encoding="utf-8"?>
<ThreadedComments xmlns="http://schemas.microsoft.com/office/spreadsheetml/2018/threadedcomments" xmlns:x="http://schemas.openxmlformats.org/spreadsheetml/2006/main">
  <threadedComment ref="F80" dT="2023-11-02T17:15:54.65" personId="{711328E2-3FDA-45F7-859D-1359CE768EC1}" id="{2023445B-A289-4108-BCE9-771BE4D66495}">
    <text>Production has moved back to Sheet Line. DMaR updated</text>
  </threadedComment>
  <threadedComment ref="F81" dT="2023-11-02T17:15:54.65" personId="{711328E2-3FDA-45F7-859D-1359CE768EC1}" id="{6CC30ED5-87B7-4E9B-A671-A6B7E8126670}">
    <text>Production has moved back to Sheet Line. DMaR updated</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5.bin"/><Relationship Id="rId4" Type="http://schemas.microsoft.com/office/2017/10/relationships/threadedComment" Target="../threadedComments/threadedComment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2.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4.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0B8C4-6612-40E4-BE62-87F21AF6A123}">
  <dimension ref="A1:D888"/>
  <sheetViews>
    <sheetView tabSelected="1" topLeftCell="A442" workbookViewId="0">
      <selection activeCell="A442" sqref="A442:D878"/>
    </sheetView>
  </sheetViews>
  <sheetFormatPr defaultRowHeight="14.5" x14ac:dyDescent="0.35"/>
  <cols>
    <col min="1" max="1" width="11.453125" style="97" bestFit="1" customWidth="1"/>
    <col min="2" max="2" width="14.54296875" bestFit="1" customWidth="1"/>
    <col min="3" max="3" width="14.453125" bestFit="1" customWidth="1"/>
    <col min="4" max="4" width="95" style="64" customWidth="1"/>
  </cols>
  <sheetData>
    <row r="1" spans="1:4" hidden="1" x14ac:dyDescent="0.35">
      <c r="A1" s="91" t="s">
        <v>0</v>
      </c>
      <c r="B1" s="57" t="s">
        <v>1</v>
      </c>
      <c r="C1" s="57" t="s">
        <v>2</v>
      </c>
      <c r="D1" s="63" t="s">
        <v>3</v>
      </c>
    </row>
    <row r="2" spans="1:4" ht="29" hidden="1" x14ac:dyDescent="0.35">
      <c r="A2" s="92">
        <v>45104</v>
      </c>
      <c r="B2" s="58" t="s">
        <v>4</v>
      </c>
      <c r="C2" s="58" t="s">
        <v>5</v>
      </c>
      <c r="D2" s="64" t="s">
        <v>6</v>
      </c>
    </row>
    <row r="3" spans="1:4" ht="29" hidden="1" x14ac:dyDescent="0.35">
      <c r="A3" s="92">
        <v>45104</v>
      </c>
      <c r="B3" t="s">
        <v>7</v>
      </c>
      <c r="C3" t="s">
        <v>5</v>
      </c>
      <c r="D3" s="64" t="s">
        <v>8</v>
      </c>
    </row>
    <row r="4" spans="1:4" hidden="1" x14ac:dyDescent="0.35">
      <c r="A4" s="92">
        <v>45104</v>
      </c>
      <c r="B4" t="s">
        <v>9</v>
      </c>
      <c r="C4" t="s">
        <v>10</v>
      </c>
      <c r="D4" s="64" t="s">
        <v>11</v>
      </c>
    </row>
    <row r="5" spans="1:4" hidden="1" x14ac:dyDescent="0.35">
      <c r="A5" s="92">
        <v>45104</v>
      </c>
      <c r="B5" s="58" t="s">
        <v>12</v>
      </c>
      <c r="C5" s="58" t="s">
        <v>13</v>
      </c>
      <c r="D5" s="64" t="s">
        <v>14</v>
      </c>
    </row>
    <row r="6" spans="1:4" hidden="1" x14ac:dyDescent="0.35">
      <c r="A6" s="92">
        <v>45104</v>
      </c>
      <c r="B6" s="58" t="s">
        <v>15</v>
      </c>
      <c r="C6" s="58" t="s">
        <v>5</v>
      </c>
      <c r="D6" s="64" t="s">
        <v>16</v>
      </c>
    </row>
    <row r="7" spans="1:4" hidden="1" x14ac:dyDescent="0.35">
      <c r="A7" s="92">
        <v>45132</v>
      </c>
      <c r="B7" s="58" t="s">
        <v>17</v>
      </c>
      <c r="C7" s="58" t="s">
        <v>13</v>
      </c>
      <c r="D7" s="64" t="s">
        <v>18</v>
      </c>
    </row>
    <row r="8" spans="1:4" hidden="1" x14ac:dyDescent="0.35">
      <c r="A8" s="92">
        <v>45132</v>
      </c>
      <c r="B8" t="s">
        <v>7</v>
      </c>
      <c r="C8" s="58" t="s">
        <v>13</v>
      </c>
      <c r="D8" s="64" t="s">
        <v>19</v>
      </c>
    </row>
    <row r="9" spans="1:4" hidden="1" x14ac:dyDescent="0.35">
      <c r="A9" s="92">
        <v>45132</v>
      </c>
      <c r="B9" t="s">
        <v>20</v>
      </c>
      <c r="C9" s="58" t="s">
        <v>5</v>
      </c>
      <c r="D9" s="64" t="s">
        <v>21</v>
      </c>
    </row>
    <row r="10" spans="1:4" s="67" customFormat="1" ht="29" hidden="1" x14ac:dyDescent="0.35">
      <c r="A10" s="93">
        <v>45132</v>
      </c>
      <c r="B10" s="65" t="s">
        <v>22</v>
      </c>
      <c r="C10" s="65" t="s">
        <v>13</v>
      </c>
      <c r="D10" s="66" t="s">
        <v>23</v>
      </c>
    </row>
    <row r="11" spans="1:4" s="67" customFormat="1" hidden="1" x14ac:dyDescent="0.35">
      <c r="A11" s="93">
        <v>45132</v>
      </c>
      <c r="B11" s="65" t="s">
        <v>24</v>
      </c>
      <c r="C11" s="65" t="s">
        <v>5</v>
      </c>
      <c r="D11" s="66" t="s">
        <v>25</v>
      </c>
    </row>
    <row r="12" spans="1:4" s="67" customFormat="1" ht="29" hidden="1" x14ac:dyDescent="0.35">
      <c r="A12" s="93">
        <v>45132</v>
      </c>
      <c r="B12" s="67" t="s">
        <v>15</v>
      </c>
      <c r="C12" s="65" t="s">
        <v>5</v>
      </c>
      <c r="D12" s="66" t="s">
        <v>26</v>
      </c>
    </row>
    <row r="13" spans="1:4" ht="29" hidden="1" x14ac:dyDescent="0.35">
      <c r="A13" s="92">
        <v>45132</v>
      </c>
      <c r="B13" t="s">
        <v>27</v>
      </c>
      <c r="C13" s="58" t="s">
        <v>5</v>
      </c>
      <c r="D13" s="64" t="s">
        <v>28</v>
      </c>
    </row>
    <row r="14" spans="1:4" hidden="1" x14ac:dyDescent="0.35">
      <c r="A14" s="92">
        <v>45132</v>
      </c>
      <c r="B14" t="s">
        <v>29</v>
      </c>
      <c r="C14" s="58" t="s">
        <v>13</v>
      </c>
      <c r="D14" s="64" t="s">
        <v>30</v>
      </c>
    </row>
    <row r="15" spans="1:4" hidden="1" x14ac:dyDescent="0.35">
      <c r="A15" s="92">
        <v>45163</v>
      </c>
      <c r="B15" t="s">
        <v>17</v>
      </c>
      <c r="C15" s="58" t="s">
        <v>13</v>
      </c>
      <c r="D15" s="64" t="s">
        <v>31</v>
      </c>
    </row>
    <row r="16" spans="1:4" ht="29" hidden="1" x14ac:dyDescent="0.35">
      <c r="A16" s="92">
        <v>45163</v>
      </c>
      <c r="B16" t="s">
        <v>7</v>
      </c>
      <c r="C16" t="s">
        <v>13</v>
      </c>
      <c r="D16" s="64" t="s">
        <v>32</v>
      </c>
    </row>
    <row r="17" spans="1:4" ht="29" hidden="1" x14ac:dyDescent="0.35">
      <c r="A17" s="92">
        <v>45163</v>
      </c>
      <c r="B17" t="s">
        <v>20</v>
      </c>
      <c r="C17" t="s">
        <v>13</v>
      </c>
      <c r="D17" s="64" t="s">
        <v>33</v>
      </c>
    </row>
    <row r="18" spans="1:4" hidden="1" x14ac:dyDescent="0.35">
      <c r="A18" s="92">
        <v>45163</v>
      </c>
      <c r="B18" t="s">
        <v>22</v>
      </c>
      <c r="C18" t="s">
        <v>13</v>
      </c>
      <c r="D18" s="64" t="s">
        <v>34</v>
      </c>
    </row>
    <row r="19" spans="1:4" ht="29" hidden="1" x14ac:dyDescent="0.35">
      <c r="A19" s="92">
        <v>45163</v>
      </c>
      <c r="B19" t="s">
        <v>24</v>
      </c>
      <c r="C19" s="67" t="s">
        <v>5</v>
      </c>
      <c r="D19" s="64" t="s">
        <v>35</v>
      </c>
    </row>
    <row r="20" spans="1:4" hidden="1" x14ac:dyDescent="0.35">
      <c r="A20" s="92">
        <v>45163</v>
      </c>
      <c r="B20" t="s">
        <v>15</v>
      </c>
      <c r="C20" t="s">
        <v>13</v>
      </c>
      <c r="D20" s="64" t="s">
        <v>36</v>
      </c>
    </row>
    <row r="21" spans="1:4" ht="29" hidden="1" x14ac:dyDescent="0.35">
      <c r="A21" s="92">
        <v>45163</v>
      </c>
      <c r="B21" t="s">
        <v>27</v>
      </c>
      <c r="C21" s="67" t="s">
        <v>5</v>
      </c>
      <c r="D21" s="64" t="s">
        <v>37</v>
      </c>
    </row>
    <row r="22" spans="1:4" hidden="1" x14ac:dyDescent="0.35">
      <c r="A22" s="92">
        <v>45163</v>
      </c>
      <c r="B22" t="s">
        <v>29</v>
      </c>
      <c r="C22" s="67" t="s">
        <v>38</v>
      </c>
      <c r="D22" s="64" t="s">
        <v>39</v>
      </c>
    </row>
    <row r="23" spans="1:4" hidden="1" x14ac:dyDescent="0.35">
      <c r="A23" s="92">
        <v>45189</v>
      </c>
      <c r="B23" t="s">
        <v>17</v>
      </c>
      <c r="C23" s="58" t="s">
        <v>13</v>
      </c>
      <c r="D23" s="64" t="s">
        <v>40</v>
      </c>
    </row>
    <row r="24" spans="1:4" ht="29" hidden="1" x14ac:dyDescent="0.35">
      <c r="A24" s="92">
        <v>45189</v>
      </c>
      <c r="B24" t="s">
        <v>7</v>
      </c>
      <c r="C24" t="s">
        <v>13</v>
      </c>
      <c r="D24" s="64" t="s">
        <v>41</v>
      </c>
    </row>
    <row r="25" spans="1:4" hidden="1" x14ac:dyDescent="0.35">
      <c r="A25" s="92">
        <v>45189</v>
      </c>
      <c r="B25" t="s">
        <v>20</v>
      </c>
      <c r="C25" t="s">
        <v>13</v>
      </c>
      <c r="D25" s="64" t="s">
        <v>42</v>
      </c>
    </row>
    <row r="26" spans="1:4" hidden="1" x14ac:dyDescent="0.35">
      <c r="A26" s="92">
        <v>45189</v>
      </c>
      <c r="B26" t="s">
        <v>22</v>
      </c>
      <c r="C26" t="s">
        <v>13</v>
      </c>
      <c r="D26" s="64" t="s">
        <v>43</v>
      </c>
    </row>
    <row r="27" spans="1:4" ht="29" hidden="1" x14ac:dyDescent="0.35">
      <c r="A27" s="92">
        <v>45189</v>
      </c>
      <c r="B27" t="s">
        <v>24</v>
      </c>
      <c r="C27" s="67" t="s">
        <v>5</v>
      </c>
      <c r="D27" s="64" t="s">
        <v>44</v>
      </c>
    </row>
    <row r="28" spans="1:4" ht="29" hidden="1" x14ac:dyDescent="0.35">
      <c r="A28" s="92">
        <v>45189</v>
      </c>
      <c r="B28" t="s">
        <v>15</v>
      </c>
      <c r="C28" s="67" t="s">
        <v>5</v>
      </c>
      <c r="D28" s="64" t="s">
        <v>45</v>
      </c>
    </row>
    <row r="29" spans="1:4" ht="29" hidden="1" x14ac:dyDescent="0.35">
      <c r="A29" s="92">
        <v>45189</v>
      </c>
      <c r="B29" t="s">
        <v>27</v>
      </c>
      <c r="C29" s="67" t="s">
        <v>5</v>
      </c>
      <c r="D29" s="64" t="s">
        <v>46</v>
      </c>
    </row>
    <row r="30" spans="1:4" hidden="1" x14ac:dyDescent="0.35">
      <c r="A30" s="92">
        <v>45189</v>
      </c>
      <c r="B30" t="s">
        <v>29</v>
      </c>
      <c r="C30" s="67" t="s">
        <v>38</v>
      </c>
      <c r="D30" s="64" t="s">
        <v>47</v>
      </c>
    </row>
    <row r="31" spans="1:4" hidden="1" x14ac:dyDescent="0.35">
      <c r="A31" s="92">
        <v>45217</v>
      </c>
      <c r="B31" t="s">
        <v>17</v>
      </c>
      <c r="C31" s="58" t="s">
        <v>13</v>
      </c>
      <c r="D31" s="64" t="s">
        <v>40</v>
      </c>
    </row>
    <row r="32" spans="1:4" hidden="1" x14ac:dyDescent="0.35">
      <c r="A32" s="92">
        <v>45217</v>
      </c>
      <c r="B32" t="s">
        <v>7</v>
      </c>
      <c r="C32" t="s">
        <v>13</v>
      </c>
      <c r="D32" s="64" t="s">
        <v>19</v>
      </c>
    </row>
    <row r="33" spans="1:4" hidden="1" x14ac:dyDescent="0.35">
      <c r="A33" s="92">
        <v>45217</v>
      </c>
      <c r="B33" t="s">
        <v>20</v>
      </c>
      <c r="C33" t="s">
        <v>13</v>
      </c>
      <c r="D33" s="64" t="s">
        <v>42</v>
      </c>
    </row>
    <row r="34" spans="1:4" hidden="1" x14ac:dyDescent="0.35">
      <c r="A34" s="92">
        <v>45217</v>
      </c>
      <c r="B34" t="s">
        <v>22</v>
      </c>
      <c r="C34" t="s">
        <v>13</v>
      </c>
      <c r="D34" s="64" t="s">
        <v>48</v>
      </c>
    </row>
    <row r="35" spans="1:4" ht="29" hidden="1" x14ac:dyDescent="0.35">
      <c r="A35" s="92">
        <v>45217</v>
      </c>
      <c r="B35" t="s">
        <v>24</v>
      </c>
      <c r="C35" s="67" t="s">
        <v>5</v>
      </c>
      <c r="D35" s="64" t="s">
        <v>49</v>
      </c>
    </row>
    <row r="36" spans="1:4" ht="29" hidden="1" x14ac:dyDescent="0.35">
      <c r="A36" s="92">
        <v>45217</v>
      </c>
      <c r="B36" t="s">
        <v>15</v>
      </c>
      <c r="C36" s="67" t="s">
        <v>5</v>
      </c>
      <c r="D36" s="64" t="s">
        <v>50</v>
      </c>
    </row>
    <row r="37" spans="1:4" ht="29" hidden="1" x14ac:dyDescent="0.35">
      <c r="A37" s="92">
        <v>45217</v>
      </c>
      <c r="B37" t="s">
        <v>27</v>
      </c>
      <c r="C37" s="67" t="s">
        <v>5</v>
      </c>
      <c r="D37" s="64" t="s">
        <v>51</v>
      </c>
    </row>
    <row r="38" spans="1:4" hidden="1" x14ac:dyDescent="0.35">
      <c r="A38" s="92">
        <v>45217</v>
      </c>
      <c r="B38" t="s">
        <v>29</v>
      </c>
      <c r="C38" s="68" t="s">
        <v>13</v>
      </c>
      <c r="D38" s="64" t="s">
        <v>52</v>
      </c>
    </row>
    <row r="39" spans="1:4" hidden="1" x14ac:dyDescent="0.35">
      <c r="A39" s="92">
        <v>45224</v>
      </c>
      <c r="B39" t="s">
        <v>24</v>
      </c>
      <c r="C39" t="s">
        <v>13</v>
      </c>
      <c r="D39" s="64" t="s">
        <v>53</v>
      </c>
    </row>
    <row r="40" spans="1:4" hidden="1" x14ac:dyDescent="0.35">
      <c r="A40" s="92">
        <v>45226</v>
      </c>
      <c r="B40" t="s">
        <v>17</v>
      </c>
      <c r="C40" s="67" t="s">
        <v>5</v>
      </c>
      <c r="D40" s="64" t="s">
        <v>54</v>
      </c>
    </row>
    <row r="41" spans="1:4" hidden="1" x14ac:dyDescent="0.35">
      <c r="A41" s="92">
        <v>45245</v>
      </c>
      <c r="B41" t="s">
        <v>17</v>
      </c>
      <c r="C41" s="67" t="s">
        <v>5</v>
      </c>
      <c r="D41" s="64" t="s">
        <v>54</v>
      </c>
    </row>
    <row r="42" spans="1:4" hidden="1" x14ac:dyDescent="0.35">
      <c r="A42" s="92">
        <v>45245</v>
      </c>
      <c r="B42" t="s">
        <v>7</v>
      </c>
      <c r="C42" s="72" t="s">
        <v>13</v>
      </c>
      <c r="D42" s="64" t="s">
        <v>55</v>
      </c>
    </row>
    <row r="43" spans="1:4" hidden="1" x14ac:dyDescent="0.35">
      <c r="A43" s="92">
        <v>45245</v>
      </c>
      <c r="B43" t="s">
        <v>20</v>
      </c>
      <c r="C43" s="67" t="s">
        <v>5</v>
      </c>
      <c r="D43" s="64" t="s">
        <v>56</v>
      </c>
    </row>
    <row r="44" spans="1:4" hidden="1" x14ac:dyDescent="0.35">
      <c r="A44" s="92">
        <v>45245</v>
      </c>
      <c r="B44" t="s">
        <v>24</v>
      </c>
      <c r="C44" s="67" t="s">
        <v>5</v>
      </c>
      <c r="D44" s="64" t="s">
        <v>57</v>
      </c>
    </row>
    <row r="45" spans="1:4" hidden="1" x14ac:dyDescent="0.35">
      <c r="A45" s="92">
        <v>45245</v>
      </c>
      <c r="B45" t="s">
        <v>15</v>
      </c>
      <c r="C45" s="67" t="s">
        <v>5</v>
      </c>
      <c r="D45" s="64" t="s">
        <v>58</v>
      </c>
    </row>
    <row r="46" spans="1:4" ht="29" hidden="1" x14ac:dyDescent="0.35">
      <c r="A46" s="94">
        <v>45245</v>
      </c>
      <c r="B46" s="73" t="s">
        <v>27</v>
      </c>
      <c r="C46" s="74" t="s">
        <v>5</v>
      </c>
      <c r="D46" s="75" t="s">
        <v>59</v>
      </c>
    </row>
    <row r="47" spans="1:4" hidden="1" x14ac:dyDescent="0.35">
      <c r="A47" s="92">
        <v>45245</v>
      </c>
      <c r="B47" t="s">
        <v>4</v>
      </c>
      <c r="C47" s="72" t="s">
        <v>13</v>
      </c>
      <c r="D47" s="64" t="s">
        <v>60</v>
      </c>
    </row>
    <row r="48" spans="1:4" hidden="1" x14ac:dyDescent="0.35">
      <c r="A48" s="92">
        <v>45273</v>
      </c>
      <c r="B48" t="s">
        <v>7</v>
      </c>
      <c r="C48" s="72" t="s">
        <v>13</v>
      </c>
      <c r="D48" s="64" t="s">
        <v>61</v>
      </c>
    </row>
    <row r="49" spans="1:4" hidden="1" x14ac:dyDescent="0.35">
      <c r="A49" s="92">
        <v>45273</v>
      </c>
      <c r="B49" t="s">
        <v>20</v>
      </c>
      <c r="C49" s="67" t="s">
        <v>5</v>
      </c>
      <c r="D49" s="64" t="s">
        <v>62</v>
      </c>
    </row>
    <row r="50" spans="1:4" ht="58" hidden="1" x14ac:dyDescent="0.35">
      <c r="A50" s="92">
        <v>45273</v>
      </c>
      <c r="B50" t="s">
        <v>24</v>
      </c>
      <c r="C50" s="67" t="s">
        <v>5</v>
      </c>
      <c r="D50" s="64" t="s">
        <v>63</v>
      </c>
    </row>
    <row r="51" spans="1:4" ht="43.5" hidden="1" x14ac:dyDescent="0.35">
      <c r="A51" s="92">
        <v>45273</v>
      </c>
      <c r="B51" t="s">
        <v>15</v>
      </c>
      <c r="C51" s="67" t="s">
        <v>5</v>
      </c>
      <c r="D51" s="64" t="s">
        <v>64</v>
      </c>
    </row>
    <row r="52" spans="1:4" ht="29" hidden="1" x14ac:dyDescent="0.35">
      <c r="A52" s="92">
        <v>45273</v>
      </c>
      <c r="B52" t="s">
        <v>27</v>
      </c>
      <c r="C52" s="67" t="s">
        <v>5</v>
      </c>
      <c r="D52" s="64" t="s">
        <v>65</v>
      </c>
    </row>
    <row r="53" spans="1:4" hidden="1" x14ac:dyDescent="0.35">
      <c r="A53" s="92">
        <v>45273</v>
      </c>
      <c r="B53" t="s">
        <v>66</v>
      </c>
      <c r="C53" s="67" t="s">
        <v>5</v>
      </c>
      <c r="D53" s="64" t="s">
        <v>67</v>
      </c>
    </row>
    <row r="54" spans="1:4" hidden="1" x14ac:dyDescent="0.35">
      <c r="A54" s="92">
        <v>45273</v>
      </c>
      <c r="B54" t="s">
        <v>4</v>
      </c>
      <c r="C54" s="67" t="s">
        <v>5</v>
      </c>
      <c r="D54" s="64" t="s">
        <v>54</v>
      </c>
    </row>
    <row r="55" spans="1:4" hidden="1" x14ac:dyDescent="0.35">
      <c r="A55" s="92">
        <v>45273</v>
      </c>
      <c r="B55" t="s">
        <v>24</v>
      </c>
      <c r="C55" s="67" t="s">
        <v>5</v>
      </c>
      <c r="D55" s="64" t="s">
        <v>68</v>
      </c>
    </row>
    <row r="56" spans="1:4" hidden="1" x14ac:dyDescent="0.35">
      <c r="A56" s="92">
        <v>45273</v>
      </c>
      <c r="B56" t="s">
        <v>24</v>
      </c>
      <c r="C56" s="67" t="s">
        <v>5</v>
      </c>
      <c r="D56" s="64" t="s">
        <v>69</v>
      </c>
    </row>
    <row r="57" spans="1:4" hidden="1" x14ac:dyDescent="0.35">
      <c r="A57" s="92">
        <v>45273</v>
      </c>
      <c r="B57" t="s">
        <v>27</v>
      </c>
      <c r="C57" s="67" t="s">
        <v>5</v>
      </c>
      <c r="D57" s="64" t="s">
        <v>70</v>
      </c>
    </row>
    <row r="58" spans="1:4" hidden="1" x14ac:dyDescent="0.35">
      <c r="A58" s="92">
        <v>45301</v>
      </c>
      <c r="B58" t="s">
        <v>7</v>
      </c>
      <c r="C58" s="72" t="s">
        <v>13</v>
      </c>
      <c r="D58" s="64" t="s">
        <v>71</v>
      </c>
    </row>
    <row r="59" spans="1:4" hidden="1" x14ac:dyDescent="0.35">
      <c r="A59" s="92">
        <v>45301</v>
      </c>
      <c r="B59" t="s">
        <v>20</v>
      </c>
      <c r="C59" s="67" t="s">
        <v>5</v>
      </c>
      <c r="D59" s="64" t="s">
        <v>72</v>
      </c>
    </row>
    <row r="60" spans="1:4" ht="29" hidden="1" x14ac:dyDescent="0.35">
      <c r="A60" s="92">
        <v>45301</v>
      </c>
      <c r="B60" t="s">
        <v>24</v>
      </c>
      <c r="C60" s="67" t="s">
        <v>5</v>
      </c>
      <c r="D60" s="64" t="s">
        <v>73</v>
      </c>
    </row>
    <row r="61" spans="1:4" ht="29" hidden="1" x14ac:dyDescent="0.35">
      <c r="A61" s="92">
        <v>45301</v>
      </c>
      <c r="B61" t="s">
        <v>15</v>
      </c>
      <c r="C61" s="67" t="s">
        <v>5</v>
      </c>
      <c r="D61" s="64" t="s">
        <v>74</v>
      </c>
    </row>
    <row r="62" spans="1:4" hidden="1" x14ac:dyDescent="0.35">
      <c r="A62" s="92">
        <v>45301</v>
      </c>
      <c r="B62" t="s">
        <v>27</v>
      </c>
      <c r="C62" s="67" t="s">
        <v>5</v>
      </c>
      <c r="D62" s="64" t="s">
        <v>75</v>
      </c>
    </row>
    <row r="63" spans="1:4" hidden="1" x14ac:dyDescent="0.35">
      <c r="A63" s="92">
        <v>45301</v>
      </c>
      <c r="B63" t="s">
        <v>66</v>
      </c>
      <c r="C63" s="67" t="s">
        <v>5</v>
      </c>
      <c r="D63" s="64" t="s">
        <v>76</v>
      </c>
    </row>
    <row r="64" spans="1:4" hidden="1" x14ac:dyDescent="0.35">
      <c r="A64" s="92">
        <v>45301</v>
      </c>
      <c r="B64" t="s">
        <v>4</v>
      </c>
      <c r="C64" s="67" t="s">
        <v>5</v>
      </c>
      <c r="D64" s="64" t="s">
        <v>77</v>
      </c>
    </row>
    <row r="65" spans="1:4" hidden="1" x14ac:dyDescent="0.35">
      <c r="A65" s="92">
        <v>45301</v>
      </c>
      <c r="B65" t="s">
        <v>4</v>
      </c>
      <c r="C65" s="67" t="s">
        <v>5</v>
      </c>
      <c r="D65" s="64" t="s">
        <v>54</v>
      </c>
    </row>
    <row r="66" spans="1:4" hidden="1" x14ac:dyDescent="0.35">
      <c r="A66" s="92">
        <v>45301</v>
      </c>
      <c r="B66" t="s">
        <v>24</v>
      </c>
      <c r="C66" s="67" t="s">
        <v>5</v>
      </c>
      <c r="D66" s="64" t="s">
        <v>68</v>
      </c>
    </row>
    <row r="67" spans="1:4" hidden="1" x14ac:dyDescent="0.35">
      <c r="A67" s="92">
        <v>45301</v>
      </c>
      <c r="B67" t="s">
        <v>78</v>
      </c>
      <c r="C67" s="72" t="s">
        <v>13</v>
      </c>
      <c r="D67" s="64" t="s">
        <v>79</v>
      </c>
    </row>
    <row r="68" spans="1:4" hidden="1" x14ac:dyDescent="0.35">
      <c r="A68" s="95">
        <v>45301</v>
      </c>
      <c r="B68" s="77" t="s">
        <v>78</v>
      </c>
      <c r="C68" s="77" t="s">
        <v>80</v>
      </c>
      <c r="D68" s="78" t="s">
        <v>81</v>
      </c>
    </row>
    <row r="69" spans="1:4" hidden="1" x14ac:dyDescent="0.35">
      <c r="A69" s="95">
        <v>45301</v>
      </c>
      <c r="B69" s="77" t="s">
        <v>82</v>
      </c>
      <c r="C69" s="77" t="s">
        <v>80</v>
      </c>
      <c r="D69" s="78" t="s">
        <v>83</v>
      </c>
    </row>
    <row r="70" spans="1:4" hidden="1" x14ac:dyDescent="0.35">
      <c r="A70" s="95">
        <v>45301</v>
      </c>
      <c r="B70" s="77" t="s">
        <v>7</v>
      </c>
      <c r="C70" s="77" t="s">
        <v>84</v>
      </c>
      <c r="D70" s="78" t="s">
        <v>85</v>
      </c>
    </row>
    <row r="71" spans="1:4" hidden="1" x14ac:dyDescent="0.35">
      <c r="A71" s="95">
        <v>45301</v>
      </c>
      <c r="B71" s="77" t="s">
        <v>78</v>
      </c>
      <c r="C71" s="77" t="s">
        <v>84</v>
      </c>
      <c r="D71" s="78" t="s">
        <v>86</v>
      </c>
    </row>
    <row r="72" spans="1:4" hidden="1" x14ac:dyDescent="0.35">
      <c r="A72" s="95">
        <v>45301</v>
      </c>
      <c r="B72" s="77" t="s">
        <v>24</v>
      </c>
      <c r="C72" s="77" t="s">
        <v>84</v>
      </c>
      <c r="D72" s="78" t="s">
        <v>87</v>
      </c>
    </row>
    <row r="73" spans="1:4" hidden="1" x14ac:dyDescent="0.35">
      <c r="A73" s="95">
        <v>45301</v>
      </c>
      <c r="B73" s="77" t="s">
        <v>27</v>
      </c>
      <c r="C73" s="77" t="s">
        <v>84</v>
      </c>
      <c r="D73" s="78" t="s">
        <v>88</v>
      </c>
    </row>
    <row r="74" spans="1:4" hidden="1" x14ac:dyDescent="0.35">
      <c r="A74" s="95">
        <v>45301</v>
      </c>
      <c r="B74" s="77" t="s">
        <v>82</v>
      </c>
      <c r="C74" s="77" t="s">
        <v>89</v>
      </c>
      <c r="D74" s="78" t="s">
        <v>90</v>
      </c>
    </row>
    <row r="75" spans="1:4" hidden="1" x14ac:dyDescent="0.35">
      <c r="A75" s="95">
        <v>45301</v>
      </c>
      <c r="B75" s="77" t="s">
        <v>24</v>
      </c>
      <c r="C75" s="77" t="s">
        <v>89</v>
      </c>
      <c r="D75" s="78" t="s">
        <v>91</v>
      </c>
    </row>
    <row r="76" spans="1:4" hidden="1" x14ac:dyDescent="0.35">
      <c r="A76" s="95">
        <v>45301</v>
      </c>
      <c r="B76" s="77" t="s">
        <v>7</v>
      </c>
      <c r="C76" s="77" t="s">
        <v>92</v>
      </c>
      <c r="D76" s="78" t="s">
        <v>93</v>
      </c>
    </row>
    <row r="77" spans="1:4" ht="43.5" hidden="1" x14ac:dyDescent="0.35">
      <c r="A77" s="92">
        <v>45336</v>
      </c>
      <c r="B77" t="s">
        <v>4</v>
      </c>
      <c r="C77" s="67" t="s">
        <v>5</v>
      </c>
      <c r="D77" s="81" t="s">
        <v>94</v>
      </c>
    </row>
    <row r="78" spans="1:4" hidden="1" x14ac:dyDescent="0.35">
      <c r="A78" s="92">
        <v>45336</v>
      </c>
      <c r="B78" t="s">
        <v>20</v>
      </c>
      <c r="C78" s="67" t="s">
        <v>5</v>
      </c>
      <c r="D78" s="64" t="s">
        <v>95</v>
      </c>
    </row>
    <row r="79" spans="1:4" hidden="1" x14ac:dyDescent="0.35">
      <c r="A79" s="92">
        <v>45336</v>
      </c>
      <c r="B79" t="s">
        <v>24</v>
      </c>
      <c r="C79" s="67" t="s">
        <v>5</v>
      </c>
      <c r="D79" s="64" t="s">
        <v>96</v>
      </c>
    </row>
    <row r="80" spans="1:4" hidden="1" x14ac:dyDescent="0.35">
      <c r="A80" s="92">
        <v>45336</v>
      </c>
      <c r="B80" t="s">
        <v>15</v>
      </c>
      <c r="C80" s="67" t="s">
        <v>5</v>
      </c>
      <c r="D80" s="64" t="s">
        <v>97</v>
      </c>
    </row>
    <row r="81" spans="1:4" hidden="1" x14ac:dyDescent="0.35">
      <c r="A81" s="92">
        <v>45336</v>
      </c>
      <c r="B81" t="s">
        <v>27</v>
      </c>
      <c r="C81" s="67" t="s">
        <v>5</v>
      </c>
      <c r="D81" s="64" t="s">
        <v>98</v>
      </c>
    </row>
    <row r="82" spans="1:4" hidden="1" x14ac:dyDescent="0.35">
      <c r="A82" s="92">
        <v>45336</v>
      </c>
      <c r="B82" t="s">
        <v>66</v>
      </c>
      <c r="C82" s="72" t="s">
        <v>10</v>
      </c>
      <c r="D82" s="64" t="s">
        <v>99</v>
      </c>
    </row>
    <row r="83" spans="1:4" hidden="1" x14ac:dyDescent="0.35">
      <c r="A83" s="95">
        <v>45336</v>
      </c>
      <c r="B83" s="77" t="s">
        <v>78</v>
      </c>
      <c r="C83" s="77" t="s">
        <v>80</v>
      </c>
      <c r="D83" s="78" t="s">
        <v>81</v>
      </c>
    </row>
    <row r="84" spans="1:4" hidden="1" x14ac:dyDescent="0.35">
      <c r="A84" s="95">
        <v>45336</v>
      </c>
      <c r="B84" s="77" t="s">
        <v>78</v>
      </c>
      <c r="C84" s="77" t="s">
        <v>84</v>
      </c>
      <c r="D84" s="78" t="s">
        <v>100</v>
      </c>
    </row>
    <row r="85" spans="1:4" hidden="1" x14ac:dyDescent="0.35">
      <c r="A85" s="95">
        <v>45336</v>
      </c>
      <c r="B85" s="77" t="s">
        <v>82</v>
      </c>
      <c r="C85" s="77" t="s">
        <v>80</v>
      </c>
      <c r="D85" s="78" t="s">
        <v>101</v>
      </c>
    </row>
    <row r="86" spans="1:4" hidden="1" x14ac:dyDescent="0.35">
      <c r="A86" s="95">
        <v>45336</v>
      </c>
      <c r="B86" s="77" t="s">
        <v>7</v>
      </c>
      <c r="C86" s="77" t="s">
        <v>84</v>
      </c>
      <c r="D86" s="78" t="s">
        <v>102</v>
      </c>
    </row>
    <row r="87" spans="1:4" hidden="1" x14ac:dyDescent="0.35">
      <c r="A87" s="95">
        <v>45336</v>
      </c>
      <c r="B87" s="77" t="s">
        <v>7</v>
      </c>
      <c r="C87" s="77" t="s">
        <v>84</v>
      </c>
      <c r="D87" s="78" t="s">
        <v>103</v>
      </c>
    </row>
    <row r="88" spans="1:4" hidden="1" x14ac:dyDescent="0.35">
      <c r="A88" s="95">
        <v>45336</v>
      </c>
      <c r="B88" s="77" t="s">
        <v>78</v>
      </c>
      <c r="C88" s="77" t="s">
        <v>84</v>
      </c>
      <c r="D88" s="78" t="s">
        <v>86</v>
      </c>
    </row>
    <row r="89" spans="1:4" hidden="1" x14ac:dyDescent="0.35">
      <c r="A89" s="95">
        <v>45336</v>
      </c>
      <c r="B89" s="77" t="s">
        <v>24</v>
      </c>
      <c r="C89" s="77" t="s">
        <v>84</v>
      </c>
      <c r="D89" s="78" t="s">
        <v>104</v>
      </c>
    </row>
    <row r="90" spans="1:4" hidden="1" x14ac:dyDescent="0.35">
      <c r="A90" s="95">
        <v>45336</v>
      </c>
      <c r="B90" s="77" t="s">
        <v>27</v>
      </c>
      <c r="C90" s="77" t="s">
        <v>84</v>
      </c>
      <c r="D90" s="78" t="s">
        <v>105</v>
      </c>
    </row>
    <row r="91" spans="1:4" hidden="1" x14ac:dyDescent="0.35">
      <c r="A91" s="95">
        <v>45336</v>
      </c>
      <c r="B91" s="77" t="s">
        <v>27</v>
      </c>
      <c r="C91" s="77" t="s">
        <v>84</v>
      </c>
      <c r="D91" s="78" t="s">
        <v>106</v>
      </c>
    </row>
    <row r="92" spans="1:4" hidden="1" x14ac:dyDescent="0.35">
      <c r="A92" s="95">
        <v>45336</v>
      </c>
      <c r="B92" s="77" t="s">
        <v>82</v>
      </c>
      <c r="C92" s="77" t="s">
        <v>89</v>
      </c>
      <c r="D92" s="78" t="s">
        <v>107</v>
      </c>
    </row>
    <row r="93" spans="1:4" hidden="1" x14ac:dyDescent="0.35">
      <c r="A93" s="95">
        <v>45336</v>
      </c>
      <c r="B93" s="77" t="s">
        <v>24</v>
      </c>
      <c r="C93" s="77" t="s">
        <v>89</v>
      </c>
      <c r="D93" s="78" t="s">
        <v>91</v>
      </c>
    </row>
    <row r="94" spans="1:4" hidden="1" x14ac:dyDescent="0.35">
      <c r="A94" s="95">
        <v>45336</v>
      </c>
      <c r="B94" s="77" t="s">
        <v>7</v>
      </c>
      <c r="C94" s="77" t="s">
        <v>92</v>
      </c>
      <c r="D94" s="78" t="s">
        <v>108</v>
      </c>
    </row>
    <row r="95" spans="1:4" hidden="1" x14ac:dyDescent="0.35">
      <c r="A95" s="95">
        <v>45336</v>
      </c>
      <c r="B95" s="77" t="s">
        <v>4</v>
      </c>
      <c r="C95" s="77" t="s">
        <v>80</v>
      </c>
      <c r="D95" s="78" t="s">
        <v>109</v>
      </c>
    </row>
    <row r="96" spans="1:4" ht="43.5" hidden="1" x14ac:dyDescent="0.35">
      <c r="A96" s="92">
        <v>45364</v>
      </c>
      <c r="B96" t="s">
        <v>4</v>
      </c>
      <c r="C96" s="67" t="s">
        <v>5</v>
      </c>
      <c r="D96" s="81" t="s">
        <v>110</v>
      </c>
    </row>
    <row r="97" spans="1:4" hidden="1" x14ac:dyDescent="0.35">
      <c r="A97" s="92">
        <v>45364</v>
      </c>
      <c r="B97" t="s">
        <v>111</v>
      </c>
      <c r="C97" s="68" t="s">
        <v>13</v>
      </c>
      <c r="D97" s="81" t="s">
        <v>112</v>
      </c>
    </row>
    <row r="98" spans="1:4" hidden="1" x14ac:dyDescent="0.35">
      <c r="A98" s="92">
        <v>45364</v>
      </c>
      <c r="B98" t="s">
        <v>20</v>
      </c>
      <c r="C98" s="67" t="s">
        <v>5</v>
      </c>
      <c r="D98" s="64" t="s">
        <v>96</v>
      </c>
    </row>
    <row r="99" spans="1:4" hidden="1" x14ac:dyDescent="0.35">
      <c r="A99" s="92">
        <v>45364</v>
      </c>
      <c r="B99" t="s">
        <v>24</v>
      </c>
      <c r="C99" s="72" t="s">
        <v>13</v>
      </c>
      <c r="D99" s="64" t="s">
        <v>113</v>
      </c>
    </row>
    <row r="100" spans="1:4" hidden="1" x14ac:dyDescent="0.35">
      <c r="A100" s="92">
        <v>45364</v>
      </c>
      <c r="B100" t="s">
        <v>15</v>
      </c>
      <c r="C100" s="67" t="s">
        <v>5</v>
      </c>
      <c r="D100" s="64" t="s">
        <v>114</v>
      </c>
    </row>
    <row r="101" spans="1:4" hidden="1" x14ac:dyDescent="0.35">
      <c r="A101" s="92">
        <v>45364</v>
      </c>
      <c r="B101" t="s">
        <v>27</v>
      </c>
      <c r="C101" s="72" t="s">
        <v>13</v>
      </c>
      <c r="D101" s="64" t="s">
        <v>115</v>
      </c>
    </row>
    <row r="102" spans="1:4" hidden="1" x14ac:dyDescent="0.35">
      <c r="A102" s="92">
        <v>45364</v>
      </c>
      <c r="B102" t="s">
        <v>66</v>
      </c>
      <c r="C102" s="72" t="s">
        <v>10</v>
      </c>
      <c r="D102" s="64" t="s">
        <v>116</v>
      </c>
    </row>
    <row r="103" spans="1:4" hidden="1" x14ac:dyDescent="0.35">
      <c r="A103" s="95">
        <v>45364</v>
      </c>
      <c r="B103" s="77" t="s">
        <v>78</v>
      </c>
      <c r="C103" s="77" t="s">
        <v>80</v>
      </c>
      <c r="D103" s="78" t="s">
        <v>81</v>
      </c>
    </row>
    <row r="104" spans="1:4" hidden="1" x14ac:dyDescent="0.35">
      <c r="A104" s="95">
        <v>45364</v>
      </c>
      <c r="B104" s="77" t="s">
        <v>78</v>
      </c>
      <c r="C104" s="77" t="s">
        <v>84</v>
      </c>
      <c r="D104" s="78" t="s">
        <v>117</v>
      </c>
    </row>
    <row r="105" spans="1:4" hidden="1" x14ac:dyDescent="0.35">
      <c r="A105" s="95">
        <v>45364</v>
      </c>
      <c r="B105" s="77" t="s">
        <v>82</v>
      </c>
      <c r="C105" s="77" t="s">
        <v>80</v>
      </c>
      <c r="D105" s="78" t="s">
        <v>101</v>
      </c>
    </row>
    <row r="106" spans="1:4" hidden="1" x14ac:dyDescent="0.35">
      <c r="A106" s="95">
        <v>45364</v>
      </c>
      <c r="B106" s="77" t="s">
        <v>7</v>
      </c>
      <c r="C106" s="77" t="s">
        <v>84</v>
      </c>
      <c r="D106" s="78" t="s">
        <v>118</v>
      </c>
    </row>
    <row r="107" spans="1:4" hidden="1" x14ac:dyDescent="0.35">
      <c r="A107" s="95">
        <v>45364</v>
      </c>
      <c r="B107" s="77" t="s">
        <v>27</v>
      </c>
      <c r="C107" s="77" t="s">
        <v>84</v>
      </c>
      <c r="D107" s="78" t="s">
        <v>106</v>
      </c>
    </row>
    <row r="108" spans="1:4" hidden="1" x14ac:dyDescent="0.35">
      <c r="A108" s="95">
        <v>45364</v>
      </c>
      <c r="B108" s="77" t="s">
        <v>82</v>
      </c>
      <c r="C108" s="77" t="s">
        <v>89</v>
      </c>
      <c r="D108" s="78" t="s">
        <v>107</v>
      </c>
    </row>
    <row r="109" spans="1:4" hidden="1" x14ac:dyDescent="0.35">
      <c r="A109" s="95">
        <v>45364</v>
      </c>
      <c r="B109" s="77" t="s">
        <v>24</v>
      </c>
      <c r="C109" s="77" t="s">
        <v>89</v>
      </c>
      <c r="D109" s="78" t="s">
        <v>91</v>
      </c>
    </row>
    <row r="110" spans="1:4" hidden="1" x14ac:dyDescent="0.35">
      <c r="A110" s="95">
        <v>45364</v>
      </c>
      <c r="B110" s="77" t="s">
        <v>7</v>
      </c>
      <c r="C110" s="77" t="s">
        <v>92</v>
      </c>
      <c r="D110" s="78" t="s">
        <v>108</v>
      </c>
    </row>
    <row r="111" spans="1:4" hidden="1" x14ac:dyDescent="0.35">
      <c r="A111" s="95">
        <v>45364</v>
      </c>
      <c r="B111" s="77" t="s">
        <v>4</v>
      </c>
      <c r="C111" s="77" t="s">
        <v>80</v>
      </c>
      <c r="D111" s="78" t="s">
        <v>109</v>
      </c>
    </row>
    <row r="112" spans="1:4" hidden="1" x14ac:dyDescent="0.35">
      <c r="A112" s="95">
        <v>45364</v>
      </c>
      <c r="B112" s="77" t="s">
        <v>119</v>
      </c>
      <c r="C112" s="77" t="s">
        <v>80</v>
      </c>
      <c r="D112" s="78" t="s">
        <v>120</v>
      </c>
    </row>
    <row r="113" spans="1:4" ht="87" hidden="1" x14ac:dyDescent="0.35">
      <c r="A113" s="96">
        <v>45364</v>
      </c>
      <c r="B113" s="83" t="s">
        <v>66</v>
      </c>
      <c r="C113" s="83" t="s">
        <v>121</v>
      </c>
      <c r="D113" s="84" t="s">
        <v>122</v>
      </c>
    </row>
    <row r="114" spans="1:4" ht="29" hidden="1" x14ac:dyDescent="0.35">
      <c r="A114" s="95">
        <v>45365</v>
      </c>
      <c r="B114" s="77" t="s">
        <v>66</v>
      </c>
      <c r="C114" s="77" t="s">
        <v>121</v>
      </c>
      <c r="D114" s="78" t="s">
        <v>123</v>
      </c>
    </row>
    <row r="115" spans="1:4" ht="43.5" hidden="1" x14ac:dyDescent="0.35">
      <c r="A115" s="92">
        <v>45392</v>
      </c>
      <c r="B115" t="s">
        <v>4</v>
      </c>
      <c r="C115" s="67" t="s">
        <v>5</v>
      </c>
      <c r="D115" s="81" t="s">
        <v>124</v>
      </c>
    </row>
    <row r="116" spans="1:4" hidden="1" x14ac:dyDescent="0.35">
      <c r="A116" s="92">
        <v>45392</v>
      </c>
      <c r="B116" t="s">
        <v>111</v>
      </c>
      <c r="C116" s="68" t="s">
        <v>13</v>
      </c>
      <c r="D116" s="81" t="s">
        <v>112</v>
      </c>
    </row>
    <row r="117" spans="1:4" hidden="1" x14ac:dyDescent="0.35">
      <c r="A117" s="92">
        <v>45392</v>
      </c>
      <c r="B117" t="s">
        <v>20</v>
      </c>
      <c r="C117" s="67" t="s">
        <v>5</v>
      </c>
      <c r="D117" s="64" t="s">
        <v>125</v>
      </c>
    </row>
    <row r="118" spans="1:4" hidden="1" x14ac:dyDescent="0.35">
      <c r="A118" s="92">
        <v>45392</v>
      </c>
      <c r="B118" t="s">
        <v>24</v>
      </c>
      <c r="C118" s="72" t="s">
        <v>10</v>
      </c>
      <c r="D118" s="64" t="s">
        <v>126</v>
      </c>
    </row>
    <row r="119" spans="1:4" hidden="1" x14ac:dyDescent="0.35">
      <c r="A119" s="92">
        <v>45392</v>
      </c>
      <c r="B119" t="s">
        <v>15</v>
      </c>
      <c r="C119" s="67" t="s">
        <v>5</v>
      </c>
      <c r="D119" s="64" t="s">
        <v>114</v>
      </c>
    </row>
    <row r="120" spans="1:4" hidden="1" x14ac:dyDescent="0.35">
      <c r="A120" s="92">
        <v>45392</v>
      </c>
      <c r="B120" t="s">
        <v>27</v>
      </c>
      <c r="C120" s="72" t="s">
        <v>13</v>
      </c>
      <c r="D120" s="64" t="s">
        <v>127</v>
      </c>
    </row>
    <row r="121" spans="1:4" hidden="1" x14ac:dyDescent="0.35">
      <c r="A121" s="92">
        <v>45392</v>
      </c>
      <c r="B121" t="s">
        <v>66</v>
      </c>
      <c r="C121" s="72" t="s">
        <v>10</v>
      </c>
      <c r="D121" s="64" t="s">
        <v>128</v>
      </c>
    </row>
    <row r="122" spans="1:4" hidden="1" x14ac:dyDescent="0.35">
      <c r="A122" s="95">
        <v>45392</v>
      </c>
      <c r="B122" s="77" t="s">
        <v>78</v>
      </c>
      <c r="C122" s="77" t="s">
        <v>80</v>
      </c>
      <c r="D122" s="78" t="s">
        <v>129</v>
      </c>
    </row>
    <row r="123" spans="1:4" hidden="1" x14ac:dyDescent="0.35">
      <c r="A123" s="95">
        <v>45392</v>
      </c>
      <c r="B123" s="77" t="s">
        <v>78</v>
      </c>
      <c r="C123" s="77" t="s">
        <v>84</v>
      </c>
      <c r="D123" s="78" t="s">
        <v>130</v>
      </c>
    </row>
    <row r="124" spans="1:4" hidden="1" x14ac:dyDescent="0.35">
      <c r="A124" s="95">
        <v>45392</v>
      </c>
      <c r="B124" s="77" t="s">
        <v>82</v>
      </c>
      <c r="C124" s="77" t="s">
        <v>80</v>
      </c>
      <c r="D124" s="78" t="s">
        <v>101</v>
      </c>
    </row>
    <row r="125" spans="1:4" ht="29" hidden="1" x14ac:dyDescent="0.35">
      <c r="A125" s="95">
        <v>45392</v>
      </c>
      <c r="B125" s="77" t="s">
        <v>7</v>
      </c>
      <c r="C125" s="77" t="s">
        <v>84</v>
      </c>
      <c r="D125" s="85" t="s">
        <v>131</v>
      </c>
    </row>
    <row r="126" spans="1:4" hidden="1" x14ac:dyDescent="0.35">
      <c r="A126" s="95">
        <v>45392</v>
      </c>
      <c r="B126" s="77" t="s">
        <v>27</v>
      </c>
      <c r="C126" s="77" t="s">
        <v>84</v>
      </c>
      <c r="D126" s="78" t="s">
        <v>132</v>
      </c>
    </row>
    <row r="127" spans="1:4" hidden="1" x14ac:dyDescent="0.35">
      <c r="A127" s="95">
        <v>45392</v>
      </c>
      <c r="B127" s="77" t="s">
        <v>82</v>
      </c>
      <c r="C127" s="77" t="s">
        <v>89</v>
      </c>
      <c r="D127" s="78" t="s">
        <v>107</v>
      </c>
    </row>
    <row r="128" spans="1:4" hidden="1" x14ac:dyDescent="0.35">
      <c r="A128" s="95">
        <v>45392</v>
      </c>
      <c r="B128" s="77" t="s">
        <v>24</v>
      </c>
      <c r="C128" s="77" t="s">
        <v>89</v>
      </c>
      <c r="D128" s="78" t="s">
        <v>133</v>
      </c>
    </row>
    <row r="129" spans="1:4" hidden="1" x14ac:dyDescent="0.35">
      <c r="A129" s="95">
        <v>45392</v>
      </c>
      <c r="B129" s="77" t="s">
        <v>7</v>
      </c>
      <c r="C129" s="77" t="s">
        <v>92</v>
      </c>
      <c r="D129" s="78" t="s">
        <v>108</v>
      </c>
    </row>
    <row r="130" spans="1:4" hidden="1" x14ac:dyDescent="0.35">
      <c r="A130" s="95">
        <v>45392</v>
      </c>
      <c r="B130" s="77" t="s">
        <v>4</v>
      </c>
      <c r="C130" s="77" t="s">
        <v>80</v>
      </c>
      <c r="D130" s="78" t="s">
        <v>109</v>
      </c>
    </row>
    <row r="131" spans="1:4" hidden="1" x14ac:dyDescent="0.35">
      <c r="A131" s="95">
        <v>45392</v>
      </c>
      <c r="B131" s="77" t="s">
        <v>119</v>
      </c>
      <c r="C131" s="77" t="s">
        <v>80</v>
      </c>
      <c r="D131" s="78" t="s">
        <v>134</v>
      </c>
    </row>
    <row r="132" spans="1:4" ht="87" hidden="1" x14ac:dyDescent="0.35">
      <c r="A132" s="96">
        <v>45392</v>
      </c>
      <c r="B132" s="83" t="s">
        <v>66</v>
      </c>
      <c r="C132" s="83" t="s">
        <v>121</v>
      </c>
      <c r="D132" s="84" t="s">
        <v>122</v>
      </c>
    </row>
    <row r="133" spans="1:4" ht="29" hidden="1" x14ac:dyDescent="0.35">
      <c r="A133" s="95">
        <v>45392</v>
      </c>
      <c r="B133" s="77" t="s">
        <v>66</v>
      </c>
      <c r="C133" s="77" t="s">
        <v>121</v>
      </c>
      <c r="D133" s="78" t="s">
        <v>123</v>
      </c>
    </row>
    <row r="134" spans="1:4" hidden="1" x14ac:dyDescent="0.35"/>
    <row r="135" spans="1:4" ht="43.5" hidden="1" x14ac:dyDescent="0.35">
      <c r="A135" s="92">
        <v>45420</v>
      </c>
      <c r="B135" t="s">
        <v>4</v>
      </c>
      <c r="C135" s="67" t="s">
        <v>5</v>
      </c>
      <c r="D135" s="81" t="s">
        <v>135</v>
      </c>
    </row>
    <row r="136" spans="1:4" hidden="1" x14ac:dyDescent="0.35">
      <c r="A136" s="92">
        <v>45420</v>
      </c>
      <c r="B136" t="s">
        <v>4</v>
      </c>
      <c r="C136" s="72" t="s">
        <v>13</v>
      </c>
      <c r="D136" s="81" t="s">
        <v>136</v>
      </c>
    </row>
    <row r="137" spans="1:4" hidden="1" x14ac:dyDescent="0.35">
      <c r="A137" s="92">
        <v>45420</v>
      </c>
      <c r="B137" t="s">
        <v>111</v>
      </c>
      <c r="C137" s="68" t="s">
        <v>13</v>
      </c>
      <c r="D137" s="81" t="s">
        <v>137</v>
      </c>
    </row>
    <row r="138" spans="1:4" hidden="1" x14ac:dyDescent="0.35">
      <c r="A138" s="92">
        <v>45420</v>
      </c>
      <c r="B138" t="s">
        <v>78</v>
      </c>
      <c r="C138" s="68" t="s">
        <v>13</v>
      </c>
      <c r="D138" s="81" t="s">
        <v>138</v>
      </c>
    </row>
    <row r="139" spans="1:4" hidden="1" x14ac:dyDescent="0.35">
      <c r="A139" s="92">
        <v>45420</v>
      </c>
      <c r="B139" t="s">
        <v>20</v>
      </c>
      <c r="C139" s="67" t="s">
        <v>5</v>
      </c>
      <c r="D139" s="64" t="s">
        <v>139</v>
      </c>
    </row>
    <row r="140" spans="1:4" hidden="1" x14ac:dyDescent="0.35">
      <c r="A140" s="92">
        <v>45420</v>
      </c>
      <c r="B140" t="s">
        <v>24</v>
      </c>
      <c r="C140" s="72" t="s">
        <v>10</v>
      </c>
      <c r="D140" s="64" t="s">
        <v>126</v>
      </c>
    </row>
    <row r="141" spans="1:4" hidden="1" x14ac:dyDescent="0.35">
      <c r="A141" s="92">
        <v>45420</v>
      </c>
      <c r="B141" t="s">
        <v>27</v>
      </c>
      <c r="C141" s="72" t="s">
        <v>13</v>
      </c>
      <c r="D141" s="64" t="s">
        <v>140</v>
      </c>
    </row>
    <row r="142" spans="1:4" hidden="1" x14ac:dyDescent="0.35">
      <c r="A142" s="92">
        <v>45420</v>
      </c>
      <c r="B142" t="s">
        <v>119</v>
      </c>
      <c r="C142" s="72" t="s">
        <v>10</v>
      </c>
      <c r="D142" s="64" t="s">
        <v>141</v>
      </c>
    </row>
    <row r="143" spans="1:4" hidden="1" x14ac:dyDescent="0.35">
      <c r="A143" s="92">
        <v>45420</v>
      </c>
      <c r="B143" t="s">
        <v>66</v>
      </c>
      <c r="C143" s="72" t="s">
        <v>10</v>
      </c>
      <c r="D143" s="64" t="s">
        <v>128</v>
      </c>
    </row>
    <row r="144" spans="1:4" hidden="1" x14ac:dyDescent="0.35">
      <c r="A144" s="95">
        <v>45420</v>
      </c>
      <c r="B144" s="77" t="s">
        <v>78</v>
      </c>
      <c r="C144" s="77" t="s">
        <v>80</v>
      </c>
      <c r="D144" s="78" t="s">
        <v>142</v>
      </c>
    </row>
    <row r="145" spans="1:4" hidden="1" x14ac:dyDescent="0.35">
      <c r="A145" s="95">
        <v>45420</v>
      </c>
      <c r="B145" s="77" t="s">
        <v>82</v>
      </c>
      <c r="C145" s="77" t="s">
        <v>80</v>
      </c>
      <c r="D145" s="78" t="s">
        <v>101</v>
      </c>
    </row>
    <row r="146" spans="1:4" hidden="1" x14ac:dyDescent="0.35">
      <c r="A146" s="95">
        <v>45420</v>
      </c>
      <c r="B146" s="77" t="s">
        <v>7</v>
      </c>
      <c r="C146" s="77" t="s">
        <v>84</v>
      </c>
      <c r="D146" s="85" t="s">
        <v>143</v>
      </c>
    </row>
    <row r="147" spans="1:4" hidden="1" x14ac:dyDescent="0.35">
      <c r="A147" s="95">
        <v>45420</v>
      </c>
      <c r="B147" s="77" t="s">
        <v>82</v>
      </c>
      <c r="C147" s="77" t="s">
        <v>89</v>
      </c>
      <c r="D147" s="78" t="s">
        <v>133</v>
      </c>
    </row>
    <row r="148" spans="1:4" hidden="1" x14ac:dyDescent="0.35">
      <c r="A148" s="95">
        <v>45420</v>
      </c>
      <c r="B148" s="77" t="s">
        <v>24</v>
      </c>
      <c r="C148" s="77" t="s">
        <v>89</v>
      </c>
      <c r="D148" s="78" t="s">
        <v>133</v>
      </c>
    </row>
    <row r="149" spans="1:4" hidden="1" x14ac:dyDescent="0.35">
      <c r="A149" s="95">
        <v>45420</v>
      </c>
      <c r="B149" s="77" t="s">
        <v>119</v>
      </c>
      <c r="C149" s="77" t="s">
        <v>80</v>
      </c>
      <c r="D149" s="78" t="s">
        <v>134</v>
      </c>
    </row>
    <row r="150" spans="1:4" ht="29" hidden="1" x14ac:dyDescent="0.35">
      <c r="A150" s="95">
        <v>45420</v>
      </c>
      <c r="B150" s="77" t="s">
        <v>66</v>
      </c>
      <c r="C150" s="77" t="s">
        <v>121</v>
      </c>
      <c r="D150" s="78" t="s">
        <v>123</v>
      </c>
    </row>
    <row r="151" spans="1:4" hidden="1" x14ac:dyDescent="0.35">
      <c r="A151" s="95">
        <v>45420</v>
      </c>
      <c r="B151" s="77" t="s">
        <v>119</v>
      </c>
      <c r="C151" s="77" t="s">
        <v>121</v>
      </c>
      <c r="D151" s="78" t="s">
        <v>144</v>
      </c>
    </row>
    <row r="152" spans="1:4" hidden="1" x14ac:dyDescent="0.35">
      <c r="A152" s="95">
        <v>45420</v>
      </c>
      <c r="B152" s="77" t="s">
        <v>119</v>
      </c>
      <c r="C152" s="77" t="s">
        <v>121</v>
      </c>
      <c r="D152" s="78" t="s">
        <v>145</v>
      </c>
    </row>
    <row r="153" spans="1:4" hidden="1" x14ac:dyDescent="0.35">
      <c r="A153" s="95">
        <v>45420</v>
      </c>
      <c r="B153" s="77" t="s">
        <v>119</v>
      </c>
      <c r="C153" s="77" t="s">
        <v>121</v>
      </c>
      <c r="D153" s="78" t="s">
        <v>146</v>
      </c>
    </row>
    <row r="154" spans="1:4" hidden="1" x14ac:dyDescent="0.35">
      <c r="A154" s="95">
        <v>45420</v>
      </c>
      <c r="B154" s="77" t="s">
        <v>119</v>
      </c>
      <c r="C154" s="77" t="s">
        <v>121</v>
      </c>
      <c r="D154" s="78" t="s">
        <v>147</v>
      </c>
    </row>
    <row r="155" spans="1:4" hidden="1" x14ac:dyDescent="0.35">
      <c r="A155" s="95">
        <v>45420</v>
      </c>
      <c r="B155" s="77" t="s">
        <v>148</v>
      </c>
      <c r="C155" s="77" t="s">
        <v>121</v>
      </c>
      <c r="D155" s="78" t="s">
        <v>149</v>
      </c>
    </row>
    <row r="156" spans="1:4" hidden="1" x14ac:dyDescent="0.35">
      <c r="A156" s="95">
        <v>45420</v>
      </c>
      <c r="B156" s="77" t="s">
        <v>148</v>
      </c>
      <c r="C156" s="77" t="s">
        <v>89</v>
      </c>
      <c r="D156" s="78" t="s">
        <v>150</v>
      </c>
    </row>
    <row r="157" spans="1:4" hidden="1" x14ac:dyDescent="0.35"/>
    <row r="158" spans="1:4" hidden="1" x14ac:dyDescent="0.35">
      <c r="A158" s="92">
        <v>45448</v>
      </c>
      <c r="B158" t="s">
        <v>4</v>
      </c>
      <c r="C158" s="67" t="s">
        <v>5</v>
      </c>
      <c r="D158" s="81" t="s">
        <v>151</v>
      </c>
    </row>
    <row r="159" spans="1:4" ht="29" hidden="1" x14ac:dyDescent="0.35">
      <c r="A159" s="92">
        <v>45448</v>
      </c>
      <c r="B159" t="s">
        <v>4</v>
      </c>
      <c r="C159" s="72" t="s">
        <v>13</v>
      </c>
      <c r="D159" s="81" t="s">
        <v>152</v>
      </c>
    </row>
    <row r="160" spans="1:4" hidden="1" x14ac:dyDescent="0.35">
      <c r="A160" s="92">
        <v>45448</v>
      </c>
      <c r="B160" t="s">
        <v>111</v>
      </c>
      <c r="C160" s="68" t="s">
        <v>13</v>
      </c>
      <c r="D160" s="81" t="s">
        <v>153</v>
      </c>
    </row>
    <row r="161" spans="1:4" hidden="1" x14ac:dyDescent="0.35">
      <c r="A161" s="92">
        <v>45448</v>
      </c>
      <c r="B161" t="s">
        <v>78</v>
      </c>
      <c r="C161" s="68" t="s">
        <v>13</v>
      </c>
      <c r="D161" s="81" t="s">
        <v>154</v>
      </c>
    </row>
    <row r="162" spans="1:4" hidden="1" x14ac:dyDescent="0.35">
      <c r="A162" s="92">
        <v>45448</v>
      </c>
      <c r="B162" t="s">
        <v>20</v>
      </c>
      <c r="C162" s="67" t="s">
        <v>5</v>
      </c>
      <c r="D162" s="64" t="s">
        <v>155</v>
      </c>
    </row>
    <row r="163" spans="1:4" hidden="1" x14ac:dyDescent="0.35">
      <c r="A163" s="92">
        <v>45448</v>
      </c>
      <c r="B163" t="s">
        <v>24</v>
      </c>
      <c r="C163" s="72" t="s">
        <v>10</v>
      </c>
      <c r="D163" s="64" t="s">
        <v>156</v>
      </c>
    </row>
    <row r="164" spans="1:4" hidden="1" x14ac:dyDescent="0.35">
      <c r="A164" s="92">
        <v>45448</v>
      </c>
      <c r="B164" t="s">
        <v>27</v>
      </c>
      <c r="C164" s="67" t="s">
        <v>5</v>
      </c>
      <c r="D164" s="64" t="s">
        <v>157</v>
      </c>
    </row>
    <row r="165" spans="1:4" hidden="1" x14ac:dyDescent="0.35">
      <c r="A165" s="92">
        <v>45448</v>
      </c>
      <c r="B165" t="s">
        <v>119</v>
      </c>
      <c r="C165" s="72" t="s">
        <v>10</v>
      </c>
      <c r="D165" s="64" t="s">
        <v>141</v>
      </c>
    </row>
    <row r="166" spans="1:4" hidden="1" x14ac:dyDescent="0.35">
      <c r="A166" s="92">
        <v>45448</v>
      </c>
      <c r="B166" t="s">
        <v>66</v>
      </c>
      <c r="C166" s="72" t="s">
        <v>10</v>
      </c>
      <c r="D166" s="64" t="s">
        <v>158</v>
      </c>
    </row>
    <row r="167" spans="1:4" hidden="1" x14ac:dyDescent="0.35">
      <c r="A167" s="95">
        <v>45448</v>
      </c>
      <c r="B167" s="77" t="s">
        <v>78</v>
      </c>
      <c r="C167" s="77" t="s">
        <v>80</v>
      </c>
      <c r="D167" s="78" t="s">
        <v>142</v>
      </c>
    </row>
    <row r="168" spans="1:4" hidden="1" x14ac:dyDescent="0.35">
      <c r="A168" s="95">
        <v>45448</v>
      </c>
      <c r="B168" s="77" t="s">
        <v>82</v>
      </c>
      <c r="C168" s="77" t="s">
        <v>80</v>
      </c>
      <c r="D168" s="78" t="s">
        <v>101</v>
      </c>
    </row>
    <row r="169" spans="1:4" hidden="1" x14ac:dyDescent="0.35">
      <c r="A169" s="95">
        <v>45448</v>
      </c>
      <c r="B169" s="77" t="s">
        <v>7</v>
      </c>
      <c r="C169" s="77" t="s">
        <v>84</v>
      </c>
      <c r="D169" s="85" t="s">
        <v>143</v>
      </c>
    </row>
    <row r="170" spans="1:4" hidden="1" x14ac:dyDescent="0.35">
      <c r="A170" s="95">
        <v>45448</v>
      </c>
      <c r="B170" s="77" t="s">
        <v>82</v>
      </c>
      <c r="C170" s="77" t="s">
        <v>89</v>
      </c>
      <c r="D170" s="78" t="s">
        <v>133</v>
      </c>
    </row>
    <row r="171" spans="1:4" hidden="1" x14ac:dyDescent="0.35">
      <c r="A171" s="95">
        <v>45448</v>
      </c>
      <c r="B171" s="77" t="s">
        <v>24</v>
      </c>
      <c r="C171" s="77" t="s">
        <v>89</v>
      </c>
      <c r="D171" s="78" t="s">
        <v>133</v>
      </c>
    </row>
    <row r="172" spans="1:4" hidden="1" x14ac:dyDescent="0.35">
      <c r="A172" s="95">
        <v>45448</v>
      </c>
      <c r="B172" s="77" t="s">
        <v>119</v>
      </c>
      <c r="C172" s="77" t="s">
        <v>80</v>
      </c>
      <c r="D172" s="78" t="s">
        <v>159</v>
      </c>
    </row>
    <row r="173" spans="1:4" ht="29" hidden="1" x14ac:dyDescent="0.35">
      <c r="A173" s="95">
        <v>45448</v>
      </c>
      <c r="B173" s="77" t="s">
        <v>66</v>
      </c>
      <c r="C173" s="77" t="s">
        <v>121</v>
      </c>
      <c r="D173" s="78" t="s">
        <v>160</v>
      </c>
    </row>
    <row r="174" spans="1:4" hidden="1" x14ac:dyDescent="0.35">
      <c r="A174" s="95">
        <v>45448</v>
      </c>
      <c r="B174" s="77" t="s">
        <v>119</v>
      </c>
      <c r="C174" s="77" t="s">
        <v>121</v>
      </c>
      <c r="D174" s="78" t="s">
        <v>144</v>
      </c>
    </row>
    <row r="175" spans="1:4" hidden="1" x14ac:dyDescent="0.35">
      <c r="A175" s="95">
        <v>45448</v>
      </c>
      <c r="B175" s="77" t="s">
        <v>119</v>
      </c>
      <c r="C175" s="77" t="s">
        <v>121</v>
      </c>
      <c r="D175" s="78" t="s">
        <v>145</v>
      </c>
    </row>
    <row r="176" spans="1:4" hidden="1" x14ac:dyDescent="0.35">
      <c r="A176" s="95">
        <v>45448</v>
      </c>
      <c r="B176" s="77" t="s">
        <v>119</v>
      </c>
      <c r="C176" s="77" t="s">
        <v>121</v>
      </c>
      <c r="D176" s="78" t="s">
        <v>146</v>
      </c>
    </row>
    <row r="177" spans="1:4" hidden="1" x14ac:dyDescent="0.35">
      <c r="A177" s="95">
        <v>45448</v>
      </c>
      <c r="B177" s="77" t="s">
        <v>119</v>
      </c>
      <c r="C177" s="77" t="s">
        <v>121</v>
      </c>
      <c r="D177" s="78" t="s">
        <v>161</v>
      </c>
    </row>
    <row r="178" spans="1:4" hidden="1" x14ac:dyDescent="0.35">
      <c r="A178" s="95">
        <v>45448</v>
      </c>
      <c r="B178" s="77" t="s">
        <v>148</v>
      </c>
      <c r="C178" s="77" t="s">
        <v>121</v>
      </c>
      <c r="D178" s="78" t="s">
        <v>162</v>
      </c>
    </row>
    <row r="179" spans="1:4" hidden="1" x14ac:dyDescent="0.35">
      <c r="A179" s="95">
        <v>45448</v>
      </c>
      <c r="B179" s="77" t="s">
        <v>148</v>
      </c>
      <c r="C179" s="77" t="s">
        <v>89</v>
      </c>
      <c r="D179" s="78" t="s">
        <v>150</v>
      </c>
    </row>
    <row r="180" spans="1:4" ht="29" hidden="1" x14ac:dyDescent="0.35">
      <c r="A180" s="95">
        <v>45448</v>
      </c>
      <c r="B180" s="77" t="s">
        <v>163</v>
      </c>
      <c r="C180" s="77" t="s">
        <v>84</v>
      </c>
      <c r="D180" s="78" t="s">
        <v>164</v>
      </c>
    </row>
    <row r="181" spans="1:4" hidden="1" x14ac:dyDescent="0.35"/>
    <row r="182" spans="1:4" hidden="1" x14ac:dyDescent="0.35">
      <c r="A182" s="92">
        <v>45476</v>
      </c>
      <c r="B182" t="s">
        <v>4</v>
      </c>
      <c r="C182" s="67" t="s">
        <v>5</v>
      </c>
      <c r="D182" s="81" t="s">
        <v>151</v>
      </c>
    </row>
    <row r="183" spans="1:4" ht="29" hidden="1" x14ac:dyDescent="0.35">
      <c r="A183" s="92">
        <v>45476</v>
      </c>
      <c r="B183" t="s">
        <v>4</v>
      </c>
      <c r="C183" s="72" t="s">
        <v>13</v>
      </c>
      <c r="D183" s="81" t="s">
        <v>165</v>
      </c>
    </row>
    <row r="184" spans="1:4" hidden="1" x14ac:dyDescent="0.35">
      <c r="A184" s="92">
        <v>45476</v>
      </c>
      <c r="B184" t="s">
        <v>111</v>
      </c>
      <c r="C184" s="68" t="s">
        <v>13</v>
      </c>
      <c r="D184" s="81" t="s">
        <v>153</v>
      </c>
    </row>
    <row r="185" spans="1:4" hidden="1" x14ac:dyDescent="0.35">
      <c r="A185" s="92">
        <v>45476</v>
      </c>
      <c r="B185" t="s">
        <v>78</v>
      </c>
      <c r="C185" s="68" t="s">
        <v>13</v>
      </c>
      <c r="D185" s="81" t="s">
        <v>154</v>
      </c>
    </row>
    <row r="186" spans="1:4" hidden="1" x14ac:dyDescent="0.35">
      <c r="A186" s="92">
        <v>45476</v>
      </c>
      <c r="B186" t="s">
        <v>20</v>
      </c>
      <c r="C186" s="67" t="s">
        <v>5</v>
      </c>
      <c r="D186" s="64" t="s">
        <v>155</v>
      </c>
    </row>
    <row r="187" spans="1:4" hidden="1" x14ac:dyDescent="0.35">
      <c r="A187" s="92">
        <v>45476</v>
      </c>
      <c r="B187" t="s">
        <v>24</v>
      </c>
      <c r="C187" s="67" t="s">
        <v>5</v>
      </c>
      <c r="D187" s="64" t="s">
        <v>166</v>
      </c>
    </row>
    <row r="188" spans="1:4" hidden="1" x14ac:dyDescent="0.35">
      <c r="A188" s="92">
        <v>45476</v>
      </c>
      <c r="B188" t="s">
        <v>27</v>
      </c>
      <c r="C188" s="67" t="s">
        <v>5</v>
      </c>
      <c r="D188" s="64" t="s">
        <v>167</v>
      </c>
    </row>
    <row r="189" spans="1:4" ht="29" hidden="1" x14ac:dyDescent="0.35">
      <c r="A189" s="92">
        <v>45476</v>
      </c>
      <c r="B189" t="s">
        <v>66</v>
      </c>
      <c r="C189" s="67" t="s">
        <v>5</v>
      </c>
      <c r="D189" s="64" t="s">
        <v>168</v>
      </c>
    </row>
    <row r="190" spans="1:4" hidden="1" x14ac:dyDescent="0.35">
      <c r="A190" s="95">
        <v>45476</v>
      </c>
      <c r="B190" s="77" t="s">
        <v>78</v>
      </c>
      <c r="C190" s="77" t="s">
        <v>80</v>
      </c>
      <c r="D190" s="78" t="s">
        <v>142</v>
      </c>
    </row>
    <row r="191" spans="1:4" hidden="1" x14ac:dyDescent="0.35">
      <c r="A191" s="95">
        <v>45476</v>
      </c>
      <c r="B191" s="77" t="s">
        <v>82</v>
      </c>
      <c r="C191" s="77" t="s">
        <v>80</v>
      </c>
      <c r="D191" s="78" t="s">
        <v>101</v>
      </c>
    </row>
    <row r="192" spans="1:4" hidden="1" x14ac:dyDescent="0.35">
      <c r="A192" s="95">
        <v>45476</v>
      </c>
      <c r="B192" s="77" t="s">
        <v>7</v>
      </c>
      <c r="C192" s="77" t="s">
        <v>84</v>
      </c>
      <c r="D192" s="85" t="s">
        <v>143</v>
      </c>
    </row>
    <row r="193" spans="1:4" hidden="1" x14ac:dyDescent="0.35">
      <c r="A193" s="95">
        <v>45476</v>
      </c>
      <c r="B193" s="77" t="s">
        <v>82</v>
      </c>
      <c r="C193" s="77" t="s">
        <v>89</v>
      </c>
      <c r="D193" s="78" t="s">
        <v>133</v>
      </c>
    </row>
    <row r="194" spans="1:4" hidden="1" x14ac:dyDescent="0.35">
      <c r="A194" s="95">
        <v>45476</v>
      </c>
      <c r="B194" s="77" t="s">
        <v>24</v>
      </c>
      <c r="C194" s="77" t="s">
        <v>89</v>
      </c>
      <c r="D194" s="78" t="s">
        <v>133</v>
      </c>
    </row>
    <row r="195" spans="1:4" hidden="1" x14ac:dyDescent="0.35">
      <c r="A195" s="95">
        <v>45476</v>
      </c>
      <c r="B195" s="77" t="s">
        <v>119</v>
      </c>
      <c r="C195" s="77" t="s">
        <v>80</v>
      </c>
      <c r="D195" s="78" t="s">
        <v>169</v>
      </c>
    </row>
    <row r="196" spans="1:4" ht="29" hidden="1" x14ac:dyDescent="0.35">
      <c r="A196" s="95">
        <v>45476</v>
      </c>
      <c r="B196" s="77" t="s">
        <v>66</v>
      </c>
      <c r="C196" s="77" t="s">
        <v>121</v>
      </c>
      <c r="D196" s="78" t="s">
        <v>170</v>
      </c>
    </row>
    <row r="197" spans="1:4" hidden="1" x14ac:dyDescent="0.35">
      <c r="A197" s="95">
        <v>45476</v>
      </c>
      <c r="B197" s="77" t="s">
        <v>119</v>
      </c>
      <c r="C197" s="77" t="s">
        <v>84</v>
      </c>
      <c r="D197" s="78" t="s">
        <v>171</v>
      </c>
    </row>
    <row r="198" spans="1:4" hidden="1" x14ac:dyDescent="0.35">
      <c r="A198" s="95">
        <v>45476</v>
      </c>
      <c r="B198" s="77" t="s">
        <v>119</v>
      </c>
      <c r="C198" s="77" t="s">
        <v>84</v>
      </c>
      <c r="D198" s="78" t="s">
        <v>172</v>
      </c>
    </row>
    <row r="199" spans="1:4" hidden="1" x14ac:dyDescent="0.35">
      <c r="A199" s="95">
        <v>45476</v>
      </c>
      <c r="B199" s="77" t="s">
        <v>119</v>
      </c>
      <c r="C199" s="77" t="s">
        <v>84</v>
      </c>
      <c r="D199" s="78" t="s">
        <v>173</v>
      </c>
    </row>
    <row r="200" spans="1:4" hidden="1" x14ac:dyDescent="0.35">
      <c r="A200" s="95">
        <v>45476</v>
      </c>
      <c r="B200" s="77" t="s">
        <v>4</v>
      </c>
      <c r="C200" s="77" t="s">
        <v>84</v>
      </c>
      <c r="D200" s="78" t="s">
        <v>174</v>
      </c>
    </row>
    <row r="201" spans="1:4" hidden="1" x14ac:dyDescent="0.35">
      <c r="A201" s="95">
        <v>45476</v>
      </c>
      <c r="B201" s="77" t="s">
        <v>4</v>
      </c>
      <c r="C201" s="77" t="s">
        <v>84</v>
      </c>
      <c r="D201" s="78" t="s">
        <v>175</v>
      </c>
    </row>
    <row r="202" spans="1:4" hidden="1" x14ac:dyDescent="0.35">
      <c r="A202" s="95">
        <v>45476</v>
      </c>
      <c r="B202" s="77" t="s">
        <v>78</v>
      </c>
      <c r="C202" s="77" t="s">
        <v>84</v>
      </c>
      <c r="D202" s="78" t="s">
        <v>175</v>
      </c>
    </row>
    <row r="203" spans="1:4" hidden="1" x14ac:dyDescent="0.35">
      <c r="A203" s="95">
        <v>45476</v>
      </c>
      <c r="B203" s="77" t="s">
        <v>119</v>
      </c>
      <c r="C203" s="77" t="s">
        <v>84</v>
      </c>
      <c r="D203" s="78" t="s">
        <v>176</v>
      </c>
    </row>
    <row r="204" spans="1:4" hidden="1" x14ac:dyDescent="0.35">
      <c r="A204" s="95">
        <v>45476</v>
      </c>
      <c r="B204" s="77" t="s">
        <v>148</v>
      </c>
      <c r="C204" s="77" t="s">
        <v>121</v>
      </c>
      <c r="D204" s="78" t="s">
        <v>177</v>
      </c>
    </row>
    <row r="205" spans="1:4" hidden="1" x14ac:dyDescent="0.35">
      <c r="A205" s="95">
        <v>45476</v>
      </c>
      <c r="B205" s="77" t="s">
        <v>148</v>
      </c>
      <c r="C205" s="77" t="s">
        <v>89</v>
      </c>
      <c r="D205" s="78" t="s">
        <v>150</v>
      </c>
    </row>
    <row r="206" spans="1:4" ht="29" hidden="1" x14ac:dyDescent="0.35">
      <c r="A206" s="95">
        <v>45476</v>
      </c>
      <c r="B206" s="77" t="s">
        <v>163</v>
      </c>
      <c r="C206" s="77" t="s">
        <v>84</v>
      </c>
      <c r="D206" s="78" t="s">
        <v>164</v>
      </c>
    </row>
    <row r="207" spans="1:4" hidden="1" x14ac:dyDescent="0.35">
      <c r="A207" s="95">
        <v>45476</v>
      </c>
      <c r="B207" s="77" t="s">
        <v>22</v>
      </c>
      <c r="C207" s="77" t="s">
        <v>84</v>
      </c>
      <c r="D207" s="78" t="s">
        <v>178</v>
      </c>
    </row>
    <row r="208" spans="1:4" hidden="1" x14ac:dyDescent="0.35">
      <c r="A208" s="95">
        <v>45476</v>
      </c>
      <c r="B208" s="77" t="s">
        <v>22</v>
      </c>
      <c r="C208" s="77"/>
      <c r="D208" s="78" t="s">
        <v>179</v>
      </c>
    </row>
    <row r="209" spans="1:4" hidden="1" x14ac:dyDescent="0.35"/>
    <row r="210" spans="1:4" hidden="1" x14ac:dyDescent="0.35">
      <c r="A210" s="92">
        <v>45503</v>
      </c>
      <c r="B210" t="s">
        <v>4</v>
      </c>
      <c r="C210" s="67" t="s">
        <v>5</v>
      </c>
      <c r="D210" s="81" t="s">
        <v>151</v>
      </c>
    </row>
    <row r="211" spans="1:4" ht="29" hidden="1" x14ac:dyDescent="0.35">
      <c r="A211" s="92">
        <v>45503</v>
      </c>
      <c r="B211" t="s">
        <v>4</v>
      </c>
      <c r="C211" s="72" t="s">
        <v>13</v>
      </c>
      <c r="D211" s="81" t="s">
        <v>165</v>
      </c>
    </row>
    <row r="212" spans="1:4" hidden="1" x14ac:dyDescent="0.35">
      <c r="A212" s="92">
        <v>45503</v>
      </c>
      <c r="B212" t="s">
        <v>78</v>
      </c>
      <c r="C212" s="68" t="s">
        <v>13</v>
      </c>
      <c r="D212" s="81" t="s">
        <v>180</v>
      </c>
    </row>
    <row r="213" spans="1:4" hidden="1" x14ac:dyDescent="0.35">
      <c r="A213" s="92">
        <v>45503</v>
      </c>
      <c r="B213" t="s">
        <v>20</v>
      </c>
      <c r="C213" s="67" t="s">
        <v>5</v>
      </c>
      <c r="D213" s="64" t="s">
        <v>181</v>
      </c>
    </row>
    <row r="214" spans="1:4" hidden="1" x14ac:dyDescent="0.35">
      <c r="A214" s="92">
        <v>45503</v>
      </c>
      <c r="B214" t="s">
        <v>24</v>
      </c>
      <c r="C214" s="67" t="s">
        <v>5</v>
      </c>
      <c r="D214" s="64" t="s">
        <v>182</v>
      </c>
    </row>
    <row r="215" spans="1:4" ht="29" hidden="1" x14ac:dyDescent="0.35">
      <c r="A215" s="92">
        <v>45503</v>
      </c>
      <c r="B215" t="s">
        <v>27</v>
      </c>
      <c r="C215" s="67" t="s">
        <v>5</v>
      </c>
      <c r="D215" s="64" t="s">
        <v>183</v>
      </c>
    </row>
    <row r="216" spans="1:4" ht="29" hidden="1" x14ac:dyDescent="0.35">
      <c r="A216" s="92">
        <v>45503</v>
      </c>
      <c r="B216" t="s">
        <v>66</v>
      </c>
      <c r="C216" s="67" t="s">
        <v>5</v>
      </c>
      <c r="D216" s="64" t="s">
        <v>168</v>
      </c>
    </row>
    <row r="217" spans="1:4" hidden="1" x14ac:dyDescent="0.35">
      <c r="A217" s="95">
        <v>45503</v>
      </c>
      <c r="B217" s="77" t="s">
        <v>78</v>
      </c>
      <c r="C217" s="77" t="s">
        <v>80</v>
      </c>
      <c r="D217" s="78" t="s">
        <v>184</v>
      </c>
    </row>
    <row r="218" spans="1:4" hidden="1" x14ac:dyDescent="0.35">
      <c r="A218" s="95">
        <v>45503</v>
      </c>
      <c r="B218" s="77" t="s">
        <v>82</v>
      </c>
      <c r="C218" s="77" t="s">
        <v>80</v>
      </c>
      <c r="D218" s="78" t="s">
        <v>101</v>
      </c>
    </row>
    <row r="219" spans="1:4" hidden="1" x14ac:dyDescent="0.35">
      <c r="A219" s="95">
        <v>45503</v>
      </c>
      <c r="B219" s="77" t="s">
        <v>7</v>
      </c>
      <c r="C219" s="77" t="s">
        <v>84</v>
      </c>
      <c r="D219" s="85" t="s">
        <v>185</v>
      </c>
    </row>
    <row r="220" spans="1:4" hidden="1" x14ac:dyDescent="0.35">
      <c r="A220" s="95">
        <v>45503</v>
      </c>
      <c r="B220" s="77" t="s">
        <v>82</v>
      </c>
      <c r="C220" s="77" t="s">
        <v>89</v>
      </c>
      <c r="D220" s="78" t="s">
        <v>133</v>
      </c>
    </row>
    <row r="221" spans="1:4" hidden="1" x14ac:dyDescent="0.35">
      <c r="A221" s="95">
        <v>45503</v>
      </c>
      <c r="B221" s="77" t="s">
        <v>24</v>
      </c>
      <c r="C221" s="77" t="s">
        <v>89</v>
      </c>
      <c r="D221" s="78" t="s">
        <v>133</v>
      </c>
    </row>
    <row r="222" spans="1:4" ht="29" hidden="1" x14ac:dyDescent="0.35">
      <c r="A222" s="95">
        <v>45503</v>
      </c>
      <c r="B222" s="77" t="s">
        <v>119</v>
      </c>
      <c r="C222" s="77" t="s">
        <v>80</v>
      </c>
      <c r="D222" s="78" t="s">
        <v>186</v>
      </c>
    </row>
    <row r="223" spans="1:4" ht="29" hidden="1" x14ac:dyDescent="0.35">
      <c r="A223" s="95">
        <v>45503</v>
      </c>
      <c r="B223" s="77" t="s">
        <v>66</v>
      </c>
      <c r="C223" s="77" t="s">
        <v>121</v>
      </c>
      <c r="D223" s="78" t="s">
        <v>170</v>
      </c>
    </row>
    <row r="224" spans="1:4" hidden="1" x14ac:dyDescent="0.35">
      <c r="A224" s="95">
        <v>45503</v>
      </c>
      <c r="B224" s="77" t="s">
        <v>119</v>
      </c>
      <c r="C224" s="77" t="s">
        <v>84</v>
      </c>
      <c r="D224" s="78" t="s">
        <v>171</v>
      </c>
    </row>
    <row r="225" spans="1:4" hidden="1" x14ac:dyDescent="0.35">
      <c r="A225" s="95">
        <v>45503</v>
      </c>
      <c r="B225" s="77" t="s">
        <v>119</v>
      </c>
      <c r="C225" s="77" t="s">
        <v>84</v>
      </c>
      <c r="D225" s="78" t="s">
        <v>172</v>
      </c>
    </row>
    <row r="226" spans="1:4" hidden="1" x14ac:dyDescent="0.35">
      <c r="A226" s="95">
        <v>45503</v>
      </c>
      <c r="B226" s="77" t="s">
        <v>119</v>
      </c>
      <c r="C226" s="77" t="s">
        <v>84</v>
      </c>
      <c r="D226" s="78" t="s">
        <v>173</v>
      </c>
    </row>
    <row r="227" spans="1:4" hidden="1" x14ac:dyDescent="0.35">
      <c r="A227" s="95">
        <v>45503</v>
      </c>
      <c r="B227" s="77" t="s">
        <v>4</v>
      </c>
      <c r="C227" s="77" t="s">
        <v>84</v>
      </c>
      <c r="D227" s="78" t="s">
        <v>174</v>
      </c>
    </row>
    <row r="228" spans="1:4" hidden="1" x14ac:dyDescent="0.35">
      <c r="A228" s="95">
        <v>45503</v>
      </c>
      <c r="B228" s="77" t="s">
        <v>4</v>
      </c>
      <c r="C228" s="77" t="s">
        <v>84</v>
      </c>
      <c r="D228" s="78" t="s">
        <v>175</v>
      </c>
    </row>
    <row r="229" spans="1:4" hidden="1" x14ac:dyDescent="0.35">
      <c r="A229" s="95">
        <v>45503</v>
      </c>
      <c r="B229" s="77" t="s">
        <v>78</v>
      </c>
      <c r="C229" s="77" t="s">
        <v>84</v>
      </c>
      <c r="D229" s="78" t="s">
        <v>175</v>
      </c>
    </row>
    <row r="230" spans="1:4" hidden="1" x14ac:dyDescent="0.35">
      <c r="A230" s="95">
        <v>45503</v>
      </c>
      <c r="B230" s="77" t="s">
        <v>119</v>
      </c>
      <c r="C230" s="77" t="s">
        <v>84</v>
      </c>
      <c r="D230" s="78" t="s">
        <v>176</v>
      </c>
    </row>
    <row r="231" spans="1:4" hidden="1" x14ac:dyDescent="0.35">
      <c r="A231" s="95">
        <v>45503</v>
      </c>
      <c r="B231" s="77" t="s">
        <v>148</v>
      </c>
      <c r="C231" s="77" t="s">
        <v>121</v>
      </c>
      <c r="D231" s="78" t="s">
        <v>177</v>
      </c>
    </row>
    <row r="232" spans="1:4" hidden="1" x14ac:dyDescent="0.35">
      <c r="A232" s="95">
        <v>45503</v>
      </c>
      <c r="B232" s="77" t="s">
        <v>148</v>
      </c>
      <c r="C232" s="77" t="s">
        <v>89</v>
      </c>
      <c r="D232" s="78" t="s">
        <v>150</v>
      </c>
    </row>
    <row r="233" spans="1:4" ht="29" hidden="1" x14ac:dyDescent="0.35">
      <c r="A233" s="95">
        <v>45503</v>
      </c>
      <c r="B233" s="77" t="s">
        <v>163</v>
      </c>
      <c r="C233" s="77" t="s">
        <v>84</v>
      </c>
      <c r="D233" s="78" t="s">
        <v>164</v>
      </c>
    </row>
    <row r="234" spans="1:4" hidden="1" x14ac:dyDescent="0.35">
      <c r="A234" s="95">
        <v>45503</v>
      </c>
      <c r="B234" s="77" t="s">
        <v>22</v>
      </c>
      <c r="C234" s="77" t="s">
        <v>187</v>
      </c>
      <c r="D234" s="78" t="s">
        <v>178</v>
      </c>
    </row>
    <row r="235" spans="1:4" hidden="1" x14ac:dyDescent="0.35">
      <c r="A235" s="95">
        <v>45503</v>
      </c>
      <c r="B235" s="77" t="s">
        <v>22</v>
      </c>
      <c r="C235" s="77" t="s">
        <v>188</v>
      </c>
      <c r="D235" s="78" t="s">
        <v>179</v>
      </c>
    </row>
    <row r="236" spans="1:4" hidden="1" x14ac:dyDescent="0.35"/>
    <row r="237" spans="1:4" hidden="1" x14ac:dyDescent="0.35">
      <c r="A237" s="92">
        <v>45531</v>
      </c>
      <c r="B237" t="s">
        <v>4</v>
      </c>
      <c r="C237" s="67" t="s">
        <v>5</v>
      </c>
      <c r="D237" s="81" t="s">
        <v>151</v>
      </c>
    </row>
    <row r="238" spans="1:4" ht="29" hidden="1" x14ac:dyDescent="0.35">
      <c r="A238" s="92">
        <v>45531</v>
      </c>
      <c r="B238" t="s">
        <v>4</v>
      </c>
      <c r="C238" s="72" t="s">
        <v>13</v>
      </c>
      <c r="D238" s="81" t="s">
        <v>165</v>
      </c>
    </row>
    <row r="239" spans="1:4" hidden="1" x14ac:dyDescent="0.35">
      <c r="A239" s="92">
        <v>45531</v>
      </c>
      <c r="B239" t="s">
        <v>78</v>
      </c>
      <c r="C239" s="68" t="s">
        <v>13</v>
      </c>
      <c r="D239" s="81" t="s">
        <v>180</v>
      </c>
    </row>
    <row r="240" spans="1:4" hidden="1" x14ac:dyDescent="0.35">
      <c r="A240" s="92">
        <v>45531</v>
      </c>
      <c r="B240" t="s">
        <v>20</v>
      </c>
      <c r="C240" s="67" t="s">
        <v>5</v>
      </c>
      <c r="D240" s="64" t="s">
        <v>189</v>
      </c>
    </row>
    <row r="241" spans="1:4" ht="29" hidden="1" x14ac:dyDescent="0.35">
      <c r="A241" s="92">
        <v>45531</v>
      </c>
      <c r="B241" t="s">
        <v>27</v>
      </c>
      <c r="C241" s="67" t="s">
        <v>5</v>
      </c>
      <c r="D241" s="64" t="s">
        <v>190</v>
      </c>
    </row>
    <row r="242" spans="1:4" hidden="1" x14ac:dyDescent="0.35">
      <c r="A242" s="92">
        <v>45531</v>
      </c>
      <c r="B242" t="s">
        <v>119</v>
      </c>
      <c r="C242" s="72" t="s">
        <v>13</v>
      </c>
      <c r="D242" s="64" t="s">
        <v>191</v>
      </c>
    </row>
    <row r="243" spans="1:4" ht="29" hidden="1" x14ac:dyDescent="0.35">
      <c r="A243" s="92">
        <v>45531</v>
      </c>
      <c r="B243" t="s">
        <v>66</v>
      </c>
      <c r="C243" s="67" t="s">
        <v>13</v>
      </c>
      <c r="D243" s="64" t="s">
        <v>192</v>
      </c>
    </row>
    <row r="244" spans="1:4" hidden="1" x14ac:dyDescent="0.35">
      <c r="A244" s="95">
        <v>45531</v>
      </c>
      <c r="B244" s="77" t="s">
        <v>78</v>
      </c>
      <c r="C244" s="77" t="s">
        <v>80</v>
      </c>
      <c r="D244" s="78" t="s">
        <v>184</v>
      </c>
    </row>
    <row r="245" spans="1:4" ht="29" hidden="1" x14ac:dyDescent="0.35">
      <c r="A245" s="95">
        <v>45531</v>
      </c>
      <c r="B245" s="77" t="s">
        <v>82</v>
      </c>
      <c r="C245" s="77" t="s">
        <v>80</v>
      </c>
      <c r="D245" s="78" t="s">
        <v>193</v>
      </c>
    </row>
    <row r="246" spans="1:4" hidden="1" x14ac:dyDescent="0.35">
      <c r="A246" s="95">
        <v>45531</v>
      </c>
      <c r="B246" s="77" t="s">
        <v>7</v>
      </c>
      <c r="C246" s="77" t="s">
        <v>84</v>
      </c>
      <c r="D246" s="85" t="s">
        <v>185</v>
      </c>
    </row>
    <row r="247" spans="1:4" hidden="1" x14ac:dyDescent="0.35">
      <c r="A247" s="95">
        <v>45531</v>
      </c>
      <c r="B247" s="77" t="s">
        <v>82</v>
      </c>
      <c r="C247" s="77" t="s">
        <v>89</v>
      </c>
      <c r="D247" s="78" t="s">
        <v>133</v>
      </c>
    </row>
    <row r="248" spans="1:4" hidden="1" x14ac:dyDescent="0.35">
      <c r="A248" s="95">
        <v>45531</v>
      </c>
      <c r="B248" s="77" t="s">
        <v>24</v>
      </c>
      <c r="C248" s="77" t="s">
        <v>89</v>
      </c>
      <c r="D248" s="78" t="s">
        <v>133</v>
      </c>
    </row>
    <row r="249" spans="1:4" hidden="1" x14ac:dyDescent="0.35">
      <c r="A249" s="95">
        <v>45531</v>
      </c>
      <c r="B249" s="77" t="s">
        <v>194</v>
      </c>
      <c r="C249" s="77" t="s">
        <v>89</v>
      </c>
      <c r="D249" s="78" t="s">
        <v>195</v>
      </c>
    </row>
    <row r="250" spans="1:4" ht="29" hidden="1" x14ac:dyDescent="0.35">
      <c r="A250" s="95">
        <v>45531</v>
      </c>
      <c r="B250" s="77" t="s">
        <v>66</v>
      </c>
      <c r="C250" s="77" t="s">
        <v>121</v>
      </c>
      <c r="D250" s="78" t="s">
        <v>196</v>
      </c>
    </row>
    <row r="251" spans="1:4" hidden="1" x14ac:dyDescent="0.35">
      <c r="A251" s="95">
        <v>45531</v>
      </c>
      <c r="B251" s="77" t="s">
        <v>119</v>
      </c>
      <c r="C251" s="77" t="s">
        <v>84</v>
      </c>
      <c r="D251" s="78" t="s">
        <v>171</v>
      </c>
    </row>
    <row r="252" spans="1:4" hidden="1" x14ac:dyDescent="0.35">
      <c r="A252" s="95">
        <v>45531</v>
      </c>
      <c r="B252" s="77" t="s">
        <v>119</v>
      </c>
      <c r="C252" s="77" t="s">
        <v>84</v>
      </c>
      <c r="D252" s="78" t="s">
        <v>172</v>
      </c>
    </row>
    <row r="253" spans="1:4" hidden="1" x14ac:dyDescent="0.35">
      <c r="A253" s="95">
        <v>45531</v>
      </c>
      <c r="B253" s="77" t="s">
        <v>119</v>
      </c>
      <c r="C253" s="77" t="s">
        <v>84</v>
      </c>
      <c r="D253" s="78" t="s">
        <v>173</v>
      </c>
    </row>
    <row r="254" spans="1:4" hidden="1" x14ac:dyDescent="0.35">
      <c r="A254" s="95">
        <v>45531</v>
      </c>
      <c r="B254" s="77" t="s">
        <v>4</v>
      </c>
      <c r="C254" s="77" t="s">
        <v>84</v>
      </c>
      <c r="D254" s="78" t="s">
        <v>174</v>
      </c>
    </row>
    <row r="255" spans="1:4" hidden="1" x14ac:dyDescent="0.35">
      <c r="A255" s="95">
        <v>45531</v>
      </c>
      <c r="B255" s="77" t="s">
        <v>4</v>
      </c>
      <c r="C255" s="77" t="s">
        <v>84</v>
      </c>
      <c r="D255" s="78" t="s">
        <v>175</v>
      </c>
    </row>
    <row r="256" spans="1:4" hidden="1" x14ac:dyDescent="0.35">
      <c r="A256" s="95">
        <v>45531</v>
      </c>
      <c r="B256" s="77" t="s">
        <v>78</v>
      </c>
      <c r="C256" s="77" t="s">
        <v>84</v>
      </c>
      <c r="D256" s="78" t="s">
        <v>175</v>
      </c>
    </row>
    <row r="257" spans="1:4" hidden="1" x14ac:dyDescent="0.35">
      <c r="A257" s="95">
        <v>45531</v>
      </c>
      <c r="B257" s="77" t="s">
        <v>119</v>
      </c>
      <c r="C257" s="77" t="s">
        <v>84</v>
      </c>
      <c r="D257" s="78" t="s">
        <v>197</v>
      </c>
    </row>
    <row r="258" spans="1:4" hidden="1" x14ac:dyDescent="0.35">
      <c r="A258" s="95">
        <v>45531</v>
      </c>
      <c r="B258" s="77" t="s">
        <v>148</v>
      </c>
      <c r="C258" s="77" t="s">
        <v>121</v>
      </c>
      <c r="D258" s="78" t="s">
        <v>177</v>
      </c>
    </row>
    <row r="259" spans="1:4" hidden="1" x14ac:dyDescent="0.35">
      <c r="A259" s="95">
        <v>45531</v>
      </c>
      <c r="B259" s="77" t="s">
        <v>148</v>
      </c>
      <c r="C259" s="77" t="s">
        <v>89</v>
      </c>
      <c r="D259" s="78" t="s">
        <v>150</v>
      </c>
    </row>
    <row r="260" spans="1:4" ht="29" hidden="1" x14ac:dyDescent="0.35">
      <c r="A260" s="95">
        <v>45531</v>
      </c>
      <c r="B260" s="77" t="s">
        <v>163</v>
      </c>
      <c r="C260" s="77" t="s">
        <v>84</v>
      </c>
      <c r="D260" s="78" t="s">
        <v>198</v>
      </c>
    </row>
    <row r="261" spans="1:4" hidden="1" x14ac:dyDescent="0.35">
      <c r="A261" s="95">
        <v>45531</v>
      </c>
      <c r="B261" s="77" t="s">
        <v>22</v>
      </c>
      <c r="C261" s="77" t="s">
        <v>187</v>
      </c>
      <c r="D261" s="78" t="s">
        <v>199</v>
      </c>
    </row>
    <row r="262" spans="1:4" hidden="1" x14ac:dyDescent="0.35">
      <c r="A262" s="95">
        <v>45531</v>
      </c>
      <c r="B262" s="77" t="s">
        <v>163</v>
      </c>
      <c r="C262" s="77" t="s">
        <v>84</v>
      </c>
      <c r="D262" s="78" t="s">
        <v>200</v>
      </c>
    </row>
    <row r="263" spans="1:4" hidden="1" x14ac:dyDescent="0.35"/>
    <row r="264" spans="1:4" hidden="1" x14ac:dyDescent="0.35">
      <c r="A264" s="92">
        <v>45560</v>
      </c>
      <c r="B264" t="s">
        <v>4</v>
      </c>
      <c r="C264" s="67" t="s">
        <v>5</v>
      </c>
      <c r="D264" s="81" t="s">
        <v>201</v>
      </c>
    </row>
    <row r="265" spans="1:4" ht="29" hidden="1" x14ac:dyDescent="0.35">
      <c r="A265" s="92">
        <v>45560</v>
      </c>
      <c r="B265" t="s">
        <v>4</v>
      </c>
      <c r="C265" s="72" t="s">
        <v>13</v>
      </c>
      <c r="D265" s="81" t="s">
        <v>165</v>
      </c>
    </row>
    <row r="266" spans="1:4" hidden="1" x14ac:dyDescent="0.35">
      <c r="A266" s="92">
        <v>45560</v>
      </c>
      <c r="B266" t="s">
        <v>78</v>
      </c>
      <c r="C266" s="68" t="s">
        <v>13</v>
      </c>
      <c r="D266" s="81" t="s">
        <v>180</v>
      </c>
    </row>
    <row r="267" spans="1:4" hidden="1" x14ac:dyDescent="0.35">
      <c r="A267" s="92">
        <v>45560</v>
      </c>
      <c r="B267" t="s">
        <v>20</v>
      </c>
      <c r="C267" s="67" t="s">
        <v>5</v>
      </c>
      <c r="D267" s="64" t="s">
        <v>202</v>
      </c>
    </row>
    <row r="268" spans="1:4" ht="29" hidden="1" x14ac:dyDescent="0.35">
      <c r="A268" s="92">
        <v>45560</v>
      </c>
      <c r="B268" t="s">
        <v>27</v>
      </c>
      <c r="C268" s="67" t="s">
        <v>5</v>
      </c>
      <c r="D268" s="64" t="s">
        <v>203</v>
      </c>
    </row>
    <row r="269" spans="1:4" hidden="1" x14ac:dyDescent="0.35">
      <c r="A269" s="92">
        <v>45560</v>
      </c>
      <c r="B269" t="s">
        <v>119</v>
      </c>
      <c r="C269" s="72" t="s">
        <v>13</v>
      </c>
      <c r="D269" s="64" t="s">
        <v>191</v>
      </c>
    </row>
    <row r="270" spans="1:4" hidden="1" x14ac:dyDescent="0.35">
      <c r="A270" s="92">
        <v>45560</v>
      </c>
      <c r="B270" t="s">
        <v>66</v>
      </c>
      <c r="C270" s="67" t="s">
        <v>13</v>
      </c>
      <c r="D270" s="64" t="s">
        <v>204</v>
      </c>
    </row>
    <row r="271" spans="1:4" ht="29" hidden="1" x14ac:dyDescent="0.35">
      <c r="A271" s="95">
        <v>45560</v>
      </c>
      <c r="B271" s="77" t="s">
        <v>82</v>
      </c>
      <c r="C271" s="77" t="s">
        <v>80</v>
      </c>
      <c r="D271" s="78" t="s">
        <v>193</v>
      </c>
    </row>
    <row r="272" spans="1:4" hidden="1" x14ac:dyDescent="0.35">
      <c r="A272" s="95">
        <v>45560</v>
      </c>
      <c r="B272" s="77" t="s">
        <v>7</v>
      </c>
      <c r="C272" s="77" t="s">
        <v>89</v>
      </c>
      <c r="D272" s="85" t="s">
        <v>205</v>
      </c>
    </row>
    <row r="273" spans="1:4" hidden="1" x14ac:dyDescent="0.35">
      <c r="A273" s="95">
        <v>45560</v>
      </c>
      <c r="B273" s="77" t="s">
        <v>82</v>
      </c>
      <c r="C273" s="77" t="s">
        <v>89</v>
      </c>
      <c r="D273" s="78" t="s">
        <v>133</v>
      </c>
    </row>
    <row r="274" spans="1:4" hidden="1" x14ac:dyDescent="0.35">
      <c r="A274" s="95">
        <v>45560</v>
      </c>
      <c r="B274" s="77" t="s">
        <v>24</v>
      </c>
      <c r="C274" s="77" t="s">
        <v>89</v>
      </c>
      <c r="D274" s="78" t="s">
        <v>133</v>
      </c>
    </row>
    <row r="275" spans="1:4" hidden="1" x14ac:dyDescent="0.35">
      <c r="A275" s="95">
        <v>45560</v>
      </c>
      <c r="B275" s="77" t="s">
        <v>194</v>
      </c>
      <c r="C275" s="77" t="s">
        <v>89</v>
      </c>
      <c r="D275" s="78" t="s">
        <v>206</v>
      </c>
    </row>
    <row r="276" spans="1:4" ht="29" hidden="1" x14ac:dyDescent="0.35">
      <c r="A276" s="95">
        <v>45560</v>
      </c>
      <c r="B276" s="77" t="s">
        <v>66</v>
      </c>
      <c r="C276" s="77" t="s">
        <v>121</v>
      </c>
      <c r="D276" s="78" t="s">
        <v>196</v>
      </c>
    </row>
    <row r="277" spans="1:4" hidden="1" x14ac:dyDescent="0.35">
      <c r="A277" s="95">
        <v>45560</v>
      </c>
      <c r="B277" s="77" t="s">
        <v>119</v>
      </c>
      <c r="C277" s="77" t="s">
        <v>84</v>
      </c>
      <c r="D277" s="78" t="s">
        <v>171</v>
      </c>
    </row>
    <row r="278" spans="1:4" hidden="1" x14ac:dyDescent="0.35">
      <c r="A278" s="95">
        <v>45560</v>
      </c>
      <c r="B278" s="77" t="s">
        <v>119</v>
      </c>
      <c r="C278" s="77" t="s">
        <v>84</v>
      </c>
      <c r="D278" s="78" t="s">
        <v>172</v>
      </c>
    </row>
    <row r="279" spans="1:4" hidden="1" x14ac:dyDescent="0.35">
      <c r="A279" s="95">
        <v>45560</v>
      </c>
      <c r="B279" s="77" t="s">
        <v>119</v>
      </c>
      <c r="C279" s="77" t="s">
        <v>84</v>
      </c>
      <c r="D279" s="78" t="s">
        <v>173</v>
      </c>
    </row>
    <row r="280" spans="1:4" hidden="1" x14ac:dyDescent="0.35">
      <c r="A280" s="95">
        <v>45560</v>
      </c>
      <c r="B280" s="77" t="s">
        <v>4</v>
      </c>
      <c r="C280" s="77" t="s">
        <v>84</v>
      </c>
      <c r="D280" s="78" t="s">
        <v>174</v>
      </c>
    </row>
    <row r="281" spans="1:4" hidden="1" x14ac:dyDescent="0.35">
      <c r="A281" s="95">
        <v>45560</v>
      </c>
      <c r="B281" s="77" t="s">
        <v>4</v>
      </c>
      <c r="C281" s="77" t="s">
        <v>84</v>
      </c>
      <c r="D281" s="78" t="s">
        <v>175</v>
      </c>
    </row>
    <row r="282" spans="1:4" hidden="1" x14ac:dyDescent="0.35">
      <c r="A282" s="95">
        <v>45560</v>
      </c>
      <c r="B282" s="77" t="s">
        <v>78</v>
      </c>
      <c r="C282" s="77" t="s">
        <v>84</v>
      </c>
      <c r="D282" s="78" t="s">
        <v>175</v>
      </c>
    </row>
    <row r="283" spans="1:4" hidden="1" x14ac:dyDescent="0.35">
      <c r="A283" s="95">
        <v>45560</v>
      </c>
      <c r="B283" s="77" t="s">
        <v>119</v>
      </c>
      <c r="C283" s="77" t="s">
        <v>84</v>
      </c>
      <c r="D283" s="78" t="s">
        <v>197</v>
      </c>
    </row>
    <row r="284" spans="1:4" hidden="1" x14ac:dyDescent="0.35">
      <c r="A284" s="95">
        <v>45560</v>
      </c>
      <c r="B284" s="77" t="s">
        <v>148</v>
      </c>
      <c r="C284" s="77" t="s">
        <v>121</v>
      </c>
      <c r="D284" s="78" t="s">
        <v>177</v>
      </c>
    </row>
    <row r="285" spans="1:4" hidden="1" x14ac:dyDescent="0.35">
      <c r="A285" s="95">
        <v>45560</v>
      </c>
      <c r="B285" s="77" t="s">
        <v>148</v>
      </c>
      <c r="C285" s="77" t="s">
        <v>89</v>
      </c>
      <c r="D285" s="78" t="s">
        <v>150</v>
      </c>
    </row>
    <row r="286" spans="1:4" ht="29" hidden="1" x14ac:dyDescent="0.35">
      <c r="A286" s="95">
        <v>45560</v>
      </c>
      <c r="B286" s="77" t="s">
        <v>163</v>
      </c>
      <c r="C286" s="77" t="s">
        <v>84</v>
      </c>
      <c r="D286" s="78" t="s">
        <v>198</v>
      </c>
    </row>
    <row r="287" spans="1:4" hidden="1" x14ac:dyDescent="0.35">
      <c r="A287" s="95">
        <v>45560</v>
      </c>
      <c r="B287" s="77" t="s">
        <v>22</v>
      </c>
      <c r="C287" s="77" t="s">
        <v>187</v>
      </c>
      <c r="D287" s="78" t="s">
        <v>207</v>
      </c>
    </row>
    <row r="288" spans="1:4" hidden="1" x14ac:dyDescent="0.35">
      <c r="A288" s="95">
        <v>45560</v>
      </c>
      <c r="B288" s="77" t="s">
        <v>163</v>
      </c>
      <c r="C288" s="77" t="s">
        <v>84</v>
      </c>
      <c r="D288" s="78" t="s">
        <v>208</v>
      </c>
    </row>
    <row r="289" spans="1:4" ht="29" hidden="1" x14ac:dyDescent="0.35">
      <c r="A289" s="92">
        <v>45587</v>
      </c>
      <c r="B289" t="s">
        <v>4</v>
      </c>
      <c r="C289" s="72" t="s">
        <v>209</v>
      </c>
      <c r="D289" s="81" t="s">
        <v>210</v>
      </c>
    </row>
    <row r="290" spans="1:4" hidden="1" x14ac:dyDescent="0.35">
      <c r="A290" s="92">
        <v>45587</v>
      </c>
      <c r="B290" t="s">
        <v>7</v>
      </c>
      <c r="C290" s="72" t="s">
        <v>209</v>
      </c>
      <c r="D290" s="81" t="s">
        <v>211</v>
      </c>
    </row>
    <row r="291" spans="1:4" hidden="1" x14ac:dyDescent="0.35">
      <c r="A291" s="92">
        <v>45587</v>
      </c>
      <c r="B291" t="s">
        <v>78</v>
      </c>
      <c r="C291" s="72" t="s">
        <v>10</v>
      </c>
      <c r="D291" s="64" t="s">
        <v>212</v>
      </c>
    </row>
    <row r="292" spans="1:4" hidden="1" x14ac:dyDescent="0.35">
      <c r="A292" s="92">
        <v>45587</v>
      </c>
      <c r="B292" t="s">
        <v>20</v>
      </c>
      <c r="C292" s="72" t="s">
        <v>209</v>
      </c>
      <c r="D292" s="64" t="s">
        <v>213</v>
      </c>
    </row>
    <row r="293" spans="1:4" ht="29" hidden="1" x14ac:dyDescent="0.35">
      <c r="A293" s="92">
        <v>45587</v>
      </c>
      <c r="B293" t="s">
        <v>27</v>
      </c>
      <c r="C293" s="72" t="s">
        <v>209</v>
      </c>
      <c r="D293" s="64" t="s">
        <v>214</v>
      </c>
    </row>
    <row r="294" spans="1:4" ht="29" hidden="1" x14ac:dyDescent="0.35">
      <c r="A294" s="127">
        <v>45587</v>
      </c>
      <c r="B294" s="74" t="s">
        <v>119</v>
      </c>
      <c r="C294" s="74" t="s">
        <v>13</v>
      </c>
      <c r="D294" s="128" t="s">
        <v>215</v>
      </c>
    </row>
    <row r="295" spans="1:4" ht="29" hidden="1" x14ac:dyDescent="0.35">
      <c r="A295" s="127">
        <v>45587</v>
      </c>
      <c r="B295" s="74" t="s">
        <v>4</v>
      </c>
      <c r="C295" s="74" t="s">
        <v>13</v>
      </c>
      <c r="D295" s="128" t="s">
        <v>216</v>
      </c>
    </row>
    <row r="296" spans="1:4" ht="43.5" hidden="1" x14ac:dyDescent="0.35">
      <c r="A296" s="92">
        <v>45587</v>
      </c>
      <c r="B296" t="s">
        <v>119</v>
      </c>
      <c r="C296" s="72" t="s">
        <v>209</v>
      </c>
      <c r="D296" s="64" t="s">
        <v>217</v>
      </c>
    </row>
    <row r="297" spans="1:4" hidden="1" x14ac:dyDescent="0.35">
      <c r="A297" s="92">
        <v>45587</v>
      </c>
      <c r="B297" t="s">
        <v>66</v>
      </c>
      <c r="C297" s="72" t="s">
        <v>10</v>
      </c>
      <c r="D297" s="64" t="s">
        <v>218</v>
      </c>
    </row>
    <row r="298" spans="1:4" ht="29" hidden="1" x14ac:dyDescent="0.35">
      <c r="A298" s="95">
        <v>45587</v>
      </c>
      <c r="B298" s="77" t="s">
        <v>82</v>
      </c>
      <c r="C298" s="77" t="s">
        <v>80</v>
      </c>
      <c r="D298" s="78" t="s">
        <v>193</v>
      </c>
    </row>
    <row r="299" spans="1:4" hidden="1" x14ac:dyDescent="0.35">
      <c r="A299" s="95">
        <v>45587</v>
      </c>
      <c r="B299" s="77" t="s">
        <v>7</v>
      </c>
      <c r="C299" s="77" t="s">
        <v>89</v>
      </c>
      <c r="D299" s="85" t="s">
        <v>205</v>
      </c>
    </row>
    <row r="300" spans="1:4" hidden="1" x14ac:dyDescent="0.35">
      <c r="A300" s="95">
        <v>45587</v>
      </c>
      <c r="B300" s="77" t="s">
        <v>82</v>
      </c>
      <c r="C300" s="77" t="s">
        <v>89</v>
      </c>
      <c r="D300" s="78" t="s">
        <v>133</v>
      </c>
    </row>
    <row r="301" spans="1:4" hidden="1" x14ac:dyDescent="0.35">
      <c r="A301" s="95">
        <v>45587</v>
      </c>
      <c r="B301" s="77" t="s">
        <v>24</v>
      </c>
      <c r="C301" s="77" t="s">
        <v>89</v>
      </c>
      <c r="D301" s="78" t="s">
        <v>133</v>
      </c>
    </row>
    <row r="302" spans="1:4" hidden="1" x14ac:dyDescent="0.35">
      <c r="A302" s="95">
        <v>45587</v>
      </c>
      <c r="B302" s="77" t="s">
        <v>194</v>
      </c>
      <c r="C302" s="77" t="s">
        <v>89</v>
      </c>
      <c r="D302" s="78" t="s">
        <v>206</v>
      </c>
    </row>
    <row r="303" spans="1:4" ht="29" hidden="1" x14ac:dyDescent="0.35">
      <c r="A303" s="95">
        <v>45587</v>
      </c>
      <c r="B303" s="77" t="s">
        <v>66</v>
      </c>
      <c r="C303" s="77" t="s">
        <v>121</v>
      </c>
      <c r="D303" s="78" t="s">
        <v>196</v>
      </c>
    </row>
    <row r="304" spans="1:4" hidden="1" x14ac:dyDescent="0.35">
      <c r="A304" s="95">
        <v>45587</v>
      </c>
      <c r="B304" s="77" t="s">
        <v>119</v>
      </c>
      <c r="C304" s="77" t="s">
        <v>84</v>
      </c>
      <c r="D304" s="78" t="s">
        <v>171</v>
      </c>
    </row>
    <row r="305" spans="1:4" hidden="1" x14ac:dyDescent="0.35">
      <c r="A305" s="95">
        <v>45587</v>
      </c>
      <c r="B305" s="77" t="s">
        <v>119</v>
      </c>
      <c r="C305" s="77" t="s">
        <v>84</v>
      </c>
      <c r="D305" s="78" t="s">
        <v>172</v>
      </c>
    </row>
    <row r="306" spans="1:4" hidden="1" x14ac:dyDescent="0.35">
      <c r="A306" s="95">
        <v>45587</v>
      </c>
      <c r="B306" s="77" t="s">
        <v>119</v>
      </c>
      <c r="C306" s="77" t="s">
        <v>84</v>
      </c>
      <c r="D306" s="78" t="s">
        <v>173</v>
      </c>
    </row>
    <row r="307" spans="1:4" hidden="1" x14ac:dyDescent="0.35">
      <c r="A307" s="95">
        <v>45587</v>
      </c>
      <c r="B307" s="77" t="s">
        <v>4</v>
      </c>
      <c r="C307" s="77" t="s">
        <v>84</v>
      </c>
      <c r="D307" s="78" t="s">
        <v>174</v>
      </c>
    </row>
    <row r="308" spans="1:4" hidden="1" x14ac:dyDescent="0.35">
      <c r="A308" s="95">
        <v>45587</v>
      </c>
      <c r="B308" s="77" t="s">
        <v>4</v>
      </c>
      <c r="C308" s="77" t="s">
        <v>84</v>
      </c>
      <c r="D308" s="78" t="s">
        <v>175</v>
      </c>
    </row>
    <row r="309" spans="1:4" hidden="1" x14ac:dyDescent="0.35">
      <c r="A309" s="95">
        <v>45587</v>
      </c>
      <c r="B309" s="77" t="s">
        <v>78</v>
      </c>
      <c r="C309" s="77" t="s">
        <v>84</v>
      </c>
      <c r="D309" s="78" t="s">
        <v>175</v>
      </c>
    </row>
    <row r="310" spans="1:4" hidden="1" x14ac:dyDescent="0.35">
      <c r="A310" s="95">
        <v>45587</v>
      </c>
      <c r="B310" s="77" t="s">
        <v>119</v>
      </c>
      <c r="C310" s="77" t="s">
        <v>84</v>
      </c>
      <c r="D310" s="78" t="s">
        <v>197</v>
      </c>
    </row>
    <row r="311" spans="1:4" hidden="1" x14ac:dyDescent="0.35">
      <c r="A311" s="95">
        <v>45587</v>
      </c>
      <c r="B311" s="77" t="s">
        <v>148</v>
      </c>
      <c r="C311" s="77" t="s">
        <v>121</v>
      </c>
      <c r="D311" s="78" t="s">
        <v>177</v>
      </c>
    </row>
    <row r="312" spans="1:4" hidden="1" x14ac:dyDescent="0.35">
      <c r="A312" s="95">
        <v>45587</v>
      </c>
      <c r="B312" s="77" t="s">
        <v>148</v>
      </c>
      <c r="C312" s="77" t="s">
        <v>89</v>
      </c>
      <c r="D312" s="78" t="s">
        <v>150</v>
      </c>
    </row>
    <row r="313" spans="1:4" hidden="1" x14ac:dyDescent="0.35">
      <c r="A313" s="95">
        <v>45587</v>
      </c>
      <c r="B313" s="77" t="s">
        <v>22</v>
      </c>
      <c r="C313" s="77" t="s">
        <v>187</v>
      </c>
      <c r="D313" s="78" t="s">
        <v>219</v>
      </c>
    </row>
    <row r="314" spans="1:4" hidden="1" x14ac:dyDescent="0.35">
      <c r="A314" s="95">
        <v>45587</v>
      </c>
      <c r="B314" s="77" t="s">
        <v>163</v>
      </c>
      <c r="C314" s="77" t="s">
        <v>84</v>
      </c>
      <c r="D314" s="78" t="s">
        <v>220</v>
      </c>
    </row>
    <row r="315" spans="1:4" hidden="1" x14ac:dyDescent="0.35"/>
    <row r="316" spans="1:4" hidden="1" x14ac:dyDescent="0.35">
      <c r="A316" s="92">
        <v>45616</v>
      </c>
      <c r="B316" t="s">
        <v>4</v>
      </c>
      <c r="C316" s="72" t="s">
        <v>10</v>
      </c>
      <c r="D316" s="81" t="s">
        <v>221</v>
      </c>
    </row>
    <row r="317" spans="1:4" hidden="1" x14ac:dyDescent="0.35">
      <c r="A317" s="92">
        <v>45616</v>
      </c>
      <c r="B317" t="s">
        <v>7</v>
      </c>
      <c r="C317" s="72" t="s">
        <v>10</v>
      </c>
      <c r="D317" s="81" t="s">
        <v>222</v>
      </c>
    </row>
    <row r="318" spans="1:4" hidden="1" x14ac:dyDescent="0.35">
      <c r="A318" s="92">
        <v>45616</v>
      </c>
      <c r="B318" t="s">
        <v>78</v>
      </c>
      <c r="C318" s="72" t="s">
        <v>10</v>
      </c>
      <c r="D318" s="64" t="s">
        <v>223</v>
      </c>
    </row>
    <row r="319" spans="1:4" hidden="1" x14ac:dyDescent="0.35">
      <c r="A319" s="92">
        <v>45616</v>
      </c>
      <c r="B319" t="s">
        <v>20</v>
      </c>
      <c r="C319" s="72" t="s">
        <v>209</v>
      </c>
      <c r="D319" s="64" t="s">
        <v>224</v>
      </c>
    </row>
    <row r="320" spans="1:4" hidden="1" x14ac:dyDescent="0.35">
      <c r="A320" s="92">
        <v>45616</v>
      </c>
      <c r="B320" t="s">
        <v>27</v>
      </c>
      <c r="C320" s="72" t="s">
        <v>209</v>
      </c>
      <c r="D320" s="64" t="s">
        <v>225</v>
      </c>
    </row>
    <row r="321" spans="1:4" s="72" customFormat="1" hidden="1" x14ac:dyDescent="0.35">
      <c r="A321" s="135">
        <v>45616</v>
      </c>
      <c r="B321" s="72" t="s">
        <v>119</v>
      </c>
      <c r="C321" s="72" t="s">
        <v>10</v>
      </c>
      <c r="D321" s="64" t="s">
        <v>226</v>
      </c>
    </row>
    <row r="322" spans="1:4" hidden="1" x14ac:dyDescent="0.35">
      <c r="A322" s="92">
        <v>45616</v>
      </c>
      <c r="B322" t="s">
        <v>66</v>
      </c>
      <c r="C322" s="72" t="s">
        <v>10</v>
      </c>
      <c r="D322" s="64" t="s">
        <v>227</v>
      </c>
    </row>
    <row r="323" spans="1:4" hidden="1" x14ac:dyDescent="0.35">
      <c r="A323" s="95">
        <v>45616</v>
      </c>
      <c r="B323" s="77" t="s">
        <v>7</v>
      </c>
      <c r="C323" s="77" t="s">
        <v>89</v>
      </c>
      <c r="D323" s="85" t="s">
        <v>205</v>
      </c>
    </row>
    <row r="324" spans="1:4" hidden="1" x14ac:dyDescent="0.35">
      <c r="A324" s="95">
        <v>45616</v>
      </c>
      <c r="B324" s="77" t="s">
        <v>194</v>
      </c>
      <c r="C324" s="77" t="s">
        <v>89</v>
      </c>
      <c r="D324" s="78" t="s">
        <v>206</v>
      </c>
    </row>
    <row r="325" spans="1:4" ht="29" hidden="1" x14ac:dyDescent="0.35">
      <c r="A325" s="95">
        <v>45616</v>
      </c>
      <c r="B325" s="77" t="s">
        <v>66</v>
      </c>
      <c r="C325" s="77" t="s">
        <v>121</v>
      </c>
      <c r="D325" s="78" t="s">
        <v>228</v>
      </c>
    </row>
    <row r="326" spans="1:4" hidden="1" x14ac:dyDescent="0.35">
      <c r="A326" s="95">
        <v>45616</v>
      </c>
      <c r="B326" s="77" t="s">
        <v>4</v>
      </c>
      <c r="C326" s="77" t="s">
        <v>84</v>
      </c>
      <c r="D326" s="78" t="s">
        <v>175</v>
      </c>
    </row>
    <row r="327" spans="1:4" hidden="1" x14ac:dyDescent="0.35">
      <c r="A327" s="95">
        <v>45616</v>
      </c>
      <c r="B327" s="77" t="s">
        <v>78</v>
      </c>
      <c r="C327" s="77" t="s">
        <v>84</v>
      </c>
      <c r="D327" s="78" t="s">
        <v>175</v>
      </c>
    </row>
    <row r="328" spans="1:4" hidden="1" x14ac:dyDescent="0.35">
      <c r="A328" s="95">
        <v>45616</v>
      </c>
      <c r="B328" s="77" t="s">
        <v>119</v>
      </c>
      <c r="C328" s="77" t="s">
        <v>84</v>
      </c>
      <c r="D328" s="78" t="s">
        <v>197</v>
      </c>
    </row>
    <row r="329" spans="1:4" hidden="1" x14ac:dyDescent="0.35">
      <c r="A329" s="95">
        <v>45616</v>
      </c>
      <c r="B329" s="77" t="s">
        <v>148</v>
      </c>
      <c r="C329" s="77" t="s">
        <v>89</v>
      </c>
      <c r="D329" s="78" t="s">
        <v>150</v>
      </c>
    </row>
    <row r="330" spans="1:4" hidden="1" x14ac:dyDescent="0.35">
      <c r="A330" s="95">
        <v>45616</v>
      </c>
      <c r="B330" s="77" t="s">
        <v>22</v>
      </c>
      <c r="C330" s="77" t="s">
        <v>187</v>
      </c>
      <c r="D330" s="78" t="s">
        <v>229</v>
      </c>
    </row>
    <row r="331" spans="1:4" hidden="1" x14ac:dyDescent="0.35">
      <c r="A331" s="95">
        <v>45616</v>
      </c>
      <c r="B331" s="77" t="s">
        <v>27</v>
      </c>
      <c r="C331" s="77" t="s">
        <v>84</v>
      </c>
      <c r="D331" s="78" t="s">
        <v>230</v>
      </c>
    </row>
    <row r="332" spans="1:4" hidden="1" x14ac:dyDescent="0.35"/>
    <row r="333" spans="1:4" hidden="1" x14ac:dyDescent="0.35">
      <c r="A333" s="92">
        <v>45644</v>
      </c>
      <c r="B333" t="s">
        <v>4</v>
      </c>
      <c r="C333" s="72" t="s">
        <v>10</v>
      </c>
      <c r="D333" s="81" t="s">
        <v>231</v>
      </c>
    </row>
    <row r="334" spans="1:4" hidden="1" x14ac:dyDescent="0.35">
      <c r="A334" s="92">
        <v>45644</v>
      </c>
      <c r="B334" t="s">
        <v>7</v>
      </c>
      <c r="C334" s="72" t="s">
        <v>10</v>
      </c>
      <c r="D334" s="81" t="s">
        <v>222</v>
      </c>
    </row>
    <row r="335" spans="1:4" hidden="1" x14ac:dyDescent="0.35">
      <c r="A335" s="92">
        <v>45644</v>
      </c>
      <c r="B335" t="s">
        <v>78</v>
      </c>
      <c r="C335" s="72" t="s">
        <v>10</v>
      </c>
      <c r="D335" s="64" t="s">
        <v>232</v>
      </c>
    </row>
    <row r="336" spans="1:4" hidden="1" x14ac:dyDescent="0.35">
      <c r="A336" s="92">
        <v>45644</v>
      </c>
      <c r="B336" t="s">
        <v>20</v>
      </c>
      <c r="C336" s="72" t="s">
        <v>209</v>
      </c>
      <c r="D336" s="64" t="s">
        <v>224</v>
      </c>
    </row>
    <row r="337" spans="1:4" hidden="1" x14ac:dyDescent="0.35">
      <c r="A337" s="92">
        <v>45644</v>
      </c>
      <c r="B337" t="s">
        <v>27</v>
      </c>
      <c r="C337" s="72" t="s">
        <v>209</v>
      </c>
      <c r="D337" s="64" t="s">
        <v>233</v>
      </c>
    </row>
    <row r="338" spans="1:4" s="72" customFormat="1" hidden="1" x14ac:dyDescent="0.35">
      <c r="A338" s="135">
        <v>45644</v>
      </c>
      <c r="B338" s="72" t="s">
        <v>119</v>
      </c>
      <c r="C338" s="72" t="s">
        <v>10</v>
      </c>
      <c r="D338" s="64" t="s">
        <v>226</v>
      </c>
    </row>
    <row r="339" spans="1:4" hidden="1" x14ac:dyDescent="0.35">
      <c r="A339" s="92">
        <v>45644</v>
      </c>
      <c r="B339" t="s">
        <v>66</v>
      </c>
      <c r="C339" s="72" t="s">
        <v>10</v>
      </c>
      <c r="D339" s="64" t="s">
        <v>234</v>
      </c>
    </row>
    <row r="340" spans="1:4" hidden="1" x14ac:dyDescent="0.35">
      <c r="A340" s="95">
        <v>45644</v>
      </c>
      <c r="B340" s="77" t="s">
        <v>7</v>
      </c>
      <c r="C340" s="77" t="s">
        <v>89</v>
      </c>
      <c r="D340" s="85" t="s">
        <v>205</v>
      </c>
    </row>
    <row r="341" spans="1:4" hidden="1" x14ac:dyDescent="0.35">
      <c r="A341" s="95">
        <v>45644</v>
      </c>
      <c r="B341" s="77" t="s">
        <v>194</v>
      </c>
      <c r="C341" s="77" t="s">
        <v>89</v>
      </c>
      <c r="D341" s="78" t="s">
        <v>206</v>
      </c>
    </row>
    <row r="342" spans="1:4" ht="29" hidden="1" x14ac:dyDescent="0.35">
      <c r="A342" s="95">
        <v>45644</v>
      </c>
      <c r="B342" s="77" t="s">
        <v>66</v>
      </c>
      <c r="C342" s="77" t="s">
        <v>121</v>
      </c>
      <c r="D342" s="78" t="s">
        <v>235</v>
      </c>
    </row>
    <row r="343" spans="1:4" hidden="1" x14ac:dyDescent="0.35">
      <c r="A343" s="95">
        <v>45644</v>
      </c>
      <c r="B343" s="77" t="s">
        <v>4</v>
      </c>
      <c r="C343" s="77" t="s">
        <v>84</v>
      </c>
      <c r="D343" s="78" t="s">
        <v>175</v>
      </c>
    </row>
    <row r="344" spans="1:4" hidden="1" x14ac:dyDescent="0.35">
      <c r="A344" s="95">
        <v>45644</v>
      </c>
      <c r="B344" s="77" t="s">
        <v>78</v>
      </c>
      <c r="C344" s="77" t="s">
        <v>84</v>
      </c>
      <c r="D344" s="78" t="s">
        <v>175</v>
      </c>
    </row>
    <row r="345" spans="1:4" hidden="1" x14ac:dyDescent="0.35">
      <c r="A345" s="95">
        <v>45644</v>
      </c>
      <c r="B345" s="77" t="s">
        <v>119</v>
      </c>
      <c r="C345" s="77" t="s">
        <v>84</v>
      </c>
      <c r="D345" s="78" t="s">
        <v>197</v>
      </c>
    </row>
    <row r="346" spans="1:4" hidden="1" x14ac:dyDescent="0.35">
      <c r="A346" s="95">
        <v>45644</v>
      </c>
      <c r="B346" s="77" t="s">
        <v>148</v>
      </c>
      <c r="C346" s="77" t="s">
        <v>89</v>
      </c>
      <c r="D346" s="78" t="s">
        <v>150</v>
      </c>
    </row>
    <row r="347" spans="1:4" hidden="1" x14ac:dyDescent="0.35">
      <c r="A347" s="95">
        <v>45644</v>
      </c>
      <c r="B347" s="77" t="s">
        <v>22</v>
      </c>
      <c r="C347" s="77" t="s">
        <v>187</v>
      </c>
      <c r="D347" s="78" t="s">
        <v>236</v>
      </c>
    </row>
    <row r="348" spans="1:4" hidden="1" x14ac:dyDescent="0.35">
      <c r="A348" s="95">
        <v>45644</v>
      </c>
      <c r="B348" s="77" t="s">
        <v>27</v>
      </c>
      <c r="C348" s="77" t="s">
        <v>84</v>
      </c>
      <c r="D348" s="78" t="s">
        <v>237</v>
      </c>
    </row>
    <row r="349" spans="1:4" hidden="1" x14ac:dyDescent="0.35"/>
    <row r="350" spans="1:4" hidden="1" x14ac:dyDescent="0.35">
      <c r="A350" s="136" t="s">
        <v>238</v>
      </c>
      <c r="B350" s="137"/>
    </row>
    <row r="351" spans="1:4" hidden="1" x14ac:dyDescent="0.35">
      <c r="A351" s="97" t="s">
        <v>239</v>
      </c>
    </row>
    <row r="352" spans="1:4" hidden="1" x14ac:dyDescent="0.35">
      <c r="A352" s="97" t="s">
        <v>240</v>
      </c>
    </row>
    <row r="353" spans="1:4" hidden="1" x14ac:dyDescent="0.35">
      <c r="A353" s="97" t="s">
        <v>241</v>
      </c>
    </row>
    <row r="354" spans="1:4" hidden="1" x14ac:dyDescent="0.35">
      <c r="A354" s="97" t="s">
        <v>242</v>
      </c>
    </row>
    <row r="355" spans="1:4" hidden="1" x14ac:dyDescent="0.35"/>
    <row r="356" spans="1:4" hidden="1" x14ac:dyDescent="0.35">
      <c r="A356" s="135">
        <v>45672</v>
      </c>
      <c r="B356" s="72" t="s">
        <v>4</v>
      </c>
      <c r="C356" s="72" t="s">
        <v>10</v>
      </c>
      <c r="D356" s="81" t="s">
        <v>243</v>
      </c>
    </row>
    <row r="357" spans="1:4" hidden="1" x14ac:dyDescent="0.35">
      <c r="A357" s="135">
        <v>45672</v>
      </c>
      <c r="B357" s="72" t="s">
        <v>4</v>
      </c>
      <c r="C357" s="72" t="s">
        <v>5</v>
      </c>
      <c r="D357" s="81" t="s">
        <v>244</v>
      </c>
    </row>
    <row r="358" spans="1:4" hidden="1" x14ac:dyDescent="0.35">
      <c r="A358" s="92">
        <v>45672</v>
      </c>
      <c r="B358" t="s">
        <v>7</v>
      </c>
      <c r="C358" s="72" t="s">
        <v>10</v>
      </c>
      <c r="D358" s="81" t="s">
        <v>245</v>
      </c>
    </row>
    <row r="359" spans="1:4" hidden="1" x14ac:dyDescent="0.35">
      <c r="A359" s="92">
        <v>45672</v>
      </c>
      <c r="B359" t="s">
        <v>78</v>
      </c>
      <c r="C359" s="72" t="s">
        <v>10</v>
      </c>
      <c r="D359" s="64" t="s">
        <v>246</v>
      </c>
    </row>
    <row r="360" spans="1:4" hidden="1" x14ac:dyDescent="0.35">
      <c r="A360" s="92">
        <v>45672</v>
      </c>
      <c r="B360" t="s">
        <v>20</v>
      </c>
      <c r="C360" s="72" t="s">
        <v>209</v>
      </c>
      <c r="D360" s="64" t="s">
        <v>247</v>
      </c>
    </row>
    <row r="361" spans="1:4" hidden="1" x14ac:dyDescent="0.35">
      <c r="A361" s="92">
        <v>45672</v>
      </c>
      <c r="B361" t="s">
        <v>27</v>
      </c>
      <c r="C361" s="72" t="s">
        <v>209</v>
      </c>
      <c r="D361" s="64" t="s">
        <v>248</v>
      </c>
    </row>
    <row r="362" spans="1:4" s="72" customFormat="1" hidden="1" x14ac:dyDescent="0.35">
      <c r="A362" s="135">
        <v>45672</v>
      </c>
      <c r="B362" s="72" t="s">
        <v>119</v>
      </c>
      <c r="C362" s="72" t="s">
        <v>10</v>
      </c>
      <c r="D362" s="64" t="s">
        <v>249</v>
      </c>
    </row>
    <row r="363" spans="1:4" s="72" customFormat="1" hidden="1" x14ac:dyDescent="0.35">
      <c r="A363" s="135">
        <v>45672</v>
      </c>
      <c r="B363" s="72" t="s">
        <v>250</v>
      </c>
      <c r="C363" s="72" t="s">
        <v>5</v>
      </c>
      <c r="D363" s="81" t="s">
        <v>251</v>
      </c>
    </row>
    <row r="364" spans="1:4" hidden="1" x14ac:dyDescent="0.35">
      <c r="A364" s="92">
        <v>45672</v>
      </c>
      <c r="B364" t="s">
        <v>66</v>
      </c>
      <c r="C364" s="72" t="s">
        <v>10</v>
      </c>
      <c r="D364" s="64" t="s">
        <v>252</v>
      </c>
    </row>
    <row r="365" spans="1:4" hidden="1" x14ac:dyDescent="0.35">
      <c r="A365" s="95">
        <v>45672</v>
      </c>
      <c r="B365" s="77" t="s">
        <v>7</v>
      </c>
      <c r="C365" s="77" t="s">
        <v>89</v>
      </c>
      <c r="D365" s="85" t="s">
        <v>205</v>
      </c>
    </row>
    <row r="366" spans="1:4" hidden="1" x14ac:dyDescent="0.35">
      <c r="A366" s="95">
        <v>45672</v>
      </c>
      <c r="B366" s="77" t="s">
        <v>194</v>
      </c>
      <c r="C366" s="77" t="s">
        <v>89</v>
      </c>
      <c r="D366" s="78" t="s">
        <v>206</v>
      </c>
    </row>
    <row r="367" spans="1:4" ht="29" hidden="1" x14ac:dyDescent="0.35">
      <c r="A367" s="95">
        <v>45672</v>
      </c>
      <c r="B367" s="77" t="s">
        <v>66</v>
      </c>
      <c r="C367" s="77" t="s">
        <v>121</v>
      </c>
      <c r="D367" s="78" t="s">
        <v>253</v>
      </c>
    </row>
    <row r="368" spans="1:4" hidden="1" x14ac:dyDescent="0.35">
      <c r="A368" s="95">
        <v>45672</v>
      </c>
      <c r="B368" s="77" t="s">
        <v>4</v>
      </c>
      <c r="C368" s="77" t="s">
        <v>84</v>
      </c>
      <c r="D368" s="78" t="s">
        <v>175</v>
      </c>
    </row>
    <row r="369" spans="1:4" hidden="1" x14ac:dyDescent="0.35">
      <c r="A369" s="95">
        <v>45672</v>
      </c>
      <c r="B369" s="77" t="s">
        <v>78</v>
      </c>
      <c r="C369" s="77" t="s">
        <v>84</v>
      </c>
      <c r="D369" s="78" t="s">
        <v>175</v>
      </c>
    </row>
    <row r="370" spans="1:4" hidden="1" x14ac:dyDescent="0.35">
      <c r="A370" s="95">
        <v>45672</v>
      </c>
      <c r="B370" s="77" t="s">
        <v>119</v>
      </c>
      <c r="C370" s="77" t="s">
        <v>84</v>
      </c>
      <c r="D370" s="78" t="s">
        <v>197</v>
      </c>
    </row>
    <row r="371" spans="1:4" hidden="1" x14ac:dyDescent="0.35">
      <c r="A371" s="95">
        <v>45672</v>
      </c>
      <c r="B371" s="77" t="s">
        <v>148</v>
      </c>
      <c r="C371" s="77" t="s">
        <v>89</v>
      </c>
      <c r="D371" s="78" t="s">
        <v>150</v>
      </c>
    </row>
    <row r="372" spans="1:4" hidden="1" x14ac:dyDescent="0.35">
      <c r="A372" s="95">
        <v>45672</v>
      </c>
      <c r="B372" s="77" t="s">
        <v>22</v>
      </c>
      <c r="C372" s="77" t="s">
        <v>187</v>
      </c>
      <c r="D372" s="78" t="s">
        <v>236</v>
      </c>
    </row>
    <row r="373" spans="1:4" hidden="1" x14ac:dyDescent="0.35">
      <c r="A373" s="95"/>
      <c r="B373" s="77"/>
      <c r="C373" s="77"/>
      <c r="D373" s="78"/>
    </row>
    <row r="374" spans="1:4" hidden="1" x14ac:dyDescent="0.35"/>
    <row r="375" spans="1:4" hidden="1" x14ac:dyDescent="0.35">
      <c r="A375" s="136" t="s">
        <v>238</v>
      </c>
      <c r="B375" s="137"/>
    </row>
    <row r="376" spans="1:4" hidden="1" x14ac:dyDescent="0.35">
      <c r="A376" s="97" t="s">
        <v>254</v>
      </c>
    </row>
    <row r="377" spans="1:4" hidden="1" x14ac:dyDescent="0.35">
      <c r="A377" s="97" t="s">
        <v>240</v>
      </c>
    </row>
    <row r="378" spans="1:4" hidden="1" x14ac:dyDescent="0.35">
      <c r="A378" s="97" t="s">
        <v>241</v>
      </c>
    </row>
    <row r="379" spans="1:4" hidden="1" x14ac:dyDescent="0.35">
      <c r="A379" s="97" t="s">
        <v>242</v>
      </c>
    </row>
    <row r="380" spans="1:4" hidden="1" x14ac:dyDescent="0.35">
      <c r="A380" s="97" t="s">
        <v>255</v>
      </c>
    </row>
    <row r="381" spans="1:4" hidden="1" x14ac:dyDescent="0.35">
      <c r="A381" s="97" t="s">
        <v>256</v>
      </c>
    </row>
    <row r="382" spans="1:4" hidden="1" x14ac:dyDescent="0.35"/>
    <row r="383" spans="1:4" hidden="1" x14ac:dyDescent="0.35">
      <c r="A383" s="135">
        <v>45726</v>
      </c>
      <c r="B383" s="72" t="s">
        <v>4</v>
      </c>
      <c r="C383" s="72" t="s">
        <v>10</v>
      </c>
      <c r="D383" s="81" t="s">
        <v>257</v>
      </c>
    </row>
    <row r="384" spans="1:4" hidden="1" x14ac:dyDescent="0.35">
      <c r="A384" s="135">
        <v>45726</v>
      </c>
      <c r="B384" s="72" t="s">
        <v>4</v>
      </c>
      <c r="C384" s="72" t="s">
        <v>5</v>
      </c>
      <c r="D384" s="81" t="s">
        <v>244</v>
      </c>
    </row>
    <row r="385" spans="1:4" hidden="1" x14ac:dyDescent="0.35">
      <c r="A385" s="92">
        <v>45726</v>
      </c>
      <c r="B385" t="s">
        <v>7</v>
      </c>
      <c r="C385" s="72" t="s">
        <v>10</v>
      </c>
      <c r="D385" s="81" t="s">
        <v>258</v>
      </c>
    </row>
    <row r="386" spans="1:4" hidden="1" x14ac:dyDescent="0.35">
      <c r="A386" s="92">
        <v>45726</v>
      </c>
      <c r="B386" t="s">
        <v>78</v>
      </c>
      <c r="C386" s="72" t="s">
        <v>10</v>
      </c>
      <c r="D386" s="64" t="s">
        <v>259</v>
      </c>
    </row>
    <row r="387" spans="1:4" hidden="1" x14ac:dyDescent="0.35">
      <c r="A387" s="92">
        <v>45726</v>
      </c>
      <c r="B387" t="s">
        <v>20</v>
      </c>
      <c r="C387" s="72" t="s">
        <v>209</v>
      </c>
      <c r="D387" s="245" t="s">
        <v>260</v>
      </c>
    </row>
    <row r="388" spans="1:4" hidden="1" x14ac:dyDescent="0.35">
      <c r="A388" s="92">
        <v>45726</v>
      </c>
      <c r="B388" t="s">
        <v>27</v>
      </c>
      <c r="C388" s="72" t="s">
        <v>209</v>
      </c>
      <c r="D388" s="64" t="s">
        <v>226</v>
      </c>
    </row>
    <row r="389" spans="1:4" s="72" customFormat="1" hidden="1" x14ac:dyDescent="0.35">
      <c r="A389" s="135">
        <v>45726</v>
      </c>
      <c r="B389" s="72" t="s">
        <v>119</v>
      </c>
      <c r="C389" s="72" t="s">
        <v>10</v>
      </c>
      <c r="D389" s="64" t="s">
        <v>261</v>
      </c>
    </row>
    <row r="390" spans="1:4" s="72" customFormat="1" hidden="1" x14ac:dyDescent="0.35">
      <c r="A390" s="135">
        <v>45726</v>
      </c>
      <c r="B390" s="72" t="s">
        <v>250</v>
      </c>
      <c r="C390" s="72" t="s">
        <v>5</v>
      </c>
      <c r="D390" s="81" t="s">
        <v>251</v>
      </c>
    </row>
    <row r="391" spans="1:4" hidden="1" x14ac:dyDescent="0.35">
      <c r="A391" s="92">
        <v>45726</v>
      </c>
      <c r="B391" t="s">
        <v>66</v>
      </c>
      <c r="C391" s="72" t="s">
        <v>10</v>
      </c>
      <c r="D391" s="64" t="s">
        <v>262</v>
      </c>
    </row>
    <row r="392" spans="1:4" hidden="1" x14ac:dyDescent="0.35">
      <c r="A392" s="95">
        <v>45726</v>
      </c>
      <c r="B392" s="77" t="s">
        <v>194</v>
      </c>
      <c r="C392" s="77" t="s">
        <v>89</v>
      </c>
      <c r="D392" s="78" t="s">
        <v>263</v>
      </c>
    </row>
    <row r="393" spans="1:4" hidden="1" x14ac:dyDescent="0.35">
      <c r="A393" s="95">
        <v>45726</v>
      </c>
      <c r="B393" s="77" t="s">
        <v>119</v>
      </c>
      <c r="C393" s="77" t="s">
        <v>84</v>
      </c>
      <c r="D393" s="78" t="s">
        <v>197</v>
      </c>
    </row>
    <row r="394" spans="1:4" hidden="1" x14ac:dyDescent="0.35">
      <c r="A394" s="95">
        <v>45726</v>
      </c>
      <c r="B394" s="77" t="s">
        <v>20</v>
      </c>
      <c r="C394" s="77" t="s">
        <v>84</v>
      </c>
      <c r="D394" s="78" t="s">
        <v>264</v>
      </c>
    </row>
    <row r="395" spans="1:4" hidden="1" x14ac:dyDescent="0.35">
      <c r="A395" s="95">
        <v>45726</v>
      </c>
      <c r="B395" s="77" t="s">
        <v>148</v>
      </c>
      <c r="C395" s="77" t="s">
        <v>89</v>
      </c>
      <c r="D395" s="78" t="s">
        <v>150</v>
      </c>
    </row>
    <row r="396" spans="1:4" hidden="1" x14ac:dyDescent="0.35">
      <c r="A396" s="95">
        <v>45726</v>
      </c>
      <c r="B396" s="77" t="s">
        <v>22</v>
      </c>
      <c r="C396" s="77" t="s">
        <v>187</v>
      </c>
      <c r="D396" s="78" t="s">
        <v>265</v>
      </c>
    </row>
    <row r="397" spans="1:4" hidden="1" x14ac:dyDescent="0.35">
      <c r="A397" s="95"/>
      <c r="B397" s="77"/>
      <c r="C397" s="77"/>
      <c r="D397" s="78"/>
    </row>
    <row r="398" spans="1:4" hidden="1" x14ac:dyDescent="0.35"/>
    <row r="399" spans="1:4" hidden="1" x14ac:dyDescent="0.35">
      <c r="A399" s="136" t="s">
        <v>238</v>
      </c>
      <c r="B399" s="137"/>
    </row>
    <row r="400" spans="1:4" hidden="1" x14ac:dyDescent="0.35">
      <c r="A400" s="97" t="s">
        <v>266</v>
      </c>
    </row>
    <row r="401" spans="1:4" hidden="1" x14ac:dyDescent="0.35">
      <c r="A401" s="97" t="s">
        <v>240</v>
      </c>
    </row>
    <row r="402" spans="1:4" hidden="1" x14ac:dyDescent="0.35">
      <c r="A402" s="97" t="s">
        <v>267</v>
      </c>
    </row>
    <row r="403" spans="1:4" hidden="1" x14ac:dyDescent="0.35">
      <c r="A403" s="97" t="s">
        <v>255</v>
      </c>
    </row>
    <row r="404" spans="1:4" hidden="1" x14ac:dyDescent="0.35">
      <c r="A404" s="97" t="s">
        <v>256</v>
      </c>
    </row>
    <row r="405" spans="1:4" hidden="1" x14ac:dyDescent="0.35"/>
    <row r="406" spans="1:4" hidden="1" x14ac:dyDescent="0.35">
      <c r="A406" s="135">
        <v>45756</v>
      </c>
      <c r="B406" s="72" t="s">
        <v>4</v>
      </c>
      <c r="C406" s="72" t="s">
        <v>10</v>
      </c>
      <c r="D406" s="81" t="s">
        <v>986</v>
      </c>
    </row>
    <row r="407" spans="1:4" hidden="1" x14ac:dyDescent="0.35">
      <c r="A407" s="92">
        <v>45756</v>
      </c>
      <c r="B407" t="s">
        <v>7</v>
      </c>
      <c r="C407" s="72" t="s">
        <v>10</v>
      </c>
      <c r="D407" s="81" t="s">
        <v>987</v>
      </c>
    </row>
    <row r="408" spans="1:4" hidden="1" x14ac:dyDescent="0.35">
      <c r="A408" s="92">
        <v>45756</v>
      </c>
      <c r="B408" t="s">
        <v>78</v>
      </c>
      <c r="C408" s="72" t="s">
        <v>10</v>
      </c>
      <c r="D408" s="64" t="s">
        <v>988</v>
      </c>
    </row>
    <row r="409" spans="1:4" hidden="1" x14ac:dyDescent="0.35">
      <c r="A409" s="92">
        <v>45756</v>
      </c>
      <c r="B409" t="s">
        <v>20</v>
      </c>
      <c r="C409" s="72" t="s">
        <v>209</v>
      </c>
      <c r="D409" s="64" t="s">
        <v>989</v>
      </c>
    </row>
    <row r="410" spans="1:4" hidden="1" x14ac:dyDescent="0.35">
      <c r="A410" s="92">
        <v>45756</v>
      </c>
      <c r="B410" t="s">
        <v>27</v>
      </c>
      <c r="C410" s="72" t="s">
        <v>209</v>
      </c>
      <c r="D410" s="64" t="s">
        <v>990</v>
      </c>
    </row>
    <row r="411" spans="1:4" hidden="1" x14ac:dyDescent="0.35">
      <c r="A411" s="135">
        <v>45756</v>
      </c>
      <c r="B411" s="72" t="s">
        <v>119</v>
      </c>
      <c r="C411" s="72" t="s">
        <v>10</v>
      </c>
      <c r="D411" s="64" t="s">
        <v>991</v>
      </c>
    </row>
    <row r="412" spans="1:4" s="72" customFormat="1" hidden="1" x14ac:dyDescent="0.35">
      <c r="A412" s="92">
        <v>45756</v>
      </c>
      <c r="B412" t="s">
        <v>66</v>
      </c>
      <c r="C412" s="72" t="s">
        <v>10</v>
      </c>
      <c r="D412" s="64" t="s">
        <v>992</v>
      </c>
    </row>
    <row r="413" spans="1:4" s="72" customFormat="1" hidden="1" x14ac:dyDescent="0.35">
      <c r="A413" s="95">
        <v>45756</v>
      </c>
      <c r="B413" s="77" t="s">
        <v>194</v>
      </c>
      <c r="C413" s="77" t="s">
        <v>89</v>
      </c>
      <c r="D413" s="78" t="s">
        <v>263</v>
      </c>
    </row>
    <row r="414" spans="1:4" hidden="1" x14ac:dyDescent="0.35">
      <c r="A414" s="95">
        <v>45756</v>
      </c>
      <c r="B414" s="77" t="s">
        <v>20</v>
      </c>
      <c r="C414" s="77" t="s">
        <v>84</v>
      </c>
      <c r="D414" s="78" t="s">
        <v>264</v>
      </c>
    </row>
    <row r="415" spans="1:4" hidden="1" x14ac:dyDescent="0.35">
      <c r="A415" s="95">
        <v>45756</v>
      </c>
      <c r="B415" s="77" t="s">
        <v>148</v>
      </c>
      <c r="C415" s="77" t="s">
        <v>89</v>
      </c>
      <c r="D415" s="78" t="s">
        <v>150</v>
      </c>
    </row>
    <row r="416" spans="1:4" hidden="1" x14ac:dyDescent="0.35">
      <c r="A416" s="95">
        <v>45756</v>
      </c>
      <c r="B416" s="77" t="s">
        <v>22</v>
      </c>
      <c r="C416" s="77" t="s">
        <v>187</v>
      </c>
      <c r="D416" s="78" t="s">
        <v>265</v>
      </c>
    </row>
    <row r="417" spans="1:4" hidden="1" x14ac:dyDescent="0.35">
      <c r="A417" s="95"/>
      <c r="B417" s="77"/>
      <c r="C417" s="77"/>
      <c r="D417" s="78"/>
    </row>
    <row r="418" spans="1:4" hidden="1" x14ac:dyDescent="0.35"/>
    <row r="419" spans="1:4" hidden="1" x14ac:dyDescent="0.35">
      <c r="A419" s="136" t="s">
        <v>238</v>
      </c>
      <c r="B419" s="137"/>
    </row>
    <row r="420" spans="1:4" hidden="1" x14ac:dyDescent="0.35">
      <c r="A420" s="97" t="s">
        <v>266</v>
      </c>
    </row>
    <row r="421" spans="1:4" hidden="1" x14ac:dyDescent="0.35">
      <c r="A421" s="97" t="s">
        <v>240</v>
      </c>
    </row>
    <row r="422" spans="1:4" hidden="1" x14ac:dyDescent="0.35">
      <c r="A422" s="97" t="s">
        <v>993</v>
      </c>
    </row>
    <row r="423" spans="1:4" hidden="1" x14ac:dyDescent="0.35"/>
    <row r="424" spans="1:4" hidden="1" x14ac:dyDescent="0.35">
      <c r="A424" s="135">
        <v>45784</v>
      </c>
      <c r="B424" s="72" t="s">
        <v>4</v>
      </c>
      <c r="C424" s="72" t="s">
        <v>209</v>
      </c>
      <c r="D424" s="81" t="s">
        <v>998</v>
      </c>
    </row>
    <row r="425" spans="1:4" hidden="1" x14ac:dyDescent="0.35">
      <c r="A425" s="135">
        <v>45784</v>
      </c>
      <c r="B425" t="s">
        <v>7</v>
      </c>
      <c r="C425" s="72" t="s">
        <v>209</v>
      </c>
      <c r="D425" s="81" t="s">
        <v>1001</v>
      </c>
    </row>
    <row r="426" spans="1:4" ht="29" hidden="1" x14ac:dyDescent="0.35">
      <c r="A426" s="93">
        <v>45784</v>
      </c>
      <c r="B426" s="67" t="s">
        <v>78</v>
      </c>
      <c r="C426" s="67" t="s">
        <v>209</v>
      </c>
      <c r="D426" s="66" t="s">
        <v>999</v>
      </c>
    </row>
    <row r="427" spans="1:4" hidden="1" x14ac:dyDescent="0.35">
      <c r="A427" s="135">
        <v>45784</v>
      </c>
      <c r="B427" t="s">
        <v>20</v>
      </c>
      <c r="C427" s="72" t="s">
        <v>209</v>
      </c>
      <c r="D427" s="64" t="s">
        <v>997</v>
      </c>
    </row>
    <row r="428" spans="1:4" hidden="1" x14ac:dyDescent="0.35">
      <c r="A428" s="135">
        <v>45784</v>
      </c>
      <c r="B428" t="s">
        <v>27</v>
      </c>
      <c r="C428" s="72" t="s">
        <v>209</v>
      </c>
      <c r="D428" s="64" t="s">
        <v>996</v>
      </c>
    </row>
    <row r="429" spans="1:4" ht="29" hidden="1" x14ac:dyDescent="0.35">
      <c r="A429" s="93">
        <v>45784</v>
      </c>
      <c r="B429" s="67" t="s">
        <v>119</v>
      </c>
      <c r="C429" s="67" t="s">
        <v>5</v>
      </c>
      <c r="D429" s="66" t="s">
        <v>1000</v>
      </c>
    </row>
    <row r="430" spans="1:4" hidden="1" x14ac:dyDescent="0.35">
      <c r="A430" s="135">
        <v>45784</v>
      </c>
      <c r="B430" t="s">
        <v>66</v>
      </c>
      <c r="C430" s="72" t="s">
        <v>10</v>
      </c>
      <c r="D430" s="64" t="s">
        <v>994</v>
      </c>
    </row>
    <row r="431" spans="1:4" hidden="1" x14ac:dyDescent="0.35">
      <c r="A431" s="95">
        <v>45784</v>
      </c>
      <c r="B431" s="77" t="s">
        <v>194</v>
      </c>
      <c r="C431" s="77" t="s">
        <v>89</v>
      </c>
      <c r="D431" s="78" t="s">
        <v>263</v>
      </c>
    </row>
    <row r="432" spans="1:4" hidden="1" x14ac:dyDescent="0.35">
      <c r="A432" s="95">
        <v>45784</v>
      </c>
      <c r="B432" s="77" t="s">
        <v>20</v>
      </c>
      <c r="C432" s="77" t="s">
        <v>84</v>
      </c>
      <c r="D432" s="78" t="s">
        <v>264</v>
      </c>
    </row>
    <row r="433" spans="1:4" hidden="1" x14ac:dyDescent="0.35">
      <c r="A433" s="95">
        <v>45784</v>
      </c>
      <c r="B433" s="77" t="s">
        <v>148</v>
      </c>
      <c r="C433" s="77" t="s">
        <v>89</v>
      </c>
      <c r="D433" s="78" t="s">
        <v>995</v>
      </c>
    </row>
    <row r="434" spans="1:4" hidden="1" x14ac:dyDescent="0.35">
      <c r="A434" s="95"/>
      <c r="B434" s="77"/>
      <c r="C434" s="77"/>
      <c r="D434" s="78"/>
    </row>
    <row r="435" spans="1:4" hidden="1" x14ac:dyDescent="0.35">
      <c r="A435" s="95"/>
      <c r="B435" s="77"/>
      <c r="C435" s="77"/>
      <c r="D435" s="78"/>
    </row>
    <row r="436" spans="1:4" hidden="1" x14ac:dyDescent="0.35"/>
    <row r="437" spans="1:4" hidden="1" x14ac:dyDescent="0.35">
      <c r="A437" s="136" t="s">
        <v>238</v>
      </c>
      <c r="B437" s="137"/>
    </row>
    <row r="438" spans="1:4" hidden="1" x14ac:dyDescent="0.35">
      <c r="A438" s="97" t="s">
        <v>266</v>
      </c>
    </row>
    <row r="439" spans="1:4" hidden="1" x14ac:dyDescent="0.35">
      <c r="A439" s="97" t="s">
        <v>240</v>
      </c>
    </row>
    <row r="440" spans="1:4" hidden="1" x14ac:dyDescent="0.35">
      <c r="A440" s="97" t="s">
        <v>993</v>
      </c>
    </row>
    <row r="441" spans="1:4" hidden="1" x14ac:dyDescent="0.35"/>
    <row r="442" spans="1:4" x14ac:dyDescent="0.35">
      <c r="A442" s="91" t="s">
        <v>0</v>
      </c>
      <c r="B442" s="57" t="s">
        <v>1</v>
      </c>
      <c r="C442" s="57" t="s">
        <v>2</v>
      </c>
      <c r="D442" s="63" t="s">
        <v>3</v>
      </c>
    </row>
    <row r="443" spans="1:4" ht="29" hidden="1" x14ac:dyDescent="0.35">
      <c r="A443" s="92">
        <v>45104</v>
      </c>
      <c r="B443" s="58" t="s">
        <v>4</v>
      </c>
      <c r="C443" s="58" t="s">
        <v>5</v>
      </c>
      <c r="D443" s="64" t="s">
        <v>6</v>
      </c>
    </row>
    <row r="444" spans="1:4" ht="29" hidden="1" x14ac:dyDescent="0.35">
      <c r="A444" s="92">
        <v>45104</v>
      </c>
      <c r="B444" t="s">
        <v>7</v>
      </c>
      <c r="C444" t="s">
        <v>5</v>
      </c>
      <c r="D444" s="64" t="s">
        <v>8</v>
      </c>
    </row>
    <row r="445" spans="1:4" hidden="1" x14ac:dyDescent="0.35">
      <c r="A445" s="92">
        <v>45104</v>
      </c>
      <c r="B445" t="s">
        <v>9</v>
      </c>
      <c r="C445" t="s">
        <v>10</v>
      </c>
      <c r="D445" s="64" t="s">
        <v>11</v>
      </c>
    </row>
    <row r="446" spans="1:4" hidden="1" x14ac:dyDescent="0.35">
      <c r="A446" s="92">
        <v>45104</v>
      </c>
      <c r="B446" s="58" t="s">
        <v>12</v>
      </c>
      <c r="C446" s="58" t="s">
        <v>13</v>
      </c>
      <c r="D446" s="64" t="s">
        <v>14</v>
      </c>
    </row>
    <row r="447" spans="1:4" hidden="1" x14ac:dyDescent="0.35">
      <c r="A447" s="92">
        <v>45104</v>
      </c>
      <c r="B447" s="58" t="s">
        <v>15</v>
      </c>
      <c r="C447" s="58" t="s">
        <v>5</v>
      </c>
      <c r="D447" s="64" t="s">
        <v>16</v>
      </c>
    </row>
    <row r="448" spans="1:4" hidden="1" x14ac:dyDescent="0.35">
      <c r="A448" s="92">
        <v>45132</v>
      </c>
      <c r="B448" s="58" t="s">
        <v>17</v>
      </c>
      <c r="C448" s="58" t="s">
        <v>13</v>
      </c>
      <c r="D448" s="64" t="s">
        <v>18</v>
      </c>
    </row>
    <row r="449" spans="1:4" hidden="1" x14ac:dyDescent="0.35">
      <c r="A449" s="92">
        <v>45132</v>
      </c>
      <c r="B449" t="s">
        <v>7</v>
      </c>
      <c r="C449" s="58" t="s">
        <v>13</v>
      </c>
      <c r="D449" s="64" t="s">
        <v>19</v>
      </c>
    </row>
    <row r="450" spans="1:4" hidden="1" x14ac:dyDescent="0.35">
      <c r="A450" s="92">
        <v>45132</v>
      </c>
      <c r="B450" t="s">
        <v>20</v>
      </c>
      <c r="C450" s="58" t="s">
        <v>5</v>
      </c>
      <c r="D450" s="64" t="s">
        <v>21</v>
      </c>
    </row>
    <row r="451" spans="1:4" s="67" customFormat="1" ht="29" hidden="1" x14ac:dyDescent="0.35">
      <c r="A451" s="93">
        <v>45132</v>
      </c>
      <c r="B451" s="65" t="s">
        <v>22</v>
      </c>
      <c r="C451" s="65" t="s">
        <v>13</v>
      </c>
      <c r="D451" s="66" t="s">
        <v>23</v>
      </c>
    </row>
    <row r="452" spans="1:4" s="67" customFormat="1" hidden="1" x14ac:dyDescent="0.35">
      <c r="A452" s="93">
        <v>45132</v>
      </c>
      <c r="B452" s="65" t="s">
        <v>24</v>
      </c>
      <c r="C452" s="65" t="s">
        <v>5</v>
      </c>
      <c r="D452" s="66" t="s">
        <v>25</v>
      </c>
    </row>
    <row r="453" spans="1:4" s="67" customFormat="1" ht="29" hidden="1" x14ac:dyDescent="0.35">
      <c r="A453" s="93">
        <v>45132</v>
      </c>
      <c r="B453" s="67" t="s">
        <v>15</v>
      </c>
      <c r="C453" s="65" t="s">
        <v>5</v>
      </c>
      <c r="D453" s="66" t="s">
        <v>26</v>
      </c>
    </row>
    <row r="454" spans="1:4" ht="29" hidden="1" x14ac:dyDescent="0.35">
      <c r="A454" s="92">
        <v>45132</v>
      </c>
      <c r="B454" t="s">
        <v>27</v>
      </c>
      <c r="C454" s="58" t="s">
        <v>5</v>
      </c>
      <c r="D454" s="64" t="s">
        <v>28</v>
      </c>
    </row>
    <row r="455" spans="1:4" hidden="1" x14ac:dyDescent="0.35">
      <c r="A455" s="92">
        <v>45132</v>
      </c>
      <c r="B455" t="s">
        <v>29</v>
      </c>
      <c r="C455" s="58" t="s">
        <v>13</v>
      </c>
      <c r="D455" s="64" t="s">
        <v>30</v>
      </c>
    </row>
    <row r="456" spans="1:4" hidden="1" x14ac:dyDescent="0.35">
      <c r="A456" s="92">
        <v>45163</v>
      </c>
      <c r="B456" t="s">
        <v>17</v>
      </c>
      <c r="C456" s="58" t="s">
        <v>13</v>
      </c>
      <c r="D456" s="64" t="s">
        <v>31</v>
      </c>
    </row>
    <row r="457" spans="1:4" ht="29" hidden="1" x14ac:dyDescent="0.35">
      <c r="A457" s="92">
        <v>45163</v>
      </c>
      <c r="B457" t="s">
        <v>7</v>
      </c>
      <c r="C457" t="s">
        <v>13</v>
      </c>
      <c r="D457" s="64" t="s">
        <v>32</v>
      </c>
    </row>
    <row r="458" spans="1:4" ht="29" hidden="1" x14ac:dyDescent="0.35">
      <c r="A458" s="92">
        <v>45163</v>
      </c>
      <c r="B458" t="s">
        <v>20</v>
      </c>
      <c r="C458" t="s">
        <v>13</v>
      </c>
      <c r="D458" s="64" t="s">
        <v>33</v>
      </c>
    </row>
    <row r="459" spans="1:4" hidden="1" x14ac:dyDescent="0.35">
      <c r="A459" s="92">
        <v>45163</v>
      </c>
      <c r="B459" t="s">
        <v>22</v>
      </c>
      <c r="C459" t="s">
        <v>13</v>
      </c>
      <c r="D459" s="64" t="s">
        <v>34</v>
      </c>
    </row>
    <row r="460" spans="1:4" ht="29" hidden="1" x14ac:dyDescent="0.35">
      <c r="A460" s="92">
        <v>45163</v>
      </c>
      <c r="B460" t="s">
        <v>24</v>
      </c>
      <c r="C460" s="67" t="s">
        <v>5</v>
      </c>
      <c r="D460" s="64" t="s">
        <v>35</v>
      </c>
    </row>
    <row r="461" spans="1:4" hidden="1" x14ac:dyDescent="0.35">
      <c r="A461" s="92">
        <v>45163</v>
      </c>
      <c r="B461" t="s">
        <v>15</v>
      </c>
      <c r="C461" t="s">
        <v>13</v>
      </c>
      <c r="D461" s="64" t="s">
        <v>36</v>
      </c>
    </row>
    <row r="462" spans="1:4" ht="29" hidden="1" x14ac:dyDescent="0.35">
      <c r="A462" s="92">
        <v>45163</v>
      </c>
      <c r="B462" t="s">
        <v>27</v>
      </c>
      <c r="C462" s="67" t="s">
        <v>5</v>
      </c>
      <c r="D462" s="64" t="s">
        <v>37</v>
      </c>
    </row>
    <row r="463" spans="1:4" hidden="1" x14ac:dyDescent="0.35">
      <c r="A463" s="92">
        <v>45163</v>
      </c>
      <c r="B463" t="s">
        <v>29</v>
      </c>
      <c r="C463" s="67" t="s">
        <v>38</v>
      </c>
      <c r="D463" s="64" t="s">
        <v>39</v>
      </c>
    </row>
    <row r="464" spans="1:4" hidden="1" x14ac:dyDescent="0.35">
      <c r="A464" s="92">
        <v>45189</v>
      </c>
      <c r="B464" t="s">
        <v>17</v>
      </c>
      <c r="C464" s="58" t="s">
        <v>13</v>
      </c>
      <c r="D464" s="64" t="s">
        <v>40</v>
      </c>
    </row>
    <row r="465" spans="1:4" ht="29" hidden="1" x14ac:dyDescent="0.35">
      <c r="A465" s="92">
        <v>45189</v>
      </c>
      <c r="B465" t="s">
        <v>7</v>
      </c>
      <c r="C465" t="s">
        <v>13</v>
      </c>
      <c r="D465" s="64" t="s">
        <v>41</v>
      </c>
    </row>
    <row r="466" spans="1:4" hidden="1" x14ac:dyDescent="0.35">
      <c r="A466" s="92">
        <v>45189</v>
      </c>
      <c r="B466" t="s">
        <v>20</v>
      </c>
      <c r="C466" t="s">
        <v>13</v>
      </c>
      <c r="D466" s="64" t="s">
        <v>42</v>
      </c>
    </row>
    <row r="467" spans="1:4" hidden="1" x14ac:dyDescent="0.35">
      <c r="A467" s="92">
        <v>45189</v>
      </c>
      <c r="B467" t="s">
        <v>22</v>
      </c>
      <c r="C467" t="s">
        <v>13</v>
      </c>
      <c r="D467" s="64" t="s">
        <v>43</v>
      </c>
    </row>
    <row r="468" spans="1:4" ht="29" hidden="1" x14ac:dyDescent="0.35">
      <c r="A468" s="92">
        <v>45189</v>
      </c>
      <c r="B468" t="s">
        <v>24</v>
      </c>
      <c r="C468" s="67" t="s">
        <v>5</v>
      </c>
      <c r="D468" s="64" t="s">
        <v>44</v>
      </c>
    </row>
    <row r="469" spans="1:4" ht="29" hidden="1" x14ac:dyDescent="0.35">
      <c r="A469" s="92">
        <v>45189</v>
      </c>
      <c r="B469" t="s">
        <v>15</v>
      </c>
      <c r="C469" s="67" t="s">
        <v>5</v>
      </c>
      <c r="D469" s="64" t="s">
        <v>45</v>
      </c>
    </row>
    <row r="470" spans="1:4" ht="29" hidden="1" x14ac:dyDescent="0.35">
      <c r="A470" s="92">
        <v>45189</v>
      </c>
      <c r="B470" t="s">
        <v>27</v>
      </c>
      <c r="C470" s="67" t="s">
        <v>5</v>
      </c>
      <c r="D470" s="64" t="s">
        <v>46</v>
      </c>
    </row>
    <row r="471" spans="1:4" hidden="1" x14ac:dyDescent="0.35">
      <c r="A471" s="92">
        <v>45189</v>
      </c>
      <c r="B471" t="s">
        <v>29</v>
      </c>
      <c r="C471" s="67" t="s">
        <v>38</v>
      </c>
      <c r="D471" s="64" t="s">
        <v>47</v>
      </c>
    </row>
    <row r="472" spans="1:4" hidden="1" x14ac:dyDescent="0.35">
      <c r="A472" s="92">
        <v>45217</v>
      </c>
      <c r="B472" t="s">
        <v>17</v>
      </c>
      <c r="C472" s="58" t="s">
        <v>13</v>
      </c>
      <c r="D472" s="64" t="s">
        <v>40</v>
      </c>
    </row>
    <row r="473" spans="1:4" hidden="1" x14ac:dyDescent="0.35">
      <c r="A473" s="92">
        <v>45217</v>
      </c>
      <c r="B473" t="s">
        <v>7</v>
      </c>
      <c r="C473" t="s">
        <v>13</v>
      </c>
      <c r="D473" s="64" t="s">
        <v>19</v>
      </c>
    </row>
    <row r="474" spans="1:4" hidden="1" x14ac:dyDescent="0.35">
      <c r="A474" s="92">
        <v>45217</v>
      </c>
      <c r="B474" t="s">
        <v>20</v>
      </c>
      <c r="C474" t="s">
        <v>13</v>
      </c>
      <c r="D474" s="64" t="s">
        <v>42</v>
      </c>
    </row>
    <row r="475" spans="1:4" hidden="1" x14ac:dyDescent="0.35">
      <c r="A475" s="92">
        <v>45217</v>
      </c>
      <c r="B475" t="s">
        <v>22</v>
      </c>
      <c r="C475" t="s">
        <v>13</v>
      </c>
      <c r="D475" s="64" t="s">
        <v>48</v>
      </c>
    </row>
    <row r="476" spans="1:4" ht="29" hidden="1" x14ac:dyDescent="0.35">
      <c r="A476" s="92">
        <v>45217</v>
      </c>
      <c r="B476" t="s">
        <v>24</v>
      </c>
      <c r="C476" s="67" t="s">
        <v>5</v>
      </c>
      <c r="D476" s="64" t="s">
        <v>49</v>
      </c>
    </row>
    <row r="477" spans="1:4" ht="29" hidden="1" x14ac:dyDescent="0.35">
      <c r="A477" s="92">
        <v>45217</v>
      </c>
      <c r="B477" t="s">
        <v>15</v>
      </c>
      <c r="C477" s="67" t="s">
        <v>5</v>
      </c>
      <c r="D477" s="64" t="s">
        <v>50</v>
      </c>
    </row>
    <row r="478" spans="1:4" ht="29" hidden="1" x14ac:dyDescent="0.35">
      <c r="A478" s="92">
        <v>45217</v>
      </c>
      <c r="B478" t="s">
        <v>27</v>
      </c>
      <c r="C478" s="67" t="s">
        <v>5</v>
      </c>
      <c r="D478" s="64" t="s">
        <v>51</v>
      </c>
    </row>
    <row r="479" spans="1:4" hidden="1" x14ac:dyDescent="0.35">
      <c r="A479" s="92">
        <v>45217</v>
      </c>
      <c r="B479" t="s">
        <v>29</v>
      </c>
      <c r="C479" s="68" t="s">
        <v>13</v>
      </c>
      <c r="D479" s="64" t="s">
        <v>52</v>
      </c>
    </row>
    <row r="480" spans="1:4" hidden="1" x14ac:dyDescent="0.35">
      <c r="A480" s="92">
        <v>45224</v>
      </c>
      <c r="B480" t="s">
        <v>24</v>
      </c>
      <c r="C480" t="s">
        <v>13</v>
      </c>
      <c r="D480" s="64" t="s">
        <v>53</v>
      </c>
    </row>
    <row r="481" spans="1:4" hidden="1" x14ac:dyDescent="0.35">
      <c r="A481" s="92">
        <v>45226</v>
      </c>
      <c r="B481" t="s">
        <v>17</v>
      </c>
      <c r="C481" s="67" t="s">
        <v>5</v>
      </c>
      <c r="D481" s="64" t="s">
        <v>54</v>
      </c>
    </row>
    <row r="482" spans="1:4" hidden="1" x14ac:dyDescent="0.35">
      <c r="A482" s="92">
        <v>45245</v>
      </c>
      <c r="B482" t="s">
        <v>17</v>
      </c>
      <c r="C482" s="67" t="s">
        <v>5</v>
      </c>
      <c r="D482" s="64" t="s">
        <v>54</v>
      </c>
    </row>
    <row r="483" spans="1:4" hidden="1" x14ac:dyDescent="0.35">
      <c r="A483" s="92">
        <v>45245</v>
      </c>
      <c r="B483" t="s">
        <v>7</v>
      </c>
      <c r="C483" s="72" t="s">
        <v>13</v>
      </c>
      <c r="D483" s="64" t="s">
        <v>55</v>
      </c>
    </row>
    <row r="484" spans="1:4" hidden="1" x14ac:dyDescent="0.35">
      <c r="A484" s="92">
        <v>45245</v>
      </c>
      <c r="B484" t="s">
        <v>20</v>
      </c>
      <c r="C484" s="67" t="s">
        <v>5</v>
      </c>
      <c r="D484" s="64" t="s">
        <v>56</v>
      </c>
    </row>
    <row r="485" spans="1:4" hidden="1" x14ac:dyDescent="0.35">
      <c r="A485" s="92">
        <v>45245</v>
      </c>
      <c r="B485" t="s">
        <v>24</v>
      </c>
      <c r="C485" s="67" t="s">
        <v>5</v>
      </c>
      <c r="D485" s="64" t="s">
        <v>57</v>
      </c>
    </row>
    <row r="486" spans="1:4" hidden="1" x14ac:dyDescent="0.35">
      <c r="A486" s="92">
        <v>45245</v>
      </c>
      <c r="B486" t="s">
        <v>15</v>
      </c>
      <c r="C486" s="67" t="s">
        <v>5</v>
      </c>
      <c r="D486" s="64" t="s">
        <v>58</v>
      </c>
    </row>
    <row r="487" spans="1:4" ht="29" hidden="1" x14ac:dyDescent="0.35">
      <c r="A487" s="94">
        <v>45245</v>
      </c>
      <c r="B487" s="73" t="s">
        <v>27</v>
      </c>
      <c r="C487" s="74" t="s">
        <v>5</v>
      </c>
      <c r="D487" s="75" t="s">
        <v>59</v>
      </c>
    </row>
    <row r="488" spans="1:4" hidden="1" x14ac:dyDescent="0.35">
      <c r="A488" s="92">
        <v>45245</v>
      </c>
      <c r="B488" t="s">
        <v>4</v>
      </c>
      <c r="C488" s="72" t="s">
        <v>13</v>
      </c>
      <c r="D488" s="64" t="s">
        <v>60</v>
      </c>
    </row>
    <row r="489" spans="1:4" hidden="1" x14ac:dyDescent="0.35">
      <c r="A489" s="92">
        <v>45273</v>
      </c>
      <c r="B489" t="s">
        <v>7</v>
      </c>
      <c r="C489" s="72" t="s">
        <v>13</v>
      </c>
      <c r="D489" s="64" t="s">
        <v>61</v>
      </c>
    </row>
    <row r="490" spans="1:4" hidden="1" x14ac:dyDescent="0.35">
      <c r="A490" s="92">
        <v>45273</v>
      </c>
      <c r="B490" t="s">
        <v>20</v>
      </c>
      <c r="C490" s="67" t="s">
        <v>5</v>
      </c>
      <c r="D490" s="64" t="s">
        <v>62</v>
      </c>
    </row>
    <row r="491" spans="1:4" ht="58" hidden="1" x14ac:dyDescent="0.35">
      <c r="A491" s="92">
        <v>45273</v>
      </c>
      <c r="B491" t="s">
        <v>24</v>
      </c>
      <c r="C491" s="67" t="s">
        <v>5</v>
      </c>
      <c r="D491" s="64" t="s">
        <v>63</v>
      </c>
    </row>
    <row r="492" spans="1:4" ht="43.5" hidden="1" x14ac:dyDescent="0.35">
      <c r="A492" s="92">
        <v>45273</v>
      </c>
      <c r="B492" t="s">
        <v>15</v>
      </c>
      <c r="C492" s="67" t="s">
        <v>5</v>
      </c>
      <c r="D492" s="64" t="s">
        <v>64</v>
      </c>
    </row>
    <row r="493" spans="1:4" ht="29" hidden="1" x14ac:dyDescent="0.35">
      <c r="A493" s="92">
        <v>45273</v>
      </c>
      <c r="B493" t="s">
        <v>27</v>
      </c>
      <c r="C493" s="67" t="s">
        <v>5</v>
      </c>
      <c r="D493" s="64" t="s">
        <v>65</v>
      </c>
    </row>
    <row r="494" spans="1:4" hidden="1" x14ac:dyDescent="0.35">
      <c r="A494" s="92">
        <v>45273</v>
      </c>
      <c r="B494" t="s">
        <v>66</v>
      </c>
      <c r="C494" s="67" t="s">
        <v>5</v>
      </c>
      <c r="D494" s="64" t="s">
        <v>67</v>
      </c>
    </row>
    <row r="495" spans="1:4" hidden="1" x14ac:dyDescent="0.35">
      <c r="A495" s="92">
        <v>45273</v>
      </c>
      <c r="B495" t="s">
        <v>4</v>
      </c>
      <c r="C495" s="67" t="s">
        <v>5</v>
      </c>
      <c r="D495" s="64" t="s">
        <v>54</v>
      </c>
    </row>
    <row r="496" spans="1:4" hidden="1" x14ac:dyDescent="0.35">
      <c r="A496" s="92">
        <v>45273</v>
      </c>
      <c r="B496" t="s">
        <v>24</v>
      </c>
      <c r="C496" s="67" t="s">
        <v>5</v>
      </c>
      <c r="D496" s="64" t="s">
        <v>68</v>
      </c>
    </row>
    <row r="497" spans="1:4" hidden="1" x14ac:dyDescent="0.35">
      <c r="A497" s="92">
        <v>45273</v>
      </c>
      <c r="B497" t="s">
        <v>24</v>
      </c>
      <c r="C497" s="67" t="s">
        <v>5</v>
      </c>
      <c r="D497" s="64" t="s">
        <v>69</v>
      </c>
    </row>
    <row r="498" spans="1:4" hidden="1" x14ac:dyDescent="0.35">
      <c r="A498" s="92">
        <v>45273</v>
      </c>
      <c r="B498" t="s">
        <v>27</v>
      </c>
      <c r="C498" s="67" t="s">
        <v>5</v>
      </c>
      <c r="D498" s="64" t="s">
        <v>70</v>
      </c>
    </row>
    <row r="499" spans="1:4" hidden="1" x14ac:dyDescent="0.35">
      <c r="A499" s="92">
        <v>45301</v>
      </c>
      <c r="B499" t="s">
        <v>7</v>
      </c>
      <c r="C499" s="72" t="s">
        <v>13</v>
      </c>
      <c r="D499" s="64" t="s">
        <v>71</v>
      </c>
    </row>
    <row r="500" spans="1:4" hidden="1" x14ac:dyDescent="0.35">
      <c r="A500" s="92">
        <v>45301</v>
      </c>
      <c r="B500" t="s">
        <v>20</v>
      </c>
      <c r="C500" s="67" t="s">
        <v>5</v>
      </c>
      <c r="D500" s="64" t="s">
        <v>72</v>
      </c>
    </row>
    <row r="501" spans="1:4" ht="29" hidden="1" x14ac:dyDescent="0.35">
      <c r="A501" s="92">
        <v>45301</v>
      </c>
      <c r="B501" t="s">
        <v>24</v>
      </c>
      <c r="C501" s="67" t="s">
        <v>5</v>
      </c>
      <c r="D501" s="64" t="s">
        <v>73</v>
      </c>
    </row>
    <row r="502" spans="1:4" ht="29" hidden="1" x14ac:dyDescent="0.35">
      <c r="A502" s="92">
        <v>45301</v>
      </c>
      <c r="B502" t="s">
        <v>15</v>
      </c>
      <c r="C502" s="67" t="s">
        <v>5</v>
      </c>
      <c r="D502" s="64" t="s">
        <v>74</v>
      </c>
    </row>
    <row r="503" spans="1:4" hidden="1" x14ac:dyDescent="0.35">
      <c r="A503" s="92">
        <v>45301</v>
      </c>
      <c r="B503" t="s">
        <v>27</v>
      </c>
      <c r="C503" s="67" t="s">
        <v>5</v>
      </c>
      <c r="D503" s="64" t="s">
        <v>75</v>
      </c>
    </row>
    <row r="504" spans="1:4" hidden="1" x14ac:dyDescent="0.35">
      <c r="A504" s="92">
        <v>45301</v>
      </c>
      <c r="B504" t="s">
        <v>66</v>
      </c>
      <c r="C504" s="67" t="s">
        <v>5</v>
      </c>
      <c r="D504" s="64" t="s">
        <v>76</v>
      </c>
    </row>
    <row r="505" spans="1:4" hidden="1" x14ac:dyDescent="0.35">
      <c r="A505" s="92">
        <v>45301</v>
      </c>
      <c r="B505" t="s">
        <v>4</v>
      </c>
      <c r="C505" s="67" t="s">
        <v>5</v>
      </c>
      <c r="D505" s="64" t="s">
        <v>77</v>
      </c>
    </row>
    <row r="506" spans="1:4" hidden="1" x14ac:dyDescent="0.35">
      <c r="A506" s="92">
        <v>45301</v>
      </c>
      <c r="B506" t="s">
        <v>4</v>
      </c>
      <c r="C506" s="67" t="s">
        <v>5</v>
      </c>
      <c r="D506" s="64" t="s">
        <v>54</v>
      </c>
    </row>
    <row r="507" spans="1:4" hidden="1" x14ac:dyDescent="0.35">
      <c r="A507" s="92">
        <v>45301</v>
      </c>
      <c r="B507" t="s">
        <v>24</v>
      </c>
      <c r="C507" s="67" t="s">
        <v>5</v>
      </c>
      <c r="D507" s="64" t="s">
        <v>68</v>
      </c>
    </row>
    <row r="508" spans="1:4" hidden="1" x14ac:dyDescent="0.35">
      <c r="A508" s="92">
        <v>45301</v>
      </c>
      <c r="B508" t="s">
        <v>78</v>
      </c>
      <c r="C508" s="72" t="s">
        <v>13</v>
      </c>
      <c r="D508" s="64" t="s">
        <v>79</v>
      </c>
    </row>
    <row r="509" spans="1:4" hidden="1" x14ac:dyDescent="0.35">
      <c r="A509" s="95">
        <v>45301</v>
      </c>
      <c r="B509" s="77" t="s">
        <v>78</v>
      </c>
      <c r="C509" s="77" t="s">
        <v>80</v>
      </c>
      <c r="D509" s="78" t="s">
        <v>81</v>
      </c>
    </row>
    <row r="510" spans="1:4" hidden="1" x14ac:dyDescent="0.35">
      <c r="A510" s="95">
        <v>45301</v>
      </c>
      <c r="B510" s="77" t="s">
        <v>82</v>
      </c>
      <c r="C510" s="77" t="s">
        <v>80</v>
      </c>
      <c r="D510" s="78" t="s">
        <v>83</v>
      </c>
    </row>
    <row r="511" spans="1:4" hidden="1" x14ac:dyDescent="0.35">
      <c r="A511" s="95">
        <v>45301</v>
      </c>
      <c r="B511" s="77" t="s">
        <v>7</v>
      </c>
      <c r="C511" s="77" t="s">
        <v>84</v>
      </c>
      <c r="D511" s="78" t="s">
        <v>85</v>
      </c>
    </row>
    <row r="512" spans="1:4" hidden="1" x14ac:dyDescent="0.35">
      <c r="A512" s="95">
        <v>45301</v>
      </c>
      <c r="B512" s="77" t="s">
        <v>78</v>
      </c>
      <c r="C512" s="77" t="s">
        <v>84</v>
      </c>
      <c r="D512" s="78" t="s">
        <v>86</v>
      </c>
    </row>
    <row r="513" spans="1:4" hidden="1" x14ac:dyDescent="0.35">
      <c r="A513" s="95">
        <v>45301</v>
      </c>
      <c r="B513" s="77" t="s">
        <v>24</v>
      </c>
      <c r="C513" s="77" t="s">
        <v>84</v>
      </c>
      <c r="D513" s="78" t="s">
        <v>87</v>
      </c>
    </row>
    <row r="514" spans="1:4" hidden="1" x14ac:dyDescent="0.35">
      <c r="A514" s="95">
        <v>45301</v>
      </c>
      <c r="B514" s="77" t="s">
        <v>27</v>
      </c>
      <c r="C514" s="77" t="s">
        <v>84</v>
      </c>
      <c r="D514" s="78" t="s">
        <v>88</v>
      </c>
    </row>
    <row r="515" spans="1:4" hidden="1" x14ac:dyDescent="0.35">
      <c r="A515" s="95">
        <v>45301</v>
      </c>
      <c r="B515" s="77" t="s">
        <v>82</v>
      </c>
      <c r="C515" s="77" t="s">
        <v>89</v>
      </c>
      <c r="D515" s="78" t="s">
        <v>90</v>
      </c>
    </row>
    <row r="516" spans="1:4" hidden="1" x14ac:dyDescent="0.35">
      <c r="A516" s="95">
        <v>45301</v>
      </c>
      <c r="B516" s="77" t="s">
        <v>24</v>
      </c>
      <c r="C516" s="77" t="s">
        <v>89</v>
      </c>
      <c r="D516" s="78" t="s">
        <v>91</v>
      </c>
    </row>
    <row r="517" spans="1:4" hidden="1" x14ac:dyDescent="0.35">
      <c r="A517" s="95">
        <v>45301</v>
      </c>
      <c r="B517" s="77" t="s">
        <v>7</v>
      </c>
      <c r="C517" s="77" t="s">
        <v>92</v>
      </c>
      <c r="D517" s="78" t="s">
        <v>93</v>
      </c>
    </row>
    <row r="518" spans="1:4" ht="43.5" hidden="1" x14ac:dyDescent="0.35">
      <c r="A518" s="92">
        <v>45336</v>
      </c>
      <c r="B518" t="s">
        <v>4</v>
      </c>
      <c r="C518" s="67" t="s">
        <v>5</v>
      </c>
      <c r="D518" s="81" t="s">
        <v>94</v>
      </c>
    </row>
    <row r="519" spans="1:4" hidden="1" x14ac:dyDescent="0.35">
      <c r="A519" s="92">
        <v>45336</v>
      </c>
      <c r="B519" t="s">
        <v>20</v>
      </c>
      <c r="C519" s="67" t="s">
        <v>5</v>
      </c>
      <c r="D519" s="64" t="s">
        <v>95</v>
      </c>
    </row>
    <row r="520" spans="1:4" hidden="1" x14ac:dyDescent="0.35">
      <c r="A520" s="92">
        <v>45336</v>
      </c>
      <c r="B520" t="s">
        <v>24</v>
      </c>
      <c r="C520" s="67" t="s">
        <v>5</v>
      </c>
      <c r="D520" s="64" t="s">
        <v>96</v>
      </c>
    </row>
    <row r="521" spans="1:4" hidden="1" x14ac:dyDescent="0.35">
      <c r="A521" s="92">
        <v>45336</v>
      </c>
      <c r="B521" t="s">
        <v>15</v>
      </c>
      <c r="C521" s="67" t="s">
        <v>5</v>
      </c>
      <c r="D521" s="64" t="s">
        <v>97</v>
      </c>
    </row>
    <row r="522" spans="1:4" hidden="1" x14ac:dyDescent="0.35">
      <c r="A522" s="92">
        <v>45336</v>
      </c>
      <c r="B522" t="s">
        <v>27</v>
      </c>
      <c r="C522" s="67" t="s">
        <v>5</v>
      </c>
      <c r="D522" s="64" t="s">
        <v>98</v>
      </c>
    </row>
    <row r="523" spans="1:4" hidden="1" x14ac:dyDescent="0.35">
      <c r="A523" s="92">
        <v>45336</v>
      </c>
      <c r="B523" t="s">
        <v>66</v>
      </c>
      <c r="C523" s="72" t="s">
        <v>10</v>
      </c>
      <c r="D523" s="64" t="s">
        <v>99</v>
      </c>
    </row>
    <row r="524" spans="1:4" hidden="1" x14ac:dyDescent="0.35">
      <c r="A524" s="95">
        <v>45336</v>
      </c>
      <c r="B524" s="77" t="s">
        <v>78</v>
      </c>
      <c r="C524" s="77" t="s">
        <v>80</v>
      </c>
      <c r="D524" s="78" t="s">
        <v>81</v>
      </c>
    </row>
    <row r="525" spans="1:4" hidden="1" x14ac:dyDescent="0.35">
      <c r="A525" s="95">
        <v>45336</v>
      </c>
      <c r="B525" s="77" t="s">
        <v>78</v>
      </c>
      <c r="C525" s="77" t="s">
        <v>84</v>
      </c>
      <c r="D525" s="78" t="s">
        <v>100</v>
      </c>
    </row>
    <row r="526" spans="1:4" hidden="1" x14ac:dyDescent="0.35">
      <c r="A526" s="95">
        <v>45336</v>
      </c>
      <c r="B526" s="77" t="s">
        <v>82</v>
      </c>
      <c r="C526" s="77" t="s">
        <v>80</v>
      </c>
      <c r="D526" s="78" t="s">
        <v>101</v>
      </c>
    </row>
    <row r="527" spans="1:4" hidden="1" x14ac:dyDescent="0.35">
      <c r="A527" s="95">
        <v>45336</v>
      </c>
      <c r="B527" s="77" t="s">
        <v>7</v>
      </c>
      <c r="C527" s="77" t="s">
        <v>84</v>
      </c>
      <c r="D527" s="78" t="s">
        <v>102</v>
      </c>
    </row>
    <row r="528" spans="1:4" hidden="1" x14ac:dyDescent="0.35">
      <c r="A528" s="95">
        <v>45336</v>
      </c>
      <c r="B528" s="77" t="s">
        <v>7</v>
      </c>
      <c r="C528" s="77" t="s">
        <v>84</v>
      </c>
      <c r="D528" s="78" t="s">
        <v>103</v>
      </c>
    </row>
    <row r="529" spans="1:4" hidden="1" x14ac:dyDescent="0.35">
      <c r="A529" s="95">
        <v>45336</v>
      </c>
      <c r="B529" s="77" t="s">
        <v>78</v>
      </c>
      <c r="C529" s="77" t="s">
        <v>84</v>
      </c>
      <c r="D529" s="78" t="s">
        <v>86</v>
      </c>
    </row>
    <row r="530" spans="1:4" hidden="1" x14ac:dyDescent="0.35">
      <c r="A530" s="95">
        <v>45336</v>
      </c>
      <c r="B530" s="77" t="s">
        <v>24</v>
      </c>
      <c r="C530" s="77" t="s">
        <v>84</v>
      </c>
      <c r="D530" s="78" t="s">
        <v>104</v>
      </c>
    </row>
    <row r="531" spans="1:4" hidden="1" x14ac:dyDescent="0.35">
      <c r="A531" s="95">
        <v>45336</v>
      </c>
      <c r="B531" s="77" t="s">
        <v>27</v>
      </c>
      <c r="C531" s="77" t="s">
        <v>84</v>
      </c>
      <c r="D531" s="78" t="s">
        <v>105</v>
      </c>
    </row>
    <row r="532" spans="1:4" hidden="1" x14ac:dyDescent="0.35">
      <c r="A532" s="95">
        <v>45336</v>
      </c>
      <c r="B532" s="77" t="s">
        <v>27</v>
      </c>
      <c r="C532" s="77" t="s">
        <v>84</v>
      </c>
      <c r="D532" s="78" t="s">
        <v>106</v>
      </c>
    </row>
    <row r="533" spans="1:4" hidden="1" x14ac:dyDescent="0.35">
      <c r="A533" s="95">
        <v>45336</v>
      </c>
      <c r="B533" s="77" t="s">
        <v>82</v>
      </c>
      <c r="C533" s="77" t="s">
        <v>89</v>
      </c>
      <c r="D533" s="78" t="s">
        <v>107</v>
      </c>
    </row>
    <row r="534" spans="1:4" hidden="1" x14ac:dyDescent="0.35">
      <c r="A534" s="95">
        <v>45336</v>
      </c>
      <c r="B534" s="77" t="s">
        <v>24</v>
      </c>
      <c r="C534" s="77" t="s">
        <v>89</v>
      </c>
      <c r="D534" s="78" t="s">
        <v>91</v>
      </c>
    </row>
    <row r="535" spans="1:4" hidden="1" x14ac:dyDescent="0.35">
      <c r="A535" s="95">
        <v>45336</v>
      </c>
      <c r="B535" s="77" t="s">
        <v>7</v>
      </c>
      <c r="C535" s="77" t="s">
        <v>92</v>
      </c>
      <c r="D535" s="78" t="s">
        <v>108</v>
      </c>
    </row>
    <row r="536" spans="1:4" hidden="1" x14ac:dyDescent="0.35">
      <c r="A536" s="95">
        <v>45336</v>
      </c>
      <c r="B536" s="77" t="s">
        <v>4</v>
      </c>
      <c r="C536" s="77" t="s">
        <v>80</v>
      </c>
      <c r="D536" s="78" t="s">
        <v>109</v>
      </c>
    </row>
    <row r="537" spans="1:4" ht="43.5" hidden="1" x14ac:dyDescent="0.35">
      <c r="A537" s="92">
        <v>45364</v>
      </c>
      <c r="B537" t="s">
        <v>4</v>
      </c>
      <c r="C537" s="67" t="s">
        <v>5</v>
      </c>
      <c r="D537" s="81" t="s">
        <v>110</v>
      </c>
    </row>
    <row r="538" spans="1:4" hidden="1" x14ac:dyDescent="0.35">
      <c r="A538" s="92">
        <v>45364</v>
      </c>
      <c r="B538" t="s">
        <v>111</v>
      </c>
      <c r="C538" s="68" t="s">
        <v>13</v>
      </c>
      <c r="D538" s="81" t="s">
        <v>112</v>
      </c>
    </row>
    <row r="539" spans="1:4" hidden="1" x14ac:dyDescent="0.35">
      <c r="A539" s="92">
        <v>45364</v>
      </c>
      <c r="B539" t="s">
        <v>20</v>
      </c>
      <c r="C539" s="67" t="s">
        <v>5</v>
      </c>
      <c r="D539" s="64" t="s">
        <v>96</v>
      </c>
    </row>
    <row r="540" spans="1:4" hidden="1" x14ac:dyDescent="0.35">
      <c r="A540" s="92">
        <v>45364</v>
      </c>
      <c r="B540" t="s">
        <v>24</v>
      </c>
      <c r="C540" s="72" t="s">
        <v>13</v>
      </c>
      <c r="D540" s="64" t="s">
        <v>113</v>
      </c>
    </row>
    <row r="541" spans="1:4" hidden="1" x14ac:dyDescent="0.35">
      <c r="A541" s="92">
        <v>45364</v>
      </c>
      <c r="B541" t="s">
        <v>15</v>
      </c>
      <c r="C541" s="67" t="s">
        <v>5</v>
      </c>
      <c r="D541" s="64" t="s">
        <v>114</v>
      </c>
    </row>
    <row r="542" spans="1:4" hidden="1" x14ac:dyDescent="0.35">
      <c r="A542" s="92">
        <v>45364</v>
      </c>
      <c r="B542" t="s">
        <v>27</v>
      </c>
      <c r="C542" s="72" t="s">
        <v>13</v>
      </c>
      <c r="D542" s="64" t="s">
        <v>115</v>
      </c>
    </row>
    <row r="543" spans="1:4" hidden="1" x14ac:dyDescent="0.35">
      <c r="A543" s="92">
        <v>45364</v>
      </c>
      <c r="B543" t="s">
        <v>66</v>
      </c>
      <c r="C543" s="72" t="s">
        <v>10</v>
      </c>
      <c r="D543" s="64" t="s">
        <v>116</v>
      </c>
    </row>
    <row r="544" spans="1:4" hidden="1" x14ac:dyDescent="0.35">
      <c r="A544" s="95">
        <v>45364</v>
      </c>
      <c r="B544" s="77" t="s">
        <v>78</v>
      </c>
      <c r="C544" s="77" t="s">
        <v>80</v>
      </c>
      <c r="D544" s="78" t="s">
        <v>81</v>
      </c>
    </row>
    <row r="545" spans="1:4" hidden="1" x14ac:dyDescent="0.35">
      <c r="A545" s="95">
        <v>45364</v>
      </c>
      <c r="B545" s="77" t="s">
        <v>78</v>
      </c>
      <c r="C545" s="77" t="s">
        <v>84</v>
      </c>
      <c r="D545" s="78" t="s">
        <v>117</v>
      </c>
    </row>
    <row r="546" spans="1:4" hidden="1" x14ac:dyDescent="0.35">
      <c r="A546" s="95">
        <v>45364</v>
      </c>
      <c r="B546" s="77" t="s">
        <v>82</v>
      </c>
      <c r="C546" s="77" t="s">
        <v>80</v>
      </c>
      <c r="D546" s="78" t="s">
        <v>101</v>
      </c>
    </row>
    <row r="547" spans="1:4" hidden="1" x14ac:dyDescent="0.35">
      <c r="A547" s="95">
        <v>45364</v>
      </c>
      <c r="B547" s="77" t="s">
        <v>7</v>
      </c>
      <c r="C547" s="77" t="s">
        <v>84</v>
      </c>
      <c r="D547" s="78" t="s">
        <v>118</v>
      </c>
    </row>
    <row r="548" spans="1:4" hidden="1" x14ac:dyDescent="0.35">
      <c r="A548" s="95">
        <v>45364</v>
      </c>
      <c r="B548" s="77" t="s">
        <v>27</v>
      </c>
      <c r="C548" s="77" t="s">
        <v>84</v>
      </c>
      <c r="D548" s="78" t="s">
        <v>106</v>
      </c>
    </row>
    <row r="549" spans="1:4" hidden="1" x14ac:dyDescent="0.35">
      <c r="A549" s="95">
        <v>45364</v>
      </c>
      <c r="B549" s="77" t="s">
        <v>82</v>
      </c>
      <c r="C549" s="77" t="s">
        <v>89</v>
      </c>
      <c r="D549" s="78" t="s">
        <v>107</v>
      </c>
    </row>
    <row r="550" spans="1:4" hidden="1" x14ac:dyDescent="0.35">
      <c r="A550" s="95">
        <v>45364</v>
      </c>
      <c r="B550" s="77" t="s">
        <v>24</v>
      </c>
      <c r="C550" s="77" t="s">
        <v>89</v>
      </c>
      <c r="D550" s="78" t="s">
        <v>91</v>
      </c>
    </row>
    <row r="551" spans="1:4" hidden="1" x14ac:dyDescent="0.35">
      <c r="A551" s="95">
        <v>45364</v>
      </c>
      <c r="B551" s="77" t="s">
        <v>7</v>
      </c>
      <c r="C551" s="77" t="s">
        <v>92</v>
      </c>
      <c r="D551" s="78" t="s">
        <v>108</v>
      </c>
    </row>
    <row r="552" spans="1:4" hidden="1" x14ac:dyDescent="0.35">
      <c r="A552" s="95">
        <v>45364</v>
      </c>
      <c r="B552" s="77" t="s">
        <v>4</v>
      </c>
      <c r="C552" s="77" t="s">
        <v>80</v>
      </c>
      <c r="D552" s="78" t="s">
        <v>109</v>
      </c>
    </row>
    <row r="553" spans="1:4" hidden="1" x14ac:dyDescent="0.35">
      <c r="A553" s="95">
        <v>45364</v>
      </c>
      <c r="B553" s="77" t="s">
        <v>119</v>
      </c>
      <c r="C553" s="77" t="s">
        <v>80</v>
      </c>
      <c r="D553" s="78" t="s">
        <v>120</v>
      </c>
    </row>
    <row r="554" spans="1:4" ht="87" hidden="1" x14ac:dyDescent="0.35">
      <c r="A554" s="96">
        <v>45364</v>
      </c>
      <c r="B554" s="83" t="s">
        <v>66</v>
      </c>
      <c r="C554" s="83" t="s">
        <v>121</v>
      </c>
      <c r="D554" s="84" t="s">
        <v>122</v>
      </c>
    </row>
    <row r="555" spans="1:4" ht="29" hidden="1" x14ac:dyDescent="0.35">
      <c r="A555" s="95">
        <v>45365</v>
      </c>
      <c r="B555" s="77" t="s">
        <v>66</v>
      </c>
      <c r="C555" s="77" t="s">
        <v>121</v>
      </c>
      <c r="D555" s="78" t="s">
        <v>123</v>
      </c>
    </row>
    <row r="556" spans="1:4" ht="43.5" hidden="1" x14ac:dyDescent="0.35">
      <c r="A556" s="92">
        <v>45392</v>
      </c>
      <c r="B556" t="s">
        <v>4</v>
      </c>
      <c r="C556" s="67" t="s">
        <v>5</v>
      </c>
      <c r="D556" s="81" t="s">
        <v>124</v>
      </c>
    </row>
    <row r="557" spans="1:4" hidden="1" x14ac:dyDescent="0.35">
      <c r="A557" s="92">
        <v>45392</v>
      </c>
      <c r="B557" t="s">
        <v>111</v>
      </c>
      <c r="C557" s="68" t="s">
        <v>13</v>
      </c>
      <c r="D557" s="81" t="s">
        <v>112</v>
      </c>
    </row>
    <row r="558" spans="1:4" hidden="1" x14ac:dyDescent="0.35">
      <c r="A558" s="92">
        <v>45392</v>
      </c>
      <c r="B558" t="s">
        <v>20</v>
      </c>
      <c r="C558" s="67" t="s">
        <v>5</v>
      </c>
      <c r="D558" s="64" t="s">
        <v>125</v>
      </c>
    </row>
    <row r="559" spans="1:4" hidden="1" x14ac:dyDescent="0.35">
      <c r="A559" s="92">
        <v>45392</v>
      </c>
      <c r="B559" t="s">
        <v>24</v>
      </c>
      <c r="C559" s="72" t="s">
        <v>10</v>
      </c>
      <c r="D559" s="64" t="s">
        <v>126</v>
      </c>
    </row>
    <row r="560" spans="1:4" hidden="1" x14ac:dyDescent="0.35">
      <c r="A560" s="92">
        <v>45392</v>
      </c>
      <c r="B560" t="s">
        <v>15</v>
      </c>
      <c r="C560" s="67" t="s">
        <v>5</v>
      </c>
      <c r="D560" s="64" t="s">
        <v>114</v>
      </c>
    </row>
    <row r="561" spans="1:4" hidden="1" x14ac:dyDescent="0.35">
      <c r="A561" s="92">
        <v>45392</v>
      </c>
      <c r="B561" t="s">
        <v>27</v>
      </c>
      <c r="C561" s="72" t="s">
        <v>13</v>
      </c>
      <c r="D561" s="64" t="s">
        <v>127</v>
      </c>
    </row>
    <row r="562" spans="1:4" hidden="1" x14ac:dyDescent="0.35">
      <c r="A562" s="92">
        <v>45392</v>
      </c>
      <c r="B562" t="s">
        <v>66</v>
      </c>
      <c r="C562" s="72" t="s">
        <v>10</v>
      </c>
      <c r="D562" s="64" t="s">
        <v>128</v>
      </c>
    </row>
    <row r="563" spans="1:4" hidden="1" x14ac:dyDescent="0.35">
      <c r="A563" s="95">
        <v>45392</v>
      </c>
      <c r="B563" s="77" t="s">
        <v>78</v>
      </c>
      <c r="C563" s="77" t="s">
        <v>80</v>
      </c>
      <c r="D563" s="78" t="s">
        <v>129</v>
      </c>
    </row>
    <row r="564" spans="1:4" hidden="1" x14ac:dyDescent="0.35">
      <c r="A564" s="95">
        <v>45392</v>
      </c>
      <c r="B564" s="77" t="s">
        <v>78</v>
      </c>
      <c r="C564" s="77" t="s">
        <v>84</v>
      </c>
      <c r="D564" s="78" t="s">
        <v>130</v>
      </c>
    </row>
    <row r="565" spans="1:4" hidden="1" x14ac:dyDescent="0.35">
      <c r="A565" s="95">
        <v>45392</v>
      </c>
      <c r="B565" s="77" t="s">
        <v>82</v>
      </c>
      <c r="C565" s="77" t="s">
        <v>80</v>
      </c>
      <c r="D565" s="78" t="s">
        <v>101</v>
      </c>
    </row>
    <row r="566" spans="1:4" ht="29" hidden="1" x14ac:dyDescent="0.35">
      <c r="A566" s="95">
        <v>45392</v>
      </c>
      <c r="B566" s="77" t="s">
        <v>7</v>
      </c>
      <c r="C566" s="77" t="s">
        <v>84</v>
      </c>
      <c r="D566" s="85" t="s">
        <v>131</v>
      </c>
    </row>
    <row r="567" spans="1:4" hidden="1" x14ac:dyDescent="0.35">
      <c r="A567" s="95">
        <v>45392</v>
      </c>
      <c r="B567" s="77" t="s">
        <v>27</v>
      </c>
      <c r="C567" s="77" t="s">
        <v>84</v>
      </c>
      <c r="D567" s="78" t="s">
        <v>132</v>
      </c>
    </row>
    <row r="568" spans="1:4" hidden="1" x14ac:dyDescent="0.35">
      <c r="A568" s="95">
        <v>45392</v>
      </c>
      <c r="B568" s="77" t="s">
        <v>82</v>
      </c>
      <c r="C568" s="77" t="s">
        <v>89</v>
      </c>
      <c r="D568" s="78" t="s">
        <v>107</v>
      </c>
    </row>
    <row r="569" spans="1:4" hidden="1" x14ac:dyDescent="0.35">
      <c r="A569" s="95">
        <v>45392</v>
      </c>
      <c r="B569" s="77" t="s">
        <v>24</v>
      </c>
      <c r="C569" s="77" t="s">
        <v>89</v>
      </c>
      <c r="D569" s="78" t="s">
        <v>133</v>
      </c>
    </row>
    <row r="570" spans="1:4" hidden="1" x14ac:dyDescent="0.35">
      <c r="A570" s="95">
        <v>45392</v>
      </c>
      <c r="B570" s="77" t="s">
        <v>7</v>
      </c>
      <c r="C570" s="77" t="s">
        <v>92</v>
      </c>
      <c r="D570" s="78" t="s">
        <v>108</v>
      </c>
    </row>
    <row r="571" spans="1:4" hidden="1" x14ac:dyDescent="0.35">
      <c r="A571" s="95">
        <v>45392</v>
      </c>
      <c r="B571" s="77" t="s">
        <v>4</v>
      </c>
      <c r="C571" s="77" t="s">
        <v>80</v>
      </c>
      <c r="D571" s="78" t="s">
        <v>109</v>
      </c>
    </row>
    <row r="572" spans="1:4" hidden="1" x14ac:dyDescent="0.35">
      <c r="A572" s="95">
        <v>45392</v>
      </c>
      <c r="B572" s="77" t="s">
        <v>119</v>
      </c>
      <c r="C572" s="77" t="s">
        <v>80</v>
      </c>
      <c r="D572" s="78" t="s">
        <v>134</v>
      </c>
    </row>
    <row r="573" spans="1:4" ht="87" hidden="1" x14ac:dyDescent="0.35">
      <c r="A573" s="96">
        <v>45392</v>
      </c>
      <c r="B573" s="83" t="s">
        <v>66</v>
      </c>
      <c r="C573" s="83" t="s">
        <v>121</v>
      </c>
      <c r="D573" s="84" t="s">
        <v>122</v>
      </c>
    </row>
    <row r="574" spans="1:4" ht="29" hidden="1" x14ac:dyDescent="0.35">
      <c r="A574" s="95">
        <v>45392</v>
      </c>
      <c r="B574" s="77" t="s">
        <v>66</v>
      </c>
      <c r="C574" s="77" t="s">
        <v>121</v>
      </c>
      <c r="D574" s="78" t="s">
        <v>123</v>
      </c>
    </row>
    <row r="575" spans="1:4" hidden="1" x14ac:dyDescent="0.35"/>
    <row r="576" spans="1:4" ht="43.5" hidden="1" x14ac:dyDescent="0.35">
      <c r="A576" s="92">
        <v>45420</v>
      </c>
      <c r="B576" t="s">
        <v>4</v>
      </c>
      <c r="C576" s="67" t="s">
        <v>5</v>
      </c>
      <c r="D576" s="81" t="s">
        <v>135</v>
      </c>
    </row>
    <row r="577" spans="1:4" hidden="1" x14ac:dyDescent="0.35">
      <c r="A577" s="92">
        <v>45420</v>
      </c>
      <c r="B577" t="s">
        <v>4</v>
      </c>
      <c r="C577" s="72" t="s">
        <v>13</v>
      </c>
      <c r="D577" s="81" t="s">
        <v>136</v>
      </c>
    </row>
    <row r="578" spans="1:4" hidden="1" x14ac:dyDescent="0.35">
      <c r="A578" s="92">
        <v>45420</v>
      </c>
      <c r="B578" t="s">
        <v>111</v>
      </c>
      <c r="C578" s="68" t="s">
        <v>13</v>
      </c>
      <c r="D578" s="81" t="s">
        <v>137</v>
      </c>
    </row>
    <row r="579" spans="1:4" hidden="1" x14ac:dyDescent="0.35">
      <c r="A579" s="92">
        <v>45420</v>
      </c>
      <c r="B579" t="s">
        <v>78</v>
      </c>
      <c r="C579" s="68" t="s">
        <v>13</v>
      </c>
      <c r="D579" s="81" t="s">
        <v>138</v>
      </c>
    </row>
    <row r="580" spans="1:4" hidden="1" x14ac:dyDescent="0.35">
      <c r="A580" s="92">
        <v>45420</v>
      </c>
      <c r="B580" t="s">
        <v>20</v>
      </c>
      <c r="C580" s="67" t="s">
        <v>5</v>
      </c>
      <c r="D580" s="64" t="s">
        <v>139</v>
      </c>
    </row>
    <row r="581" spans="1:4" hidden="1" x14ac:dyDescent="0.35">
      <c r="A581" s="92">
        <v>45420</v>
      </c>
      <c r="B581" t="s">
        <v>24</v>
      </c>
      <c r="C581" s="72" t="s">
        <v>10</v>
      </c>
      <c r="D581" s="64" t="s">
        <v>126</v>
      </c>
    </row>
    <row r="582" spans="1:4" hidden="1" x14ac:dyDescent="0.35">
      <c r="A582" s="92">
        <v>45420</v>
      </c>
      <c r="B582" t="s">
        <v>27</v>
      </c>
      <c r="C582" s="72" t="s">
        <v>13</v>
      </c>
      <c r="D582" s="64" t="s">
        <v>140</v>
      </c>
    </row>
    <row r="583" spans="1:4" hidden="1" x14ac:dyDescent="0.35">
      <c r="A583" s="92">
        <v>45420</v>
      </c>
      <c r="B583" t="s">
        <v>119</v>
      </c>
      <c r="C583" s="72" t="s">
        <v>10</v>
      </c>
      <c r="D583" s="64" t="s">
        <v>141</v>
      </c>
    </row>
    <row r="584" spans="1:4" hidden="1" x14ac:dyDescent="0.35">
      <c r="A584" s="92">
        <v>45420</v>
      </c>
      <c r="B584" t="s">
        <v>66</v>
      </c>
      <c r="C584" s="72" t="s">
        <v>10</v>
      </c>
      <c r="D584" s="64" t="s">
        <v>128</v>
      </c>
    </row>
    <row r="585" spans="1:4" hidden="1" x14ac:dyDescent="0.35">
      <c r="A585" s="95">
        <v>45420</v>
      </c>
      <c r="B585" s="77" t="s">
        <v>78</v>
      </c>
      <c r="C585" s="77" t="s">
        <v>80</v>
      </c>
      <c r="D585" s="78" t="s">
        <v>142</v>
      </c>
    </row>
    <row r="586" spans="1:4" hidden="1" x14ac:dyDescent="0.35">
      <c r="A586" s="95">
        <v>45420</v>
      </c>
      <c r="B586" s="77" t="s">
        <v>82</v>
      </c>
      <c r="C586" s="77" t="s">
        <v>80</v>
      </c>
      <c r="D586" s="78" t="s">
        <v>101</v>
      </c>
    </row>
    <row r="587" spans="1:4" hidden="1" x14ac:dyDescent="0.35">
      <c r="A587" s="95">
        <v>45420</v>
      </c>
      <c r="B587" s="77" t="s">
        <v>7</v>
      </c>
      <c r="C587" s="77" t="s">
        <v>84</v>
      </c>
      <c r="D587" s="85" t="s">
        <v>143</v>
      </c>
    </row>
    <row r="588" spans="1:4" hidden="1" x14ac:dyDescent="0.35">
      <c r="A588" s="95">
        <v>45420</v>
      </c>
      <c r="B588" s="77" t="s">
        <v>82</v>
      </c>
      <c r="C588" s="77" t="s">
        <v>89</v>
      </c>
      <c r="D588" s="78" t="s">
        <v>133</v>
      </c>
    </row>
    <row r="589" spans="1:4" hidden="1" x14ac:dyDescent="0.35">
      <c r="A589" s="95">
        <v>45420</v>
      </c>
      <c r="B589" s="77" t="s">
        <v>24</v>
      </c>
      <c r="C589" s="77" t="s">
        <v>89</v>
      </c>
      <c r="D589" s="78" t="s">
        <v>133</v>
      </c>
    </row>
    <row r="590" spans="1:4" hidden="1" x14ac:dyDescent="0.35">
      <c r="A590" s="95">
        <v>45420</v>
      </c>
      <c r="B590" s="77" t="s">
        <v>119</v>
      </c>
      <c r="C590" s="77" t="s">
        <v>80</v>
      </c>
      <c r="D590" s="78" t="s">
        <v>134</v>
      </c>
    </row>
    <row r="591" spans="1:4" ht="29" hidden="1" x14ac:dyDescent="0.35">
      <c r="A591" s="95">
        <v>45420</v>
      </c>
      <c r="B591" s="77" t="s">
        <v>66</v>
      </c>
      <c r="C591" s="77" t="s">
        <v>121</v>
      </c>
      <c r="D591" s="78" t="s">
        <v>123</v>
      </c>
    </row>
    <row r="592" spans="1:4" hidden="1" x14ac:dyDescent="0.35">
      <c r="A592" s="95">
        <v>45420</v>
      </c>
      <c r="B592" s="77" t="s">
        <v>119</v>
      </c>
      <c r="C592" s="77" t="s">
        <v>121</v>
      </c>
      <c r="D592" s="78" t="s">
        <v>144</v>
      </c>
    </row>
    <row r="593" spans="1:4" hidden="1" x14ac:dyDescent="0.35">
      <c r="A593" s="95">
        <v>45420</v>
      </c>
      <c r="B593" s="77" t="s">
        <v>119</v>
      </c>
      <c r="C593" s="77" t="s">
        <v>121</v>
      </c>
      <c r="D593" s="78" t="s">
        <v>145</v>
      </c>
    </row>
    <row r="594" spans="1:4" hidden="1" x14ac:dyDescent="0.35">
      <c r="A594" s="95">
        <v>45420</v>
      </c>
      <c r="B594" s="77" t="s">
        <v>119</v>
      </c>
      <c r="C594" s="77" t="s">
        <v>121</v>
      </c>
      <c r="D594" s="78" t="s">
        <v>146</v>
      </c>
    </row>
    <row r="595" spans="1:4" hidden="1" x14ac:dyDescent="0.35">
      <c r="A595" s="95">
        <v>45420</v>
      </c>
      <c r="B595" s="77" t="s">
        <v>119</v>
      </c>
      <c r="C595" s="77" t="s">
        <v>121</v>
      </c>
      <c r="D595" s="78" t="s">
        <v>147</v>
      </c>
    </row>
    <row r="596" spans="1:4" hidden="1" x14ac:dyDescent="0.35">
      <c r="A596" s="95">
        <v>45420</v>
      </c>
      <c r="B596" s="77" t="s">
        <v>148</v>
      </c>
      <c r="C596" s="77" t="s">
        <v>121</v>
      </c>
      <c r="D596" s="78" t="s">
        <v>149</v>
      </c>
    </row>
    <row r="597" spans="1:4" hidden="1" x14ac:dyDescent="0.35">
      <c r="A597" s="95">
        <v>45420</v>
      </c>
      <c r="B597" s="77" t="s">
        <v>148</v>
      </c>
      <c r="C597" s="77" t="s">
        <v>89</v>
      </c>
      <c r="D597" s="78" t="s">
        <v>150</v>
      </c>
    </row>
    <row r="598" spans="1:4" hidden="1" x14ac:dyDescent="0.35"/>
    <row r="599" spans="1:4" hidden="1" x14ac:dyDescent="0.35">
      <c r="A599" s="92">
        <v>45448</v>
      </c>
      <c r="B599" t="s">
        <v>4</v>
      </c>
      <c r="C599" s="67" t="s">
        <v>5</v>
      </c>
      <c r="D599" s="81" t="s">
        <v>151</v>
      </c>
    </row>
    <row r="600" spans="1:4" ht="29" hidden="1" x14ac:dyDescent="0.35">
      <c r="A600" s="92">
        <v>45448</v>
      </c>
      <c r="B600" t="s">
        <v>4</v>
      </c>
      <c r="C600" s="72" t="s">
        <v>13</v>
      </c>
      <c r="D600" s="81" t="s">
        <v>152</v>
      </c>
    </row>
    <row r="601" spans="1:4" hidden="1" x14ac:dyDescent="0.35">
      <c r="A601" s="92">
        <v>45448</v>
      </c>
      <c r="B601" t="s">
        <v>111</v>
      </c>
      <c r="C601" s="68" t="s">
        <v>13</v>
      </c>
      <c r="D601" s="81" t="s">
        <v>153</v>
      </c>
    </row>
    <row r="602" spans="1:4" hidden="1" x14ac:dyDescent="0.35">
      <c r="A602" s="92">
        <v>45448</v>
      </c>
      <c r="B602" t="s">
        <v>78</v>
      </c>
      <c r="C602" s="68" t="s">
        <v>13</v>
      </c>
      <c r="D602" s="81" t="s">
        <v>154</v>
      </c>
    </row>
    <row r="603" spans="1:4" hidden="1" x14ac:dyDescent="0.35">
      <c r="A603" s="92">
        <v>45448</v>
      </c>
      <c r="B603" t="s">
        <v>20</v>
      </c>
      <c r="C603" s="67" t="s">
        <v>5</v>
      </c>
      <c r="D603" s="64" t="s">
        <v>155</v>
      </c>
    </row>
    <row r="604" spans="1:4" hidden="1" x14ac:dyDescent="0.35">
      <c r="A604" s="92">
        <v>45448</v>
      </c>
      <c r="B604" t="s">
        <v>24</v>
      </c>
      <c r="C604" s="72" t="s">
        <v>10</v>
      </c>
      <c r="D604" s="64" t="s">
        <v>156</v>
      </c>
    </row>
    <row r="605" spans="1:4" hidden="1" x14ac:dyDescent="0.35">
      <c r="A605" s="92">
        <v>45448</v>
      </c>
      <c r="B605" t="s">
        <v>27</v>
      </c>
      <c r="C605" s="67" t="s">
        <v>5</v>
      </c>
      <c r="D605" s="64" t="s">
        <v>157</v>
      </c>
    </row>
    <row r="606" spans="1:4" hidden="1" x14ac:dyDescent="0.35">
      <c r="A606" s="92">
        <v>45448</v>
      </c>
      <c r="B606" t="s">
        <v>119</v>
      </c>
      <c r="C606" s="72" t="s">
        <v>10</v>
      </c>
      <c r="D606" s="64" t="s">
        <v>141</v>
      </c>
    </row>
    <row r="607" spans="1:4" hidden="1" x14ac:dyDescent="0.35">
      <c r="A607" s="92">
        <v>45448</v>
      </c>
      <c r="B607" t="s">
        <v>66</v>
      </c>
      <c r="C607" s="72" t="s">
        <v>10</v>
      </c>
      <c r="D607" s="64" t="s">
        <v>158</v>
      </c>
    </row>
    <row r="608" spans="1:4" hidden="1" x14ac:dyDescent="0.35">
      <c r="A608" s="95">
        <v>45448</v>
      </c>
      <c r="B608" s="77" t="s">
        <v>78</v>
      </c>
      <c r="C608" s="77" t="s">
        <v>80</v>
      </c>
      <c r="D608" s="78" t="s">
        <v>142</v>
      </c>
    </row>
    <row r="609" spans="1:4" hidden="1" x14ac:dyDescent="0.35">
      <c r="A609" s="95">
        <v>45448</v>
      </c>
      <c r="B609" s="77" t="s">
        <v>82</v>
      </c>
      <c r="C609" s="77" t="s">
        <v>80</v>
      </c>
      <c r="D609" s="78" t="s">
        <v>101</v>
      </c>
    </row>
    <row r="610" spans="1:4" hidden="1" x14ac:dyDescent="0.35">
      <c r="A610" s="95">
        <v>45448</v>
      </c>
      <c r="B610" s="77" t="s">
        <v>7</v>
      </c>
      <c r="C610" s="77" t="s">
        <v>84</v>
      </c>
      <c r="D610" s="85" t="s">
        <v>143</v>
      </c>
    </row>
    <row r="611" spans="1:4" hidden="1" x14ac:dyDescent="0.35">
      <c r="A611" s="95">
        <v>45448</v>
      </c>
      <c r="B611" s="77" t="s">
        <v>82</v>
      </c>
      <c r="C611" s="77" t="s">
        <v>89</v>
      </c>
      <c r="D611" s="78" t="s">
        <v>133</v>
      </c>
    </row>
    <row r="612" spans="1:4" hidden="1" x14ac:dyDescent="0.35">
      <c r="A612" s="95">
        <v>45448</v>
      </c>
      <c r="B612" s="77" t="s">
        <v>24</v>
      </c>
      <c r="C612" s="77" t="s">
        <v>89</v>
      </c>
      <c r="D612" s="78" t="s">
        <v>133</v>
      </c>
    </row>
    <row r="613" spans="1:4" hidden="1" x14ac:dyDescent="0.35">
      <c r="A613" s="95">
        <v>45448</v>
      </c>
      <c r="B613" s="77" t="s">
        <v>119</v>
      </c>
      <c r="C613" s="77" t="s">
        <v>80</v>
      </c>
      <c r="D613" s="78" t="s">
        <v>159</v>
      </c>
    </row>
    <row r="614" spans="1:4" ht="29" hidden="1" x14ac:dyDescent="0.35">
      <c r="A614" s="95">
        <v>45448</v>
      </c>
      <c r="B614" s="77" t="s">
        <v>66</v>
      </c>
      <c r="C614" s="77" t="s">
        <v>121</v>
      </c>
      <c r="D614" s="78" t="s">
        <v>160</v>
      </c>
    </row>
    <row r="615" spans="1:4" hidden="1" x14ac:dyDescent="0.35">
      <c r="A615" s="95">
        <v>45448</v>
      </c>
      <c r="B615" s="77" t="s">
        <v>119</v>
      </c>
      <c r="C615" s="77" t="s">
        <v>121</v>
      </c>
      <c r="D615" s="78" t="s">
        <v>144</v>
      </c>
    </row>
    <row r="616" spans="1:4" hidden="1" x14ac:dyDescent="0.35">
      <c r="A616" s="95">
        <v>45448</v>
      </c>
      <c r="B616" s="77" t="s">
        <v>119</v>
      </c>
      <c r="C616" s="77" t="s">
        <v>121</v>
      </c>
      <c r="D616" s="78" t="s">
        <v>145</v>
      </c>
    </row>
    <row r="617" spans="1:4" hidden="1" x14ac:dyDescent="0.35">
      <c r="A617" s="95">
        <v>45448</v>
      </c>
      <c r="B617" s="77" t="s">
        <v>119</v>
      </c>
      <c r="C617" s="77" t="s">
        <v>121</v>
      </c>
      <c r="D617" s="78" t="s">
        <v>146</v>
      </c>
    </row>
    <row r="618" spans="1:4" hidden="1" x14ac:dyDescent="0.35">
      <c r="A618" s="95">
        <v>45448</v>
      </c>
      <c r="B618" s="77" t="s">
        <v>119</v>
      </c>
      <c r="C618" s="77" t="s">
        <v>121</v>
      </c>
      <c r="D618" s="78" t="s">
        <v>161</v>
      </c>
    </row>
    <row r="619" spans="1:4" hidden="1" x14ac:dyDescent="0.35">
      <c r="A619" s="95">
        <v>45448</v>
      </c>
      <c r="B619" s="77" t="s">
        <v>148</v>
      </c>
      <c r="C619" s="77" t="s">
        <v>121</v>
      </c>
      <c r="D619" s="78" t="s">
        <v>162</v>
      </c>
    </row>
    <row r="620" spans="1:4" hidden="1" x14ac:dyDescent="0.35">
      <c r="A620" s="95">
        <v>45448</v>
      </c>
      <c r="B620" s="77" t="s">
        <v>148</v>
      </c>
      <c r="C620" s="77" t="s">
        <v>89</v>
      </c>
      <c r="D620" s="78" t="s">
        <v>150</v>
      </c>
    </row>
    <row r="621" spans="1:4" ht="29" hidden="1" x14ac:dyDescent="0.35">
      <c r="A621" s="95">
        <v>45448</v>
      </c>
      <c r="B621" s="77" t="s">
        <v>163</v>
      </c>
      <c r="C621" s="77" t="s">
        <v>84</v>
      </c>
      <c r="D621" s="78" t="s">
        <v>164</v>
      </c>
    </row>
    <row r="622" spans="1:4" hidden="1" x14ac:dyDescent="0.35"/>
    <row r="623" spans="1:4" hidden="1" x14ac:dyDescent="0.35">
      <c r="A623" s="92">
        <v>45476</v>
      </c>
      <c r="B623" t="s">
        <v>4</v>
      </c>
      <c r="C623" s="67" t="s">
        <v>5</v>
      </c>
      <c r="D623" s="81" t="s">
        <v>151</v>
      </c>
    </row>
    <row r="624" spans="1:4" ht="29" hidden="1" x14ac:dyDescent="0.35">
      <c r="A624" s="92">
        <v>45476</v>
      </c>
      <c r="B624" t="s">
        <v>4</v>
      </c>
      <c r="C624" s="72" t="s">
        <v>13</v>
      </c>
      <c r="D624" s="81" t="s">
        <v>165</v>
      </c>
    </row>
    <row r="625" spans="1:4" hidden="1" x14ac:dyDescent="0.35">
      <c r="A625" s="92">
        <v>45476</v>
      </c>
      <c r="B625" t="s">
        <v>111</v>
      </c>
      <c r="C625" s="68" t="s">
        <v>13</v>
      </c>
      <c r="D625" s="81" t="s">
        <v>153</v>
      </c>
    </row>
    <row r="626" spans="1:4" hidden="1" x14ac:dyDescent="0.35">
      <c r="A626" s="92">
        <v>45476</v>
      </c>
      <c r="B626" t="s">
        <v>78</v>
      </c>
      <c r="C626" s="68" t="s">
        <v>13</v>
      </c>
      <c r="D626" s="81" t="s">
        <v>154</v>
      </c>
    </row>
    <row r="627" spans="1:4" hidden="1" x14ac:dyDescent="0.35">
      <c r="A627" s="92">
        <v>45476</v>
      </c>
      <c r="B627" t="s">
        <v>20</v>
      </c>
      <c r="C627" s="67" t="s">
        <v>5</v>
      </c>
      <c r="D627" s="64" t="s">
        <v>155</v>
      </c>
    </row>
    <row r="628" spans="1:4" hidden="1" x14ac:dyDescent="0.35">
      <c r="A628" s="92">
        <v>45476</v>
      </c>
      <c r="B628" t="s">
        <v>24</v>
      </c>
      <c r="C628" s="67" t="s">
        <v>5</v>
      </c>
      <c r="D628" s="64" t="s">
        <v>166</v>
      </c>
    </row>
    <row r="629" spans="1:4" hidden="1" x14ac:dyDescent="0.35">
      <c r="A629" s="92">
        <v>45476</v>
      </c>
      <c r="B629" t="s">
        <v>27</v>
      </c>
      <c r="C629" s="67" t="s">
        <v>5</v>
      </c>
      <c r="D629" s="64" t="s">
        <v>167</v>
      </c>
    </row>
    <row r="630" spans="1:4" ht="29" hidden="1" x14ac:dyDescent="0.35">
      <c r="A630" s="92">
        <v>45476</v>
      </c>
      <c r="B630" t="s">
        <v>66</v>
      </c>
      <c r="C630" s="67" t="s">
        <v>5</v>
      </c>
      <c r="D630" s="64" t="s">
        <v>168</v>
      </c>
    </row>
    <row r="631" spans="1:4" hidden="1" x14ac:dyDescent="0.35">
      <c r="A631" s="95">
        <v>45476</v>
      </c>
      <c r="B631" s="77" t="s">
        <v>78</v>
      </c>
      <c r="C631" s="77" t="s">
        <v>80</v>
      </c>
      <c r="D631" s="78" t="s">
        <v>142</v>
      </c>
    </row>
    <row r="632" spans="1:4" hidden="1" x14ac:dyDescent="0.35">
      <c r="A632" s="95">
        <v>45476</v>
      </c>
      <c r="B632" s="77" t="s">
        <v>82</v>
      </c>
      <c r="C632" s="77" t="s">
        <v>80</v>
      </c>
      <c r="D632" s="78" t="s">
        <v>101</v>
      </c>
    </row>
    <row r="633" spans="1:4" hidden="1" x14ac:dyDescent="0.35">
      <c r="A633" s="95">
        <v>45476</v>
      </c>
      <c r="B633" s="77" t="s">
        <v>7</v>
      </c>
      <c r="C633" s="77" t="s">
        <v>84</v>
      </c>
      <c r="D633" s="85" t="s">
        <v>143</v>
      </c>
    </row>
    <row r="634" spans="1:4" hidden="1" x14ac:dyDescent="0.35">
      <c r="A634" s="95">
        <v>45476</v>
      </c>
      <c r="B634" s="77" t="s">
        <v>82</v>
      </c>
      <c r="C634" s="77" t="s">
        <v>89</v>
      </c>
      <c r="D634" s="78" t="s">
        <v>133</v>
      </c>
    </row>
    <row r="635" spans="1:4" hidden="1" x14ac:dyDescent="0.35">
      <c r="A635" s="95">
        <v>45476</v>
      </c>
      <c r="B635" s="77" t="s">
        <v>24</v>
      </c>
      <c r="C635" s="77" t="s">
        <v>89</v>
      </c>
      <c r="D635" s="78" t="s">
        <v>133</v>
      </c>
    </row>
    <row r="636" spans="1:4" hidden="1" x14ac:dyDescent="0.35">
      <c r="A636" s="95">
        <v>45476</v>
      </c>
      <c r="B636" s="77" t="s">
        <v>119</v>
      </c>
      <c r="C636" s="77" t="s">
        <v>80</v>
      </c>
      <c r="D636" s="78" t="s">
        <v>169</v>
      </c>
    </row>
    <row r="637" spans="1:4" ht="29" hidden="1" x14ac:dyDescent="0.35">
      <c r="A637" s="95">
        <v>45476</v>
      </c>
      <c r="B637" s="77" t="s">
        <v>66</v>
      </c>
      <c r="C637" s="77" t="s">
        <v>121</v>
      </c>
      <c r="D637" s="78" t="s">
        <v>170</v>
      </c>
    </row>
    <row r="638" spans="1:4" hidden="1" x14ac:dyDescent="0.35">
      <c r="A638" s="95">
        <v>45476</v>
      </c>
      <c r="B638" s="77" t="s">
        <v>119</v>
      </c>
      <c r="C638" s="77" t="s">
        <v>84</v>
      </c>
      <c r="D638" s="78" t="s">
        <v>171</v>
      </c>
    </row>
    <row r="639" spans="1:4" hidden="1" x14ac:dyDescent="0.35">
      <c r="A639" s="95">
        <v>45476</v>
      </c>
      <c r="B639" s="77" t="s">
        <v>119</v>
      </c>
      <c r="C639" s="77" t="s">
        <v>84</v>
      </c>
      <c r="D639" s="78" t="s">
        <v>172</v>
      </c>
    </row>
    <row r="640" spans="1:4" hidden="1" x14ac:dyDescent="0.35">
      <c r="A640" s="95">
        <v>45476</v>
      </c>
      <c r="B640" s="77" t="s">
        <v>119</v>
      </c>
      <c r="C640" s="77" t="s">
        <v>84</v>
      </c>
      <c r="D640" s="78" t="s">
        <v>173</v>
      </c>
    </row>
    <row r="641" spans="1:4" hidden="1" x14ac:dyDescent="0.35">
      <c r="A641" s="95">
        <v>45476</v>
      </c>
      <c r="B641" s="77" t="s">
        <v>4</v>
      </c>
      <c r="C641" s="77" t="s">
        <v>84</v>
      </c>
      <c r="D641" s="78" t="s">
        <v>174</v>
      </c>
    </row>
    <row r="642" spans="1:4" hidden="1" x14ac:dyDescent="0.35">
      <c r="A642" s="95">
        <v>45476</v>
      </c>
      <c r="B642" s="77" t="s">
        <v>4</v>
      </c>
      <c r="C642" s="77" t="s">
        <v>84</v>
      </c>
      <c r="D642" s="78" t="s">
        <v>175</v>
      </c>
    </row>
    <row r="643" spans="1:4" hidden="1" x14ac:dyDescent="0.35">
      <c r="A643" s="95">
        <v>45476</v>
      </c>
      <c r="B643" s="77" t="s">
        <v>78</v>
      </c>
      <c r="C643" s="77" t="s">
        <v>84</v>
      </c>
      <c r="D643" s="78" t="s">
        <v>175</v>
      </c>
    </row>
    <row r="644" spans="1:4" hidden="1" x14ac:dyDescent="0.35">
      <c r="A644" s="95">
        <v>45476</v>
      </c>
      <c r="B644" s="77" t="s">
        <v>119</v>
      </c>
      <c r="C644" s="77" t="s">
        <v>84</v>
      </c>
      <c r="D644" s="78" t="s">
        <v>176</v>
      </c>
    </row>
    <row r="645" spans="1:4" hidden="1" x14ac:dyDescent="0.35">
      <c r="A645" s="95">
        <v>45476</v>
      </c>
      <c r="B645" s="77" t="s">
        <v>148</v>
      </c>
      <c r="C645" s="77" t="s">
        <v>121</v>
      </c>
      <c r="D645" s="78" t="s">
        <v>177</v>
      </c>
    </row>
    <row r="646" spans="1:4" hidden="1" x14ac:dyDescent="0.35">
      <c r="A646" s="95">
        <v>45476</v>
      </c>
      <c r="B646" s="77" t="s">
        <v>148</v>
      </c>
      <c r="C646" s="77" t="s">
        <v>89</v>
      </c>
      <c r="D646" s="78" t="s">
        <v>150</v>
      </c>
    </row>
    <row r="647" spans="1:4" ht="29" hidden="1" x14ac:dyDescent="0.35">
      <c r="A647" s="95">
        <v>45476</v>
      </c>
      <c r="B647" s="77" t="s">
        <v>163</v>
      </c>
      <c r="C647" s="77" t="s">
        <v>84</v>
      </c>
      <c r="D647" s="78" t="s">
        <v>164</v>
      </c>
    </row>
    <row r="648" spans="1:4" hidden="1" x14ac:dyDescent="0.35">
      <c r="A648" s="95">
        <v>45476</v>
      </c>
      <c r="B648" s="77" t="s">
        <v>22</v>
      </c>
      <c r="C648" s="77" t="s">
        <v>84</v>
      </c>
      <c r="D648" s="78" t="s">
        <v>178</v>
      </c>
    </row>
    <row r="649" spans="1:4" hidden="1" x14ac:dyDescent="0.35">
      <c r="A649" s="95">
        <v>45476</v>
      </c>
      <c r="B649" s="77" t="s">
        <v>22</v>
      </c>
      <c r="C649" s="77"/>
      <c r="D649" s="78" t="s">
        <v>179</v>
      </c>
    </row>
    <row r="650" spans="1:4" hidden="1" x14ac:dyDescent="0.35"/>
    <row r="651" spans="1:4" hidden="1" x14ac:dyDescent="0.35">
      <c r="A651" s="92">
        <v>45503</v>
      </c>
      <c r="B651" t="s">
        <v>4</v>
      </c>
      <c r="C651" s="67" t="s">
        <v>5</v>
      </c>
      <c r="D651" s="81" t="s">
        <v>151</v>
      </c>
    </row>
    <row r="652" spans="1:4" ht="29" hidden="1" x14ac:dyDescent="0.35">
      <c r="A652" s="92">
        <v>45503</v>
      </c>
      <c r="B652" t="s">
        <v>4</v>
      </c>
      <c r="C652" s="72" t="s">
        <v>13</v>
      </c>
      <c r="D652" s="81" t="s">
        <v>165</v>
      </c>
    </row>
    <row r="653" spans="1:4" hidden="1" x14ac:dyDescent="0.35">
      <c r="A653" s="92">
        <v>45503</v>
      </c>
      <c r="B653" t="s">
        <v>78</v>
      </c>
      <c r="C653" s="68" t="s">
        <v>13</v>
      </c>
      <c r="D653" s="81" t="s">
        <v>180</v>
      </c>
    </row>
    <row r="654" spans="1:4" hidden="1" x14ac:dyDescent="0.35">
      <c r="A654" s="92">
        <v>45503</v>
      </c>
      <c r="B654" t="s">
        <v>20</v>
      </c>
      <c r="C654" s="67" t="s">
        <v>5</v>
      </c>
      <c r="D654" s="64" t="s">
        <v>181</v>
      </c>
    </row>
    <row r="655" spans="1:4" hidden="1" x14ac:dyDescent="0.35">
      <c r="A655" s="92">
        <v>45503</v>
      </c>
      <c r="B655" t="s">
        <v>24</v>
      </c>
      <c r="C655" s="67" t="s">
        <v>5</v>
      </c>
      <c r="D655" s="64" t="s">
        <v>182</v>
      </c>
    </row>
    <row r="656" spans="1:4" ht="29" hidden="1" x14ac:dyDescent="0.35">
      <c r="A656" s="92">
        <v>45503</v>
      </c>
      <c r="B656" t="s">
        <v>27</v>
      </c>
      <c r="C656" s="67" t="s">
        <v>5</v>
      </c>
      <c r="D656" s="64" t="s">
        <v>183</v>
      </c>
    </row>
    <row r="657" spans="1:4" ht="29" hidden="1" x14ac:dyDescent="0.35">
      <c r="A657" s="92">
        <v>45503</v>
      </c>
      <c r="B657" t="s">
        <v>66</v>
      </c>
      <c r="C657" s="67" t="s">
        <v>5</v>
      </c>
      <c r="D657" s="64" t="s">
        <v>168</v>
      </c>
    </row>
    <row r="658" spans="1:4" hidden="1" x14ac:dyDescent="0.35">
      <c r="A658" s="95">
        <v>45503</v>
      </c>
      <c r="B658" s="77" t="s">
        <v>78</v>
      </c>
      <c r="C658" s="77" t="s">
        <v>80</v>
      </c>
      <c r="D658" s="78" t="s">
        <v>184</v>
      </c>
    </row>
    <row r="659" spans="1:4" hidden="1" x14ac:dyDescent="0.35">
      <c r="A659" s="95">
        <v>45503</v>
      </c>
      <c r="B659" s="77" t="s">
        <v>82</v>
      </c>
      <c r="C659" s="77" t="s">
        <v>80</v>
      </c>
      <c r="D659" s="78" t="s">
        <v>101</v>
      </c>
    </row>
    <row r="660" spans="1:4" hidden="1" x14ac:dyDescent="0.35">
      <c r="A660" s="95">
        <v>45503</v>
      </c>
      <c r="B660" s="77" t="s">
        <v>7</v>
      </c>
      <c r="C660" s="77" t="s">
        <v>84</v>
      </c>
      <c r="D660" s="85" t="s">
        <v>185</v>
      </c>
    </row>
    <row r="661" spans="1:4" hidden="1" x14ac:dyDescent="0.35">
      <c r="A661" s="95">
        <v>45503</v>
      </c>
      <c r="B661" s="77" t="s">
        <v>82</v>
      </c>
      <c r="C661" s="77" t="s">
        <v>89</v>
      </c>
      <c r="D661" s="78" t="s">
        <v>133</v>
      </c>
    </row>
    <row r="662" spans="1:4" hidden="1" x14ac:dyDescent="0.35">
      <c r="A662" s="95">
        <v>45503</v>
      </c>
      <c r="B662" s="77" t="s">
        <v>24</v>
      </c>
      <c r="C662" s="77" t="s">
        <v>89</v>
      </c>
      <c r="D662" s="78" t="s">
        <v>133</v>
      </c>
    </row>
    <row r="663" spans="1:4" ht="29" hidden="1" x14ac:dyDescent="0.35">
      <c r="A663" s="95">
        <v>45503</v>
      </c>
      <c r="B663" s="77" t="s">
        <v>119</v>
      </c>
      <c r="C663" s="77" t="s">
        <v>80</v>
      </c>
      <c r="D663" s="78" t="s">
        <v>186</v>
      </c>
    </row>
    <row r="664" spans="1:4" ht="29" hidden="1" x14ac:dyDescent="0.35">
      <c r="A664" s="95">
        <v>45503</v>
      </c>
      <c r="B664" s="77" t="s">
        <v>66</v>
      </c>
      <c r="C664" s="77" t="s">
        <v>121</v>
      </c>
      <c r="D664" s="78" t="s">
        <v>170</v>
      </c>
    </row>
    <row r="665" spans="1:4" hidden="1" x14ac:dyDescent="0.35">
      <c r="A665" s="95">
        <v>45503</v>
      </c>
      <c r="B665" s="77" t="s">
        <v>119</v>
      </c>
      <c r="C665" s="77" t="s">
        <v>84</v>
      </c>
      <c r="D665" s="78" t="s">
        <v>171</v>
      </c>
    </row>
    <row r="666" spans="1:4" hidden="1" x14ac:dyDescent="0.35">
      <c r="A666" s="95">
        <v>45503</v>
      </c>
      <c r="B666" s="77" t="s">
        <v>119</v>
      </c>
      <c r="C666" s="77" t="s">
        <v>84</v>
      </c>
      <c r="D666" s="78" t="s">
        <v>172</v>
      </c>
    </row>
    <row r="667" spans="1:4" hidden="1" x14ac:dyDescent="0.35">
      <c r="A667" s="95">
        <v>45503</v>
      </c>
      <c r="B667" s="77" t="s">
        <v>119</v>
      </c>
      <c r="C667" s="77" t="s">
        <v>84</v>
      </c>
      <c r="D667" s="78" t="s">
        <v>173</v>
      </c>
    </row>
    <row r="668" spans="1:4" hidden="1" x14ac:dyDescent="0.35">
      <c r="A668" s="95">
        <v>45503</v>
      </c>
      <c r="B668" s="77" t="s">
        <v>4</v>
      </c>
      <c r="C668" s="77" t="s">
        <v>84</v>
      </c>
      <c r="D668" s="78" t="s">
        <v>174</v>
      </c>
    </row>
    <row r="669" spans="1:4" hidden="1" x14ac:dyDescent="0.35">
      <c r="A669" s="95">
        <v>45503</v>
      </c>
      <c r="B669" s="77" t="s">
        <v>4</v>
      </c>
      <c r="C669" s="77" t="s">
        <v>84</v>
      </c>
      <c r="D669" s="78" t="s">
        <v>175</v>
      </c>
    </row>
    <row r="670" spans="1:4" hidden="1" x14ac:dyDescent="0.35">
      <c r="A670" s="95">
        <v>45503</v>
      </c>
      <c r="B670" s="77" t="s">
        <v>78</v>
      </c>
      <c r="C670" s="77" t="s">
        <v>84</v>
      </c>
      <c r="D670" s="78" t="s">
        <v>175</v>
      </c>
    </row>
    <row r="671" spans="1:4" hidden="1" x14ac:dyDescent="0.35">
      <c r="A671" s="95">
        <v>45503</v>
      </c>
      <c r="B671" s="77" t="s">
        <v>119</v>
      </c>
      <c r="C671" s="77" t="s">
        <v>84</v>
      </c>
      <c r="D671" s="78" t="s">
        <v>176</v>
      </c>
    </row>
    <row r="672" spans="1:4" hidden="1" x14ac:dyDescent="0.35">
      <c r="A672" s="95">
        <v>45503</v>
      </c>
      <c r="B672" s="77" t="s">
        <v>148</v>
      </c>
      <c r="C672" s="77" t="s">
        <v>121</v>
      </c>
      <c r="D672" s="78" t="s">
        <v>177</v>
      </c>
    </row>
    <row r="673" spans="1:4" hidden="1" x14ac:dyDescent="0.35">
      <c r="A673" s="95">
        <v>45503</v>
      </c>
      <c r="B673" s="77" t="s">
        <v>148</v>
      </c>
      <c r="C673" s="77" t="s">
        <v>89</v>
      </c>
      <c r="D673" s="78" t="s">
        <v>150</v>
      </c>
    </row>
    <row r="674" spans="1:4" ht="29" hidden="1" x14ac:dyDescent="0.35">
      <c r="A674" s="95">
        <v>45503</v>
      </c>
      <c r="B674" s="77" t="s">
        <v>163</v>
      </c>
      <c r="C674" s="77" t="s">
        <v>84</v>
      </c>
      <c r="D674" s="78" t="s">
        <v>164</v>
      </c>
    </row>
    <row r="675" spans="1:4" hidden="1" x14ac:dyDescent="0.35">
      <c r="A675" s="95">
        <v>45503</v>
      </c>
      <c r="B675" s="77" t="s">
        <v>22</v>
      </c>
      <c r="C675" s="77" t="s">
        <v>187</v>
      </c>
      <c r="D675" s="78" t="s">
        <v>178</v>
      </c>
    </row>
    <row r="676" spans="1:4" hidden="1" x14ac:dyDescent="0.35">
      <c r="A676" s="95">
        <v>45503</v>
      </c>
      <c r="B676" s="77" t="s">
        <v>22</v>
      </c>
      <c r="C676" s="77" t="s">
        <v>188</v>
      </c>
      <c r="D676" s="78" t="s">
        <v>179</v>
      </c>
    </row>
    <row r="677" spans="1:4" hidden="1" x14ac:dyDescent="0.35"/>
    <row r="678" spans="1:4" hidden="1" x14ac:dyDescent="0.35">
      <c r="A678" s="92">
        <v>45531</v>
      </c>
      <c r="B678" t="s">
        <v>4</v>
      </c>
      <c r="C678" s="67" t="s">
        <v>5</v>
      </c>
      <c r="D678" s="81" t="s">
        <v>151</v>
      </c>
    </row>
    <row r="679" spans="1:4" ht="29" hidden="1" x14ac:dyDescent="0.35">
      <c r="A679" s="92">
        <v>45531</v>
      </c>
      <c r="B679" t="s">
        <v>4</v>
      </c>
      <c r="C679" s="72" t="s">
        <v>13</v>
      </c>
      <c r="D679" s="81" t="s">
        <v>165</v>
      </c>
    </row>
    <row r="680" spans="1:4" hidden="1" x14ac:dyDescent="0.35">
      <c r="A680" s="92">
        <v>45531</v>
      </c>
      <c r="B680" t="s">
        <v>78</v>
      </c>
      <c r="C680" s="68" t="s">
        <v>13</v>
      </c>
      <c r="D680" s="81" t="s">
        <v>180</v>
      </c>
    </row>
    <row r="681" spans="1:4" hidden="1" x14ac:dyDescent="0.35">
      <c r="A681" s="92">
        <v>45531</v>
      </c>
      <c r="B681" t="s">
        <v>20</v>
      </c>
      <c r="C681" s="67" t="s">
        <v>5</v>
      </c>
      <c r="D681" s="64" t="s">
        <v>189</v>
      </c>
    </row>
    <row r="682" spans="1:4" ht="29" hidden="1" x14ac:dyDescent="0.35">
      <c r="A682" s="92">
        <v>45531</v>
      </c>
      <c r="B682" t="s">
        <v>27</v>
      </c>
      <c r="C682" s="67" t="s">
        <v>5</v>
      </c>
      <c r="D682" s="64" t="s">
        <v>190</v>
      </c>
    </row>
    <row r="683" spans="1:4" hidden="1" x14ac:dyDescent="0.35">
      <c r="A683" s="92">
        <v>45531</v>
      </c>
      <c r="B683" t="s">
        <v>119</v>
      </c>
      <c r="C683" s="72" t="s">
        <v>13</v>
      </c>
      <c r="D683" s="64" t="s">
        <v>191</v>
      </c>
    </row>
    <row r="684" spans="1:4" ht="29" hidden="1" x14ac:dyDescent="0.35">
      <c r="A684" s="92">
        <v>45531</v>
      </c>
      <c r="B684" t="s">
        <v>66</v>
      </c>
      <c r="C684" s="67" t="s">
        <v>13</v>
      </c>
      <c r="D684" s="64" t="s">
        <v>192</v>
      </c>
    </row>
    <row r="685" spans="1:4" hidden="1" x14ac:dyDescent="0.35">
      <c r="A685" s="95">
        <v>45531</v>
      </c>
      <c r="B685" s="77" t="s">
        <v>78</v>
      </c>
      <c r="C685" s="77" t="s">
        <v>80</v>
      </c>
      <c r="D685" s="78" t="s">
        <v>184</v>
      </c>
    </row>
    <row r="686" spans="1:4" ht="29" hidden="1" x14ac:dyDescent="0.35">
      <c r="A686" s="95">
        <v>45531</v>
      </c>
      <c r="B686" s="77" t="s">
        <v>82</v>
      </c>
      <c r="C686" s="77" t="s">
        <v>80</v>
      </c>
      <c r="D686" s="78" t="s">
        <v>193</v>
      </c>
    </row>
    <row r="687" spans="1:4" hidden="1" x14ac:dyDescent="0.35">
      <c r="A687" s="95">
        <v>45531</v>
      </c>
      <c r="B687" s="77" t="s">
        <v>7</v>
      </c>
      <c r="C687" s="77" t="s">
        <v>84</v>
      </c>
      <c r="D687" s="85" t="s">
        <v>185</v>
      </c>
    </row>
    <row r="688" spans="1:4" hidden="1" x14ac:dyDescent="0.35">
      <c r="A688" s="95">
        <v>45531</v>
      </c>
      <c r="B688" s="77" t="s">
        <v>82</v>
      </c>
      <c r="C688" s="77" t="s">
        <v>89</v>
      </c>
      <c r="D688" s="78" t="s">
        <v>133</v>
      </c>
    </row>
    <row r="689" spans="1:4" hidden="1" x14ac:dyDescent="0.35">
      <c r="A689" s="95">
        <v>45531</v>
      </c>
      <c r="B689" s="77" t="s">
        <v>24</v>
      </c>
      <c r="C689" s="77" t="s">
        <v>89</v>
      </c>
      <c r="D689" s="78" t="s">
        <v>133</v>
      </c>
    </row>
    <row r="690" spans="1:4" hidden="1" x14ac:dyDescent="0.35">
      <c r="A690" s="95">
        <v>45531</v>
      </c>
      <c r="B690" s="77" t="s">
        <v>194</v>
      </c>
      <c r="C690" s="77" t="s">
        <v>89</v>
      </c>
      <c r="D690" s="78" t="s">
        <v>195</v>
      </c>
    </row>
    <row r="691" spans="1:4" ht="29" hidden="1" x14ac:dyDescent="0.35">
      <c r="A691" s="95">
        <v>45531</v>
      </c>
      <c r="B691" s="77" t="s">
        <v>66</v>
      </c>
      <c r="C691" s="77" t="s">
        <v>121</v>
      </c>
      <c r="D691" s="78" t="s">
        <v>196</v>
      </c>
    </row>
    <row r="692" spans="1:4" hidden="1" x14ac:dyDescent="0.35">
      <c r="A692" s="95">
        <v>45531</v>
      </c>
      <c r="B692" s="77" t="s">
        <v>119</v>
      </c>
      <c r="C692" s="77" t="s">
        <v>84</v>
      </c>
      <c r="D692" s="78" t="s">
        <v>171</v>
      </c>
    </row>
    <row r="693" spans="1:4" hidden="1" x14ac:dyDescent="0.35">
      <c r="A693" s="95">
        <v>45531</v>
      </c>
      <c r="B693" s="77" t="s">
        <v>119</v>
      </c>
      <c r="C693" s="77" t="s">
        <v>84</v>
      </c>
      <c r="D693" s="78" t="s">
        <v>172</v>
      </c>
    </row>
    <row r="694" spans="1:4" hidden="1" x14ac:dyDescent="0.35">
      <c r="A694" s="95">
        <v>45531</v>
      </c>
      <c r="B694" s="77" t="s">
        <v>119</v>
      </c>
      <c r="C694" s="77" t="s">
        <v>84</v>
      </c>
      <c r="D694" s="78" t="s">
        <v>173</v>
      </c>
    </row>
    <row r="695" spans="1:4" hidden="1" x14ac:dyDescent="0.35">
      <c r="A695" s="95">
        <v>45531</v>
      </c>
      <c r="B695" s="77" t="s">
        <v>4</v>
      </c>
      <c r="C695" s="77" t="s">
        <v>84</v>
      </c>
      <c r="D695" s="78" t="s">
        <v>174</v>
      </c>
    </row>
    <row r="696" spans="1:4" hidden="1" x14ac:dyDescent="0.35">
      <c r="A696" s="95">
        <v>45531</v>
      </c>
      <c r="B696" s="77" t="s">
        <v>4</v>
      </c>
      <c r="C696" s="77" t="s">
        <v>84</v>
      </c>
      <c r="D696" s="78" t="s">
        <v>175</v>
      </c>
    </row>
    <row r="697" spans="1:4" hidden="1" x14ac:dyDescent="0.35">
      <c r="A697" s="95">
        <v>45531</v>
      </c>
      <c r="B697" s="77" t="s">
        <v>78</v>
      </c>
      <c r="C697" s="77" t="s">
        <v>84</v>
      </c>
      <c r="D697" s="78" t="s">
        <v>175</v>
      </c>
    </row>
    <row r="698" spans="1:4" hidden="1" x14ac:dyDescent="0.35">
      <c r="A698" s="95">
        <v>45531</v>
      </c>
      <c r="B698" s="77" t="s">
        <v>119</v>
      </c>
      <c r="C698" s="77" t="s">
        <v>84</v>
      </c>
      <c r="D698" s="78" t="s">
        <v>197</v>
      </c>
    </row>
    <row r="699" spans="1:4" hidden="1" x14ac:dyDescent="0.35">
      <c r="A699" s="95">
        <v>45531</v>
      </c>
      <c r="B699" s="77" t="s">
        <v>148</v>
      </c>
      <c r="C699" s="77" t="s">
        <v>121</v>
      </c>
      <c r="D699" s="78" t="s">
        <v>177</v>
      </c>
    </row>
    <row r="700" spans="1:4" hidden="1" x14ac:dyDescent="0.35">
      <c r="A700" s="95">
        <v>45531</v>
      </c>
      <c r="B700" s="77" t="s">
        <v>148</v>
      </c>
      <c r="C700" s="77" t="s">
        <v>89</v>
      </c>
      <c r="D700" s="78" t="s">
        <v>150</v>
      </c>
    </row>
    <row r="701" spans="1:4" ht="29" hidden="1" x14ac:dyDescent="0.35">
      <c r="A701" s="95">
        <v>45531</v>
      </c>
      <c r="B701" s="77" t="s">
        <v>163</v>
      </c>
      <c r="C701" s="77" t="s">
        <v>84</v>
      </c>
      <c r="D701" s="78" t="s">
        <v>198</v>
      </c>
    </row>
    <row r="702" spans="1:4" hidden="1" x14ac:dyDescent="0.35">
      <c r="A702" s="95">
        <v>45531</v>
      </c>
      <c r="B702" s="77" t="s">
        <v>22</v>
      </c>
      <c r="C702" s="77" t="s">
        <v>187</v>
      </c>
      <c r="D702" s="78" t="s">
        <v>199</v>
      </c>
    </row>
    <row r="703" spans="1:4" hidden="1" x14ac:dyDescent="0.35">
      <c r="A703" s="95">
        <v>45531</v>
      </c>
      <c r="B703" s="77" t="s">
        <v>163</v>
      </c>
      <c r="C703" s="77" t="s">
        <v>84</v>
      </c>
      <c r="D703" s="78" t="s">
        <v>200</v>
      </c>
    </row>
    <row r="704" spans="1:4" hidden="1" x14ac:dyDescent="0.35"/>
    <row r="705" spans="1:4" hidden="1" x14ac:dyDescent="0.35">
      <c r="A705" s="92">
        <v>45560</v>
      </c>
      <c r="B705" t="s">
        <v>4</v>
      </c>
      <c r="C705" s="67" t="s">
        <v>5</v>
      </c>
      <c r="D705" s="81" t="s">
        <v>201</v>
      </c>
    </row>
    <row r="706" spans="1:4" ht="29" hidden="1" x14ac:dyDescent="0.35">
      <c r="A706" s="92">
        <v>45560</v>
      </c>
      <c r="B706" t="s">
        <v>4</v>
      </c>
      <c r="C706" s="72" t="s">
        <v>13</v>
      </c>
      <c r="D706" s="81" t="s">
        <v>165</v>
      </c>
    </row>
    <row r="707" spans="1:4" hidden="1" x14ac:dyDescent="0.35">
      <c r="A707" s="92">
        <v>45560</v>
      </c>
      <c r="B707" t="s">
        <v>78</v>
      </c>
      <c r="C707" s="68" t="s">
        <v>13</v>
      </c>
      <c r="D707" s="81" t="s">
        <v>180</v>
      </c>
    </row>
    <row r="708" spans="1:4" hidden="1" x14ac:dyDescent="0.35">
      <c r="A708" s="92">
        <v>45560</v>
      </c>
      <c r="B708" t="s">
        <v>20</v>
      </c>
      <c r="C708" s="67" t="s">
        <v>5</v>
      </c>
      <c r="D708" s="64" t="s">
        <v>202</v>
      </c>
    </row>
    <row r="709" spans="1:4" ht="29" hidden="1" x14ac:dyDescent="0.35">
      <c r="A709" s="92">
        <v>45560</v>
      </c>
      <c r="B709" t="s">
        <v>27</v>
      </c>
      <c r="C709" s="67" t="s">
        <v>5</v>
      </c>
      <c r="D709" s="64" t="s">
        <v>203</v>
      </c>
    </row>
    <row r="710" spans="1:4" hidden="1" x14ac:dyDescent="0.35">
      <c r="A710" s="92">
        <v>45560</v>
      </c>
      <c r="B710" t="s">
        <v>119</v>
      </c>
      <c r="C710" s="72" t="s">
        <v>13</v>
      </c>
      <c r="D710" s="64" t="s">
        <v>191</v>
      </c>
    </row>
    <row r="711" spans="1:4" hidden="1" x14ac:dyDescent="0.35">
      <c r="A711" s="92">
        <v>45560</v>
      </c>
      <c r="B711" t="s">
        <v>66</v>
      </c>
      <c r="C711" s="67" t="s">
        <v>13</v>
      </c>
      <c r="D711" s="64" t="s">
        <v>204</v>
      </c>
    </row>
    <row r="712" spans="1:4" ht="29" hidden="1" x14ac:dyDescent="0.35">
      <c r="A712" s="95">
        <v>45560</v>
      </c>
      <c r="B712" s="77" t="s">
        <v>82</v>
      </c>
      <c r="C712" s="77" t="s">
        <v>80</v>
      </c>
      <c r="D712" s="78" t="s">
        <v>193</v>
      </c>
    </row>
    <row r="713" spans="1:4" hidden="1" x14ac:dyDescent="0.35">
      <c r="A713" s="95">
        <v>45560</v>
      </c>
      <c r="B713" s="77" t="s">
        <v>7</v>
      </c>
      <c r="C713" s="77" t="s">
        <v>89</v>
      </c>
      <c r="D713" s="85" t="s">
        <v>205</v>
      </c>
    </row>
    <row r="714" spans="1:4" hidden="1" x14ac:dyDescent="0.35">
      <c r="A714" s="95">
        <v>45560</v>
      </c>
      <c r="B714" s="77" t="s">
        <v>82</v>
      </c>
      <c r="C714" s="77" t="s">
        <v>89</v>
      </c>
      <c r="D714" s="78" t="s">
        <v>133</v>
      </c>
    </row>
    <row r="715" spans="1:4" hidden="1" x14ac:dyDescent="0.35">
      <c r="A715" s="95">
        <v>45560</v>
      </c>
      <c r="B715" s="77" t="s">
        <v>24</v>
      </c>
      <c r="C715" s="77" t="s">
        <v>89</v>
      </c>
      <c r="D715" s="78" t="s">
        <v>133</v>
      </c>
    </row>
    <row r="716" spans="1:4" hidden="1" x14ac:dyDescent="0.35">
      <c r="A716" s="95">
        <v>45560</v>
      </c>
      <c r="B716" s="77" t="s">
        <v>194</v>
      </c>
      <c r="C716" s="77" t="s">
        <v>89</v>
      </c>
      <c r="D716" s="78" t="s">
        <v>206</v>
      </c>
    </row>
    <row r="717" spans="1:4" ht="29" hidden="1" x14ac:dyDescent="0.35">
      <c r="A717" s="95">
        <v>45560</v>
      </c>
      <c r="B717" s="77" t="s">
        <v>66</v>
      </c>
      <c r="C717" s="77" t="s">
        <v>121</v>
      </c>
      <c r="D717" s="78" t="s">
        <v>196</v>
      </c>
    </row>
    <row r="718" spans="1:4" hidden="1" x14ac:dyDescent="0.35">
      <c r="A718" s="95">
        <v>45560</v>
      </c>
      <c r="B718" s="77" t="s">
        <v>119</v>
      </c>
      <c r="C718" s="77" t="s">
        <v>84</v>
      </c>
      <c r="D718" s="78" t="s">
        <v>171</v>
      </c>
    </row>
    <row r="719" spans="1:4" hidden="1" x14ac:dyDescent="0.35">
      <c r="A719" s="95">
        <v>45560</v>
      </c>
      <c r="B719" s="77" t="s">
        <v>119</v>
      </c>
      <c r="C719" s="77" t="s">
        <v>84</v>
      </c>
      <c r="D719" s="78" t="s">
        <v>172</v>
      </c>
    </row>
    <row r="720" spans="1:4" hidden="1" x14ac:dyDescent="0.35">
      <c r="A720" s="95">
        <v>45560</v>
      </c>
      <c r="B720" s="77" t="s">
        <v>119</v>
      </c>
      <c r="C720" s="77" t="s">
        <v>84</v>
      </c>
      <c r="D720" s="78" t="s">
        <v>173</v>
      </c>
    </row>
    <row r="721" spans="1:4" hidden="1" x14ac:dyDescent="0.35">
      <c r="A721" s="95">
        <v>45560</v>
      </c>
      <c r="B721" s="77" t="s">
        <v>4</v>
      </c>
      <c r="C721" s="77" t="s">
        <v>84</v>
      </c>
      <c r="D721" s="78" t="s">
        <v>174</v>
      </c>
    </row>
    <row r="722" spans="1:4" hidden="1" x14ac:dyDescent="0.35">
      <c r="A722" s="95">
        <v>45560</v>
      </c>
      <c r="B722" s="77" t="s">
        <v>4</v>
      </c>
      <c r="C722" s="77" t="s">
        <v>84</v>
      </c>
      <c r="D722" s="78" t="s">
        <v>175</v>
      </c>
    </row>
    <row r="723" spans="1:4" hidden="1" x14ac:dyDescent="0.35">
      <c r="A723" s="95">
        <v>45560</v>
      </c>
      <c r="B723" s="77" t="s">
        <v>78</v>
      </c>
      <c r="C723" s="77" t="s">
        <v>84</v>
      </c>
      <c r="D723" s="78" t="s">
        <v>175</v>
      </c>
    </row>
    <row r="724" spans="1:4" hidden="1" x14ac:dyDescent="0.35">
      <c r="A724" s="95">
        <v>45560</v>
      </c>
      <c r="B724" s="77" t="s">
        <v>119</v>
      </c>
      <c r="C724" s="77" t="s">
        <v>84</v>
      </c>
      <c r="D724" s="78" t="s">
        <v>197</v>
      </c>
    </row>
    <row r="725" spans="1:4" hidden="1" x14ac:dyDescent="0.35">
      <c r="A725" s="95">
        <v>45560</v>
      </c>
      <c r="B725" s="77" t="s">
        <v>148</v>
      </c>
      <c r="C725" s="77" t="s">
        <v>121</v>
      </c>
      <c r="D725" s="78" t="s">
        <v>177</v>
      </c>
    </row>
    <row r="726" spans="1:4" hidden="1" x14ac:dyDescent="0.35">
      <c r="A726" s="95">
        <v>45560</v>
      </c>
      <c r="B726" s="77" t="s">
        <v>148</v>
      </c>
      <c r="C726" s="77" t="s">
        <v>89</v>
      </c>
      <c r="D726" s="78" t="s">
        <v>150</v>
      </c>
    </row>
    <row r="727" spans="1:4" ht="29" hidden="1" x14ac:dyDescent="0.35">
      <c r="A727" s="95">
        <v>45560</v>
      </c>
      <c r="B727" s="77" t="s">
        <v>163</v>
      </c>
      <c r="C727" s="77" t="s">
        <v>84</v>
      </c>
      <c r="D727" s="78" t="s">
        <v>198</v>
      </c>
    </row>
    <row r="728" spans="1:4" hidden="1" x14ac:dyDescent="0.35">
      <c r="A728" s="95">
        <v>45560</v>
      </c>
      <c r="B728" s="77" t="s">
        <v>22</v>
      </c>
      <c r="C728" s="77" t="s">
        <v>187</v>
      </c>
      <c r="D728" s="78" t="s">
        <v>207</v>
      </c>
    </row>
    <row r="729" spans="1:4" hidden="1" x14ac:dyDescent="0.35">
      <c r="A729" s="95">
        <v>45560</v>
      </c>
      <c r="B729" s="77" t="s">
        <v>163</v>
      </c>
      <c r="C729" s="77" t="s">
        <v>84</v>
      </c>
      <c r="D729" s="78" t="s">
        <v>208</v>
      </c>
    </row>
    <row r="730" spans="1:4" ht="29" hidden="1" x14ac:dyDescent="0.35">
      <c r="A730" s="92">
        <v>45587</v>
      </c>
      <c r="B730" t="s">
        <v>4</v>
      </c>
      <c r="C730" s="72" t="s">
        <v>209</v>
      </c>
      <c r="D730" s="81" t="s">
        <v>210</v>
      </c>
    </row>
    <row r="731" spans="1:4" hidden="1" x14ac:dyDescent="0.35">
      <c r="A731" s="92">
        <v>45587</v>
      </c>
      <c r="B731" t="s">
        <v>7</v>
      </c>
      <c r="C731" s="72" t="s">
        <v>209</v>
      </c>
      <c r="D731" s="81" t="s">
        <v>211</v>
      </c>
    </row>
    <row r="732" spans="1:4" hidden="1" x14ac:dyDescent="0.35">
      <c r="A732" s="92">
        <v>45587</v>
      </c>
      <c r="B732" t="s">
        <v>78</v>
      </c>
      <c r="C732" s="72" t="s">
        <v>10</v>
      </c>
      <c r="D732" s="64" t="s">
        <v>212</v>
      </c>
    </row>
    <row r="733" spans="1:4" hidden="1" x14ac:dyDescent="0.35">
      <c r="A733" s="92">
        <v>45587</v>
      </c>
      <c r="B733" t="s">
        <v>20</v>
      </c>
      <c r="C733" s="72" t="s">
        <v>209</v>
      </c>
      <c r="D733" s="64" t="s">
        <v>213</v>
      </c>
    </row>
    <row r="734" spans="1:4" ht="29" hidden="1" x14ac:dyDescent="0.35">
      <c r="A734" s="92">
        <v>45587</v>
      </c>
      <c r="B734" t="s">
        <v>27</v>
      </c>
      <c r="C734" s="72" t="s">
        <v>209</v>
      </c>
      <c r="D734" s="64" t="s">
        <v>214</v>
      </c>
    </row>
    <row r="735" spans="1:4" ht="29" hidden="1" x14ac:dyDescent="0.35">
      <c r="A735" s="127">
        <v>45587</v>
      </c>
      <c r="B735" s="74" t="s">
        <v>119</v>
      </c>
      <c r="C735" s="74" t="s">
        <v>13</v>
      </c>
      <c r="D735" s="128" t="s">
        <v>215</v>
      </c>
    </row>
    <row r="736" spans="1:4" ht="29" hidden="1" x14ac:dyDescent="0.35">
      <c r="A736" s="127">
        <v>45587</v>
      </c>
      <c r="B736" s="74" t="s">
        <v>4</v>
      </c>
      <c r="C736" s="74" t="s">
        <v>13</v>
      </c>
      <c r="D736" s="128" t="s">
        <v>216</v>
      </c>
    </row>
    <row r="737" spans="1:4" ht="43.5" hidden="1" x14ac:dyDescent="0.35">
      <c r="A737" s="92">
        <v>45587</v>
      </c>
      <c r="B737" t="s">
        <v>119</v>
      </c>
      <c r="C737" s="72" t="s">
        <v>209</v>
      </c>
      <c r="D737" s="64" t="s">
        <v>217</v>
      </c>
    </row>
    <row r="738" spans="1:4" hidden="1" x14ac:dyDescent="0.35">
      <c r="A738" s="92">
        <v>45587</v>
      </c>
      <c r="B738" t="s">
        <v>66</v>
      </c>
      <c r="C738" s="72" t="s">
        <v>10</v>
      </c>
      <c r="D738" s="64" t="s">
        <v>218</v>
      </c>
    </row>
    <row r="739" spans="1:4" ht="29" hidden="1" x14ac:dyDescent="0.35">
      <c r="A739" s="95">
        <v>45587</v>
      </c>
      <c r="B739" s="77" t="s">
        <v>82</v>
      </c>
      <c r="C739" s="77" t="s">
        <v>80</v>
      </c>
      <c r="D739" s="78" t="s">
        <v>193</v>
      </c>
    </row>
    <row r="740" spans="1:4" hidden="1" x14ac:dyDescent="0.35">
      <c r="A740" s="95">
        <v>45587</v>
      </c>
      <c r="B740" s="77" t="s">
        <v>7</v>
      </c>
      <c r="C740" s="77" t="s">
        <v>89</v>
      </c>
      <c r="D740" s="85" t="s">
        <v>205</v>
      </c>
    </row>
    <row r="741" spans="1:4" hidden="1" x14ac:dyDescent="0.35">
      <c r="A741" s="95">
        <v>45587</v>
      </c>
      <c r="B741" s="77" t="s">
        <v>82</v>
      </c>
      <c r="C741" s="77" t="s">
        <v>89</v>
      </c>
      <c r="D741" s="78" t="s">
        <v>133</v>
      </c>
    </row>
    <row r="742" spans="1:4" hidden="1" x14ac:dyDescent="0.35">
      <c r="A742" s="95">
        <v>45587</v>
      </c>
      <c r="B742" s="77" t="s">
        <v>24</v>
      </c>
      <c r="C742" s="77" t="s">
        <v>89</v>
      </c>
      <c r="D742" s="78" t="s">
        <v>133</v>
      </c>
    </row>
    <row r="743" spans="1:4" hidden="1" x14ac:dyDescent="0.35">
      <c r="A743" s="95">
        <v>45587</v>
      </c>
      <c r="B743" s="77" t="s">
        <v>194</v>
      </c>
      <c r="C743" s="77" t="s">
        <v>89</v>
      </c>
      <c r="D743" s="78" t="s">
        <v>206</v>
      </c>
    </row>
    <row r="744" spans="1:4" ht="29" hidden="1" x14ac:dyDescent="0.35">
      <c r="A744" s="95">
        <v>45587</v>
      </c>
      <c r="B744" s="77" t="s">
        <v>66</v>
      </c>
      <c r="C744" s="77" t="s">
        <v>121</v>
      </c>
      <c r="D744" s="78" t="s">
        <v>196</v>
      </c>
    </row>
    <row r="745" spans="1:4" hidden="1" x14ac:dyDescent="0.35">
      <c r="A745" s="95">
        <v>45587</v>
      </c>
      <c r="B745" s="77" t="s">
        <v>119</v>
      </c>
      <c r="C745" s="77" t="s">
        <v>84</v>
      </c>
      <c r="D745" s="78" t="s">
        <v>171</v>
      </c>
    </row>
    <row r="746" spans="1:4" hidden="1" x14ac:dyDescent="0.35">
      <c r="A746" s="95">
        <v>45587</v>
      </c>
      <c r="B746" s="77" t="s">
        <v>119</v>
      </c>
      <c r="C746" s="77" t="s">
        <v>84</v>
      </c>
      <c r="D746" s="78" t="s">
        <v>172</v>
      </c>
    </row>
    <row r="747" spans="1:4" hidden="1" x14ac:dyDescent="0.35">
      <c r="A747" s="95">
        <v>45587</v>
      </c>
      <c r="B747" s="77" t="s">
        <v>119</v>
      </c>
      <c r="C747" s="77" t="s">
        <v>84</v>
      </c>
      <c r="D747" s="78" t="s">
        <v>173</v>
      </c>
    </row>
    <row r="748" spans="1:4" hidden="1" x14ac:dyDescent="0.35">
      <c r="A748" s="95">
        <v>45587</v>
      </c>
      <c r="B748" s="77" t="s">
        <v>4</v>
      </c>
      <c r="C748" s="77" t="s">
        <v>84</v>
      </c>
      <c r="D748" s="78" t="s">
        <v>174</v>
      </c>
    </row>
    <row r="749" spans="1:4" hidden="1" x14ac:dyDescent="0.35">
      <c r="A749" s="95">
        <v>45587</v>
      </c>
      <c r="B749" s="77" t="s">
        <v>4</v>
      </c>
      <c r="C749" s="77" t="s">
        <v>84</v>
      </c>
      <c r="D749" s="78" t="s">
        <v>175</v>
      </c>
    </row>
    <row r="750" spans="1:4" hidden="1" x14ac:dyDescent="0.35">
      <c r="A750" s="95">
        <v>45587</v>
      </c>
      <c r="B750" s="77" t="s">
        <v>78</v>
      </c>
      <c r="C750" s="77" t="s">
        <v>84</v>
      </c>
      <c r="D750" s="78" t="s">
        <v>175</v>
      </c>
    </row>
    <row r="751" spans="1:4" hidden="1" x14ac:dyDescent="0.35">
      <c r="A751" s="95">
        <v>45587</v>
      </c>
      <c r="B751" s="77" t="s">
        <v>119</v>
      </c>
      <c r="C751" s="77" t="s">
        <v>84</v>
      </c>
      <c r="D751" s="78" t="s">
        <v>197</v>
      </c>
    </row>
    <row r="752" spans="1:4" hidden="1" x14ac:dyDescent="0.35">
      <c r="A752" s="95">
        <v>45587</v>
      </c>
      <c r="B752" s="77" t="s">
        <v>148</v>
      </c>
      <c r="C752" s="77" t="s">
        <v>121</v>
      </c>
      <c r="D752" s="78" t="s">
        <v>177</v>
      </c>
    </row>
    <row r="753" spans="1:4" hidden="1" x14ac:dyDescent="0.35">
      <c r="A753" s="95">
        <v>45587</v>
      </c>
      <c r="B753" s="77" t="s">
        <v>148</v>
      </c>
      <c r="C753" s="77" t="s">
        <v>89</v>
      </c>
      <c r="D753" s="78" t="s">
        <v>150</v>
      </c>
    </row>
    <row r="754" spans="1:4" hidden="1" x14ac:dyDescent="0.35">
      <c r="A754" s="95">
        <v>45587</v>
      </c>
      <c r="B754" s="77" t="s">
        <v>22</v>
      </c>
      <c r="C754" s="77" t="s">
        <v>187</v>
      </c>
      <c r="D754" s="78" t="s">
        <v>219</v>
      </c>
    </row>
    <row r="755" spans="1:4" hidden="1" x14ac:dyDescent="0.35">
      <c r="A755" s="95">
        <v>45587</v>
      </c>
      <c r="B755" s="77" t="s">
        <v>163</v>
      </c>
      <c r="C755" s="77" t="s">
        <v>84</v>
      </c>
      <c r="D755" s="78" t="s">
        <v>220</v>
      </c>
    </row>
    <row r="756" spans="1:4" hidden="1" x14ac:dyDescent="0.35"/>
    <row r="757" spans="1:4" hidden="1" x14ac:dyDescent="0.35">
      <c r="A757" s="92">
        <v>45616</v>
      </c>
      <c r="B757" t="s">
        <v>4</v>
      </c>
      <c r="C757" s="72" t="s">
        <v>10</v>
      </c>
      <c r="D757" s="81" t="s">
        <v>221</v>
      </c>
    </row>
    <row r="758" spans="1:4" hidden="1" x14ac:dyDescent="0.35">
      <c r="A758" s="92">
        <v>45616</v>
      </c>
      <c r="B758" t="s">
        <v>7</v>
      </c>
      <c r="C758" s="72" t="s">
        <v>10</v>
      </c>
      <c r="D758" s="81" t="s">
        <v>222</v>
      </c>
    </row>
    <row r="759" spans="1:4" hidden="1" x14ac:dyDescent="0.35">
      <c r="A759" s="92">
        <v>45616</v>
      </c>
      <c r="B759" t="s">
        <v>78</v>
      </c>
      <c r="C759" s="72" t="s">
        <v>10</v>
      </c>
      <c r="D759" s="64" t="s">
        <v>223</v>
      </c>
    </row>
    <row r="760" spans="1:4" hidden="1" x14ac:dyDescent="0.35">
      <c r="A760" s="92">
        <v>45616</v>
      </c>
      <c r="B760" t="s">
        <v>20</v>
      </c>
      <c r="C760" s="72" t="s">
        <v>209</v>
      </c>
      <c r="D760" s="64" t="s">
        <v>224</v>
      </c>
    </row>
    <row r="761" spans="1:4" hidden="1" x14ac:dyDescent="0.35">
      <c r="A761" s="92">
        <v>45616</v>
      </c>
      <c r="B761" t="s">
        <v>27</v>
      </c>
      <c r="C761" s="72" t="s">
        <v>209</v>
      </c>
      <c r="D761" s="64" t="s">
        <v>225</v>
      </c>
    </row>
    <row r="762" spans="1:4" s="72" customFormat="1" hidden="1" x14ac:dyDescent="0.35">
      <c r="A762" s="135">
        <v>45616</v>
      </c>
      <c r="B762" s="72" t="s">
        <v>119</v>
      </c>
      <c r="C762" s="72" t="s">
        <v>10</v>
      </c>
      <c r="D762" s="64" t="s">
        <v>226</v>
      </c>
    </row>
    <row r="763" spans="1:4" hidden="1" x14ac:dyDescent="0.35">
      <c r="A763" s="92">
        <v>45616</v>
      </c>
      <c r="B763" t="s">
        <v>66</v>
      </c>
      <c r="C763" s="72" t="s">
        <v>10</v>
      </c>
      <c r="D763" s="64" t="s">
        <v>227</v>
      </c>
    </row>
    <row r="764" spans="1:4" hidden="1" x14ac:dyDescent="0.35">
      <c r="A764" s="95">
        <v>45616</v>
      </c>
      <c r="B764" s="77" t="s">
        <v>7</v>
      </c>
      <c r="C764" s="77" t="s">
        <v>89</v>
      </c>
      <c r="D764" s="85" t="s">
        <v>205</v>
      </c>
    </row>
    <row r="765" spans="1:4" hidden="1" x14ac:dyDescent="0.35">
      <c r="A765" s="95">
        <v>45616</v>
      </c>
      <c r="B765" s="77" t="s">
        <v>194</v>
      </c>
      <c r="C765" s="77" t="s">
        <v>89</v>
      </c>
      <c r="D765" s="78" t="s">
        <v>206</v>
      </c>
    </row>
    <row r="766" spans="1:4" ht="29" hidden="1" x14ac:dyDescent="0.35">
      <c r="A766" s="95">
        <v>45616</v>
      </c>
      <c r="B766" s="77" t="s">
        <v>66</v>
      </c>
      <c r="C766" s="77" t="s">
        <v>121</v>
      </c>
      <c r="D766" s="78" t="s">
        <v>228</v>
      </c>
    </row>
    <row r="767" spans="1:4" hidden="1" x14ac:dyDescent="0.35">
      <c r="A767" s="95">
        <v>45616</v>
      </c>
      <c r="B767" s="77" t="s">
        <v>4</v>
      </c>
      <c r="C767" s="77" t="s">
        <v>84</v>
      </c>
      <c r="D767" s="78" t="s">
        <v>175</v>
      </c>
    </row>
    <row r="768" spans="1:4" hidden="1" x14ac:dyDescent="0.35">
      <c r="A768" s="95">
        <v>45616</v>
      </c>
      <c r="B768" s="77" t="s">
        <v>78</v>
      </c>
      <c r="C768" s="77" t="s">
        <v>84</v>
      </c>
      <c r="D768" s="78" t="s">
        <v>175</v>
      </c>
    </row>
    <row r="769" spans="1:4" hidden="1" x14ac:dyDescent="0.35">
      <c r="A769" s="95">
        <v>45616</v>
      </c>
      <c r="B769" s="77" t="s">
        <v>119</v>
      </c>
      <c r="C769" s="77" t="s">
        <v>84</v>
      </c>
      <c r="D769" s="78" t="s">
        <v>197</v>
      </c>
    </row>
    <row r="770" spans="1:4" hidden="1" x14ac:dyDescent="0.35">
      <c r="A770" s="95">
        <v>45616</v>
      </c>
      <c r="B770" s="77" t="s">
        <v>148</v>
      </c>
      <c r="C770" s="77" t="s">
        <v>89</v>
      </c>
      <c r="D770" s="78" t="s">
        <v>150</v>
      </c>
    </row>
    <row r="771" spans="1:4" hidden="1" x14ac:dyDescent="0.35">
      <c r="A771" s="95">
        <v>45616</v>
      </c>
      <c r="B771" s="77" t="s">
        <v>22</v>
      </c>
      <c r="C771" s="77" t="s">
        <v>187</v>
      </c>
      <c r="D771" s="78" t="s">
        <v>229</v>
      </c>
    </row>
    <row r="772" spans="1:4" hidden="1" x14ac:dyDescent="0.35">
      <c r="A772" s="95">
        <v>45616</v>
      </c>
      <c r="B772" s="77" t="s">
        <v>27</v>
      </c>
      <c r="C772" s="77" t="s">
        <v>84</v>
      </c>
      <c r="D772" s="78" t="s">
        <v>230</v>
      </c>
    </row>
    <row r="773" spans="1:4" hidden="1" x14ac:dyDescent="0.35"/>
    <row r="774" spans="1:4" hidden="1" x14ac:dyDescent="0.35">
      <c r="A774" s="92">
        <v>45644</v>
      </c>
      <c r="B774" t="s">
        <v>4</v>
      </c>
      <c r="C774" s="72" t="s">
        <v>10</v>
      </c>
      <c r="D774" s="81" t="s">
        <v>231</v>
      </c>
    </row>
    <row r="775" spans="1:4" hidden="1" x14ac:dyDescent="0.35">
      <c r="A775" s="92">
        <v>45644</v>
      </c>
      <c r="B775" t="s">
        <v>7</v>
      </c>
      <c r="C775" s="72" t="s">
        <v>10</v>
      </c>
      <c r="D775" s="81" t="s">
        <v>222</v>
      </c>
    </row>
    <row r="776" spans="1:4" hidden="1" x14ac:dyDescent="0.35">
      <c r="A776" s="92">
        <v>45644</v>
      </c>
      <c r="B776" t="s">
        <v>78</v>
      </c>
      <c r="C776" s="72" t="s">
        <v>10</v>
      </c>
      <c r="D776" s="64" t="s">
        <v>232</v>
      </c>
    </row>
    <row r="777" spans="1:4" hidden="1" x14ac:dyDescent="0.35">
      <c r="A777" s="92">
        <v>45644</v>
      </c>
      <c r="B777" t="s">
        <v>20</v>
      </c>
      <c r="C777" s="72" t="s">
        <v>209</v>
      </c>
      <c r="D777" s="64" t="s">
        <v>224</v>
      </c>
    </row>
    <row r="778" spans="1:4" hidden="1" x14ac:dyDescent="0.35">
      <c r="A778" s="92">
        <v>45644</v>
      </c>
      <c r="B778" t="s">
        <v>27</v>
      </c>
      <c r="C778" s="72" t="s">
        <v>209</v>
      </c>
      <c r="D778" s="64" t="s">
        <v>233</v>
      </c>
    </row>
    <row r="779" spans="1:4" s="72" customFormat="1" hidden="1" x14ac:dyDescent="0.35">
      <c r="A779" s="135">
        <v>45644</v>
      </c>
      <c r="B779" s="72" t="s">
        <v>119</v>
      </c>
      <c r="C779" s="72" t="s">
        <v>10</v>
      </c>
      <c r="D779" s="64" t="s">
        <v>226</v>
      </c>
    </row>
    <row r="780" spans="1:4" hidden="1" x14ac:dyDescent="0.35">
      <c r="A780" s="92">
        <v>45644</v>
      </c>
      <c r="B780" t="s">
        <v>66</v>
      </c>
      <c r="C780" s="72" t="s">
        <v>10</v>
      </c>
      <c r="D780" s="64" t="s">
        <v>234</v>
      </c>
    </row>
    <row r="781" spans="1:4" hidden="1" x14ac:dyDescent="0.35">
      <c r="A781" s="95">
        <v>45644</v>
      </c>
      <c r="B781" s="77" t="s">
        <v>7</v>
      </c>
      <c r="C781" s="77" t="s">
        <v>89</v>
      </c>
      <c r="D781" s="85" t="s">
        <v>205</v>
      </c>
    </row>
    <row r="782" spans="1:4" hidden="1" x14ac:dyDescent="0.35">
      <c r="A782" s="95">
        <v>45644</v>
      </c>
      <c r="B782" s="77" t="s">
        <v>194</v>
      </c>
      <c r="C782" s="77" t="s">
        <v>89</v>
      </c>
      <c r="D782" s="78" t="s">
        <v>206</v>
      </c>
    </row>
    <row r="783" spans="1:4" ht="29" hidden="1" x14ac:dyDescent="0.35">
      <c r="A783" s="95">
        <v>45644</v>
      </c>
      <c r="B783" s="77" t="s">
        <v>66</v>
      </c>
      <c r="C783" s="77" t="s">
        <v>121</v>
      </c>
      <c r="D783" s="78" t="s">
        <v>235</v>
      </c>
    </row>
    <row r="784" spans="1:4" hidden="1" x14ac:dyDescent="0.35">
      <c r="A784" s="95">
        <v>45644</v>
      </c>
      <c r="B784" s="77" t="s">
        <v>4</v>
      </c>
      <c r="C784" s="77" t="s">
        <v>84</v>
      </c>
      <c r="D784" s="78" t="s">
        <v>175</v>
      </c>
    </row>
    <row r="785" spans="1:4" hidden="1" x14ac:dyDescent="0.35">
      <c r="A785" s="95">
        <v>45644</v>
      </c>
      <c r="B785" s="77" t="s">
        <v>78</v>
      </c>
      <c r="C785" s="77" t="s">
        <v>84</v>
      </c>
      <c r="D785" s="78" t="s">
        <v>175</v>
      </c>
    </row>
    <row r="786" spans="1:4" hidden="1" x14ac:dyDescent="0.35">
      <c r="A786" s="95">
        <v>45644</v>
      </c>
      <c r="B786" s="77" t="s">
        <v>119</v>
      </c>
      <c r="C786" s="77" t="s">
        <v>84</v>
      </c>
      <c r="D786" s="78" t="s">
        <v>197</v>
      </c>
    </row>
    <row r="787" spans="1:4" hidden="1" x14ac:dyDescent="0.35">
      <c r="A787" s="95">
        <v>45644</v>
      </c>
      <c r="B787" s="77" t="s">
        <v>148</v>
      </c>
      <c r="C787" s="77" t="s">
        <v>89</v>
      </c>
      <c r="D787" s="78" t="s">
        <v>150</v>
      </c>
    </row>
    <row r="788" spans="1:4" hidden="1" x14ac:dyDescent="0.35">
      <c r="A788" s="95">
        <v>45644</v>
      </c>
      <c r="B788" s="77" t="s">
        <v>22</v>
      </c>
      <c r="C788" s="77" t="s">
        <v>187</v>
      </c>
      <c r="D788" s="78" t="s">
        <v>236</v>
      </c>
    </row>
    <row r="789" spans="1:4" hidden="1" x14ac:dyDescent="0.35">
      <c r="A789" s="95">
        <v>45644</v>
      </c>
      <c r="B789" s="77" t="s">
        <v>27</v>
      </c>
      <c r="C789" s="77" t="s">
        <v>84</v>
      </c>
      <c r="D789" s="78" t="s">
        <v>237</v>
      </c>
    </row>
    <row r="790" spans="1:4" hidden="1" x14ac:dyDescent="0.35"/>
    <row r="791" spans="1:4" hidden="1" x14ac:dyDescent="0.35">
      <c r="A791" s="136" t="s">
        <v>238</v>
      </c>
      <c r="B791" s="137"/>
    </row>
    <row r="792" spans="1:4" hidden="1" x14ac:dyDescent="0.35">
      <c r="A792" s="97" t="s">
        <v>239</v>
      </c>
    </row>
    <row r="793" spans="1:4" hidden="1" x14ac:dyDescent="0.35">
      <c r="A793" s="97" t="s">
        <v>240</v>
      </c>
    </row>
    <row r="794" spans="1:4" hidden="1" x14ac:dyDescent="0.35">
      <c r="A794" s="97" t="s">
        <v>241</v>
      </c>
    </row>
    <row r="795" spans="1:4" hidden="1" x14ac:dyDescent="0.35">
      <c r="A795" s="97" t="s">
        <v>242</v>
      </c>
    </row>
    <row r="796" spans="1:4" hidden="1" x14ac:dyDescent="0.35"/>
    <row r="797" spans="1:4" hidden="1" x14ac:dyDescent="0.35">
      <c r="A797" s="135">
        <v>45672</v>
      </c>
      <c r="B797" s="72" t="s">
        <v>4</v>
      </c>
      <c r="C797" s="72" t="s">
        <v>10</v>
      </c>
      <c r="D797" s="81" t="s">
        <v>243</v>
      </c>
    </row>
    <row r="798" spans="1:4" hidden="1" x14ac:dyDescent="0.35">
      <c r="A798" s="135">
        <v>45672</v>
      </c>
      <c r="B798" s="72" t="s">
        <v>4</v>
      </c>
      <c r="C798" s="72" t="s">
        <v>5</v>
      </c>
      <c r="D798" s="81" t="s">
        <v>244</v>
      </c>
    </row>
    <row r="799" spans="1:4" hidden="1" x14ac:dyDescent="0.35">
      <c r="A799" s="92">
        <v>45672</v>
      </c>
      <c r="B799" t="s">
        <v>7</v>
      </c>
      <c r="C799" s="72" t="s">
        <v>10</v>
      </c>
      <c r="D799" s="81" t="s">
        <v>245</v>
      </c>
    </row>
    <row r="800" spans="1:4" hidden="1" x14ac:dyDescent="0.35">
      <c r="A800" s="92">
        <v>45672</v>
      </c>
      <c r="B800" t="s">
        <v>78</v>
      </c>
      <c r="C800" s="72" t="s">
        <v>10</v>
      </c>
      <c r="D800" s="64" t="s">
        <v>246</v>
      </c>
    </row>
    <row r="801" spans="1:4" hidden="1" x14ac:dyDescent="0.35">
      <c r="A801" s="92">
        <v>45672</v>
      </c>
      <c r="B801" t="s">
        <v>20</v>
      </c>
      <c r="C801" s="72" t="s">
        <v>209</v>
      </c>
      <c r="D801" s="64" t="s">
        <v>247</v>
      </c>
    </row>
    <row r="802" spans="1:4" hidden="1" x14ac:dyDescent="0.35">
      <c r="A802" s="92">
        <v>45672</v>
      </c>
      <c r="B802" t="s">
        <v>27</v>
      </c>
      <c r="C802" s="72" t="s">
        <v>209</v>
      </c>
      <c r="D802" s="64" t="s">
        <v>248</v>
      </c>
    </row>
    <row r="803" spans="1:4" s="72" customFormat="1" hidden="1" x14ac:dyDescent="0.35">
      <c r="A803" s="135">
        <v>45672</v>
      </c>
      <c r="B803" s="72" t="s">
        <v>119</v>
      </c>
      <c r="C803" s="72" t="s">
        <v>10</v>
      </c>
      <c r="D803" s="64" t="s">
        <v>249</v>
      </c>
    </row>
    <row r="804" spans="1:4" s="72" customFormat="1" hidden="1" x14ac:dyDescent="0.35">
      <c r="A804" s="135">
        <v>45672</v>
      </c>
      <c r="B804" s="72" t="s">
        <v>250</v>
      </c>
      <c r="C804" s="72" t="s">
        <v>5</v>
      </c>
      <c r="D804" s="81" t="s">
        <v>251</v>
      </c>
    </row>
    <row r="805" spans="1:4" hidden="1" x14ac:dyDescent="0.35">
      <c r="A805" s="92">
        <v>45672</v>
      </c>
      <c r="B805" t="s">
        <v>66</v>
      </c>
      <c r="C805" s="72" t="s">
        <v>10</v>
      </c>
      <c r="D805" s="64" t="s">
        <v>252</v>
      </c>
    </row>
    <row r="806" spans="1:4" hidden="1" x14ac:dyDescent="0.35">
      <c r="A806" s="95">
        <v>45672</v>
      </c>
      <c r="B806" s="77" t="s">
        <v>7</v>
      </c>
      <c r="C806" s="77" t="s">
        <v>89</v>
      </c>
      <c r="D806" s="85" t="s">
        <v>205</v>
      </c>
    </row>
    <row r="807" spans="1:4" hidden="1" x14ac:dyDescent="0.35">
      <c r="A807" s="95">
        <v>45672</v>
      </c>
      <c r="B807" s="77" t="s">
        <v>194</v>
      </c>
      <c r="C807" s="77" t="s">
        <v>89</v>
      </c>
      <c r="D807" s="78" t="s">
        <v>206</v>
      </c>
    </row>
    <row r="808" spans="1:4" ht="29" hidden="1" x14ac:dyDescent="0.35">
      <c r="A808" s="95">
        <v>45672</v>
      </c>
      <c r="B808" s="77" t="s">
        <v>66</v>
      </c>
      <c r="C808" s="77" t="s">
        <v>121</v>
      </c>
      <c r="D808" s="78" t="s">
        <v>253</v>
      </c>
    </row>
    <row r="809" spans="1:4" hidden="1" x14ac:dyDescent="0.35">
      <c r="A809" s="95">
        <v>45672</v>
      </c>
      <c r="B809" s="77" t="s">
        <v>4</v>
      </c>
      <c r="C809" s="77" t="s">
        <v>84</v>
      </c>
      <c r="D809" s="78" t="s">
        <v>175</v>
      </c>
    </row>
    <row r="810" spans="1:4" hidden="1" x14ac:dyDescent="0.35">
      <c r="A810" s="95">
        <v>45672</v>
      </c>
      <c r="B810" s="77" t="s">
        <v>78</v>
      </c>
      <c r="C810" s="77" t="s">
        <v>84</v>
      </c>
      <c r="D810" s="78" t="s">
        <v>175</v>
      </c>
    </row>
    <row r="811" spans="1:4" hidden="1" x14ac:dyDescent="0.35">
      <c r="A811" s="95">
        <v>45672</v>
      </c>
      <c r="B811" s="77" t="s">
        <v>119</v>
      </c>
      <c r="C811" s="77" t="s">
        <v>84</v>
      </c>
      <c r="D811" s="78" t="s">
        <v>197</v>
      </c>
    </row>
    <row r="812" spans="1:4" hidden="1" x14ac:dyDescent="0.35">
      <c r="A812" s="95">
        <v>45672</v>
      </c>
      <c r="B812" s="77" t="s">
        <v>148</v>
      </c>
      <c r="C812" s="77" t="s">
        <v>89</v>
      </c>
      <c r="D812" s="78" t="s">
        <v>150</v>
      </c>
    </row>
    <row r="813" spans="1:4" hidden="1" x14ac:dyDescent="0.35">
      <c r="A813" s="95">
        <v>45672</v>
      </c>
      <c r="B813" s="77" t="s">
        <v>22</v>
      </c>
      <c r="C813" s="77" t="s">
        <v>187</v>
      </c>
      <c r="D813" s="78" t="s">
        <v>236</v>
      </c>
    </row>
    <row r="814" spans="1:4" hidden="1" x14ac:dyDescent="0.35">
      <c r="A814" s="95"/>
      <c r="B814" s="77"/>
      <c r="C814" s="77"/>
      <c r="D814" s="78"/>
    </row>
    <row r="815" spans="1:4" hidden="1" x14ac:dyDescent="0.35"/>
    <row r="816" spans="1:4" hidden="1" x14ac:dyDescent="0.35">
      <c r="A816" s="136" t="s">
        <v>238</v>
      </c>
      <c r="B816" s="137"/>
    </row>
    <row r="817" spans="1:4" hidden="1" x14ac:dyDescent="0.35">
      <c r="A817" s="97" t="s">
        <v>254</v>
      </c>
    </row>
    <row r="818" spans="1:4" hidden="1" x14ac:dyDescent="0.35">
      <c r="A818" s="97" t="s">
        <v>240</v>
      </c>
    </row>
    <row r="819" spans="1:4" hidden="1" x14ac:dyDescent="0.35">
      <c r="A819" s="97" t="s">
        <v>241</v>
      </c>
    </row>
    <row r="820" spans="1:4" hidden="1" x14ac:dyDescent="0.35">
      <c r="A820" s="97" t="s">
        <v>242</v>
      </c>
    </row>
    <row r="821" spans="1:4" hidden="1" x14ac:dyDescent="0.35">
      <c r="A821" s="97" t="s">
        <v>255</v>
      </c>
    </row>
    <row r="822" spans="1:4" hidden="1" x14ac:dyDescent="0.35">
      <c r="A822" s="97" t="s">
        <v>256</v>
      </c>
    </row>
    <row r="823" spans="1:4" hidden="1" x14ac:dyDescent="0.35"/>
    <row r="824" spans="1:4" hidden="1" x14ac:dyDescent="0.35">
      <c r="A824" s="135">
        <v>45726</v>
      </c>
      <c r="B824" s="72" t="s">
        <v>4</v>
      </c>
      <c r="C824" s="72" t="s">
        <v>10</v>
      </c>
      <c r="D824" s="81" t="s">
        <v>257</v>
      </c>
    </row>
    <row r="825" spans="1:4" hidden="1" x14ac:dyDescent="0.35">
      <c r="A825" s="135">
        <v>45726</v>
      </c>
      <c r="B825" s="72" t="s">
        <v>4</v>
      </c>
      <c r="C825" s="72" t="s">
        <v>5</v>
      </c>
      <c r="D825" s="81" t="s">
        <v>244</v>
      </c>
    </row>
    <row r="826" spans="1:4" hidden="1" x14ac:dyDescent="0.35">
      <c r="A826" s="92">
        <v>45726</v>
      </c>
      <c r="B826" t="s">
        <v>7</v>
      </c>
      <c r="C826" s="72" t="s">
        <v>10</v>
      </c>
      <c r="D826" s="81" t="s">
        <v>258</v>
      </c>
    </row>
    <row r="827" spans="1:4" hidden="1" x14ac:dyDescent="0.35">
      <c r="A827" s="92">
        <v>45726</v>
      </c>
      <c r="B827" t="s">
        <v>78</v>
      </c>
      <c r="C827" s="72" t="s">
        <v>10</v>
      </c>
      <c r="D827" s="64" t="s">
        <v>259</v>
      </c>
    </row>
    <row r="828" spans="1:4" hidden="1" x14ac:dyDescent="0.35">
      <c r="A828" s="92">
        <v>45726</v>
      </c>
      <c r="B828" t="s">
        <v>20</v>
      </c>
      <c r="C828" s="72" t="s">
        <v>209</v>
      </c>
      <c r="D828" s="245" t="s">
        <v>260</v>
      </c>
    </row>
    <row r="829" spans="1:4" hidden="1" x14ac:dyDescent="0.35">
      <c r="A829" s="92">
        <v>45726</v>
      </c>
      <c r="B829" t="s">
        <v>27</v>
      </c>
      <c r="C829" s="72" t="s">
        <v>209</v>
      </c>
      <c r="D829" s="64" t="s">
        <v>226</v>
      </c>
    </row>
    <row r="830" spans="1:4" s="72" customFormat="1" hidden="1" x14ac:dyDescent="0.35">
      <c r="A830" s="135">
        <v>45726</v>
      </c>
      <c r="B830" s="72" t="s">
        <v>119</v>
      </c>
      <c r="C830" s="72" t="s">
        <v>10</v>
      </c>
      <c r="D830" s="64" t="s">
        <v>261</v>
      </c>
    </row>
    <row r="831" spans="1:4" s="72" customFormat="1" hidden="1" x14ac:dyDescent="0.35">
      <c r="A831" s="135">
        <v>45726</v>
      </c>
      <c r="B831" s="72" t="s">
        <v>250</v>
      </c>
      <c r="C831" s="72" t="s">
        <v>5</v>
      </c>
      <c r="D831" s="81" t="s">
        <v>251</v>
      </c>
    </row>
    <row r="832" spans="1:4" hidden="1" x14ac:dyDescent="0.35">
      <c r="A832" s="92">
        <v>45726</v>
      </c>
      <c r="B832" t="s">
        <v>66</v>
      </c>
      <c r="C832" s="72" t="s">
        <v>10</v>
      </c>
      <c r="D832" s="64" t="s">
        <v>262</v>
      </c>
    </row>
    <row r="833" spans="1:4" hidden="1" x14ac:dyDescent="0.35">
      <c r="A833" s="95">
        <v>45726</v>
      </c>
      <c r="B833" s="77" t="s">
        <v>194</v>
      </c>
      <c r="C833" s="77" t="s">
        <v>89</v>
      </c>
      <c r="D833" s="78" t="s">
        <v>263</v>
      </c>
    </row>
    <row r="834" spans="1:4" hidden="1" x14ac:dyDescent="0.35">
      <c r="A834" s="95">
        <v>45726</v>
      </c>
      <c r="B834" s="77" t="s">
        <v>119</v>
      </c>
      <c r="C834" s="77" t="s">
        <v>84</v>
      </c>
      <c r="D834" s="78" t="s">
        <v>197</v>
      </c>
    </row>
    <row r="835" spans="1:4" hidden="1" x14ac:dyDescent="0.35">
      <c r="A835" s="95">
        <v>45726</v>
      </c>
      <c r="B835" s="77" t="s">
        <v>20</v>
      </c>
      <c r="C835" s="77" t="s">
        <v>84</v>
      </c>
      <c r="D835" s="78" t="s">
        <v>264</v>
      </c>
    </row>
    <row r="836" spans="1:4" hidden="1" x14ac:dyDescent="0.35">
      <c r="A836" s="95">
        <v>45726</v>
      </c>
      <c r="B836" s="77" t="s">
        <v>148</v>
      </c>
      <c r="C836" s="77" t="s">
        <v>89</v>
      </c>
      <c r="D836" s="78" t="s">
        <v>150</v>
      </c>
    </row>
    <row r="837" spans="1:4" hidden="1" x14ac:dyDescent="0.35">
      <c r="A837" s="95">
        <v>45726</v>
      </c>
      <c r="B837" s="77" t="s">
        <v>22</v>
      </c>
      <c r="C837" s="77" t="s">
        <v>187</v>
      </c>
      <c r="D837" s="78" t="s">
        <v>265</v>
      </c>
    </row>
    <row r="838" spans="1:4" hidden="1" x14ac:dyDescent="0.35">
      <c r="A838" s="95"/>
      <c r="B838" s="77"/>
      <c r="C838" s="77"/>
      <c r="D838" s="78"/>
    </row>
    <row r="839" spans="1:4" hidden="1" x14ac:dyDescent="0.35"/>
    <row r="840" spans="1:4" hidden="1" x14ac:dyDescent="0.35">
      <c r="A840" s="136" t="s">
        <v>238</v>
      </c>
      <c r="B840" s="137"/>
    </row>
    <row r="841" spans="1:4" hidden="1" x14ac:dyDescent="0.35">
      <c r="A841" s="97" t="s">
        <v>266</v>
      </c>
    </row>
    <row r="842" spans="1:4" hidden="1" x14ac:dyDescent="0.35">
      <c r="A842" s="97" t="s">
        <v>240</v>
      </c>
    </row>
    <row r="843" spans="1:4" hidden="1" x14ac:dyDescent="0.35">
      <c r="A843" s="97" t="s">
        <v>267</v>
      </c>
    </row>
    <row r="844" spans="1:4" hidden="1" x14ac:dyDescent="0.35">
      <c r="A844" s="97" t="s">
        <v>255</v>
      </c>
    </row>
    <row r="845" spans="1:4" hidden="1" x14ac:dyDescent="0.35">
      <c r="A845" s="97" t="s">
        <v>256</v>
      </c>
    </row>
    <row r="846" spans="1:4" hidden="1" x14ac:dyDescent="0.35"/>
    <row r="847" spans="1:4" hidden="1" x14ac:dyDescent="0.35">
      <c r="A847" s="135">
        <v>45756</v>
      </c>
      <c r="B847" s="72" t="s">
        <v>4</v>
      </c>
      <c r="C847" s="72" t="s">
        <v>10</v>
      </c>
      <c r="D847" s="81" t="s">
        <v>986</v>
      </c>
    </row>
    <row r="848" spans="1:4" hidden="1" x14ac:dyDescent="0.35">
      <c r="A848" s="92">
        <v>45756</v>
      </c>
      <c r="B848" t="s">
        <v>7</v>
      </c>
      <c r="C848" s="72" t="s">
        <v>10</v>
      </c>
      <c r="D848" s="81" t="s">
        <v>987</v>
      </c>
    </row>
    <row r="849" spans="1:4" hidden="1" x14ac:dyDescent="0.35">
      <c r="A849" s="92">
        <v>45756</v>
      </c>
      <c r="B849" t="s">
        <v>78</v>
      </c>
      <c r="C849" s="72" t="s">
        <v>10</v>
      </c>
      <c r="D849" s="64" t="s">
        <v>988</v>
      </c>
    </row>
    <row r="850" spans="1:4" hidden="1" x14ac:dyDescent="0.35">
      <c r="A850" s="92">
        <v>45756</v>
      </c>
      <c r="B850" t="s">
        <v>20</v>
      </c>
      <c r="C850" s="72" t="s">
        <v>209</v>
      </c>
      <c r="D850" s="64" t="s">
        <v>989</v>
      </c>
    </row>
    <row r="851" spans="1:4" hidden="1" x14ac:dyDescent="0.35">
      <c r="A851" s="92">
        <v>45756</v>
      </c>
      <c r="B851" t="s">
        <v>27</v>
      </c>
      <c r="C851" s="72" t="s">
        <v>209</v>
      </c>
      <c r="D851" s="64" t="s">
        <v>990</v>
      </c>
    </row>
    <row r="852" spans="1:4" hidden="1" x14ac:dyDescent="0.35">
      <c r="A852" s="135">
        <v>45756</v>
      </c>
      <c r="B852" s="72" t="s">
        <v>119</v>
      </c>
      <c r="C852" s="72" t="s">
        <v>10</v>
      </c>
      <c r="D852" s="64" t="s">
        <v>991</v>
      </c>
    </row>
    <row r="853" spans="1:4" s="72" customFormat="1" hidden="1" x14ac:dyDescent="0.35">
      <c r="A853" s="92">
        <v>45756</v>
      </c>
      <c r="B853" t="s">
        <v>66</v>
      </c>
      <c r="C853" s="72" t="s">
        <v>10</v>
      </c>
      <c r="D853" s="64" t="s">
        <v>992</v>
      </c>
    </row>
    <row r="854" spans="1:4" s="72" customFormat="1" hidden="1" x14ac:dyDescent="0.35">
      <c r="A854" s="95">
        <v>45756</v>
      </c>
      <c r="B854" s="77" t="s">
        <v>194</v>
      </c>
      <c r="C854" s="77" t="s">
        <v>89</v>
      </c>
      <c r="D854" s="78" t="s">
        <v>263</v>
      </c>
    </row>
    <row r="855" spans="1:4" hidden="1" x14ac:dyDescent="0.35">
      <c r="A855" s="95">
        <v>45756</v>
      </c>
      <c r="B855" s="77" t="s">
        <v>20</v>
      </c>
      <c r="C855" s="77" t="s">
        <v>84</v>
      </c>
      <c r="D855" s="78" t="s">
        <v>264</v>
      </c>
    </row>
    <row r="856" spans="1:4" hidden="1" x14ac:dyDescent="0.35">
      <c r="A856" s="95">
        <v>45756</v>
      </c>
      <c r="B856" s="77" t="s">
        <v>148</v>
      </c>
      <c r="C856" s="77" t="s">
        <v>89</v>
      </c>
      <c r="D856" s="78" t="s">
        <v>150</v>
      </c>
    </row>
    <row r="857" spans="1:4" hidden="1" x14ac:dyDescent="0.35">
      <c r="A857" s="95">
        <v>45756</v>
      </c>
      <c r="B857" s="77" t="s">
        <v>22</v>
      </c>
      <c r="C857" s="77" t="s">
        <v>187</v>
      </c>
      <c r="D857" s="78" t="s">
        <v>265</v>
      </c>
    </row>
    <row r="858" spans="1:4" hidden="1" x14ac:dyDescent="0.35">
      <c r="A858" s="95"/>
      <c r="B858" s="77"/>
      <c r="C858" s="77"/>
      <c r="D858" s="78"/>
    </row>
    <row r="859" spans="1:4" hidden="1" x14ac:dyDescent="0.35"/>
    <row r="860" spans="1:4" hidden="1" x14ac:dyDescent="0.35">
      <c r="A860" s="136" t="s">
        <v>238</v>
      </c>
      <c r="B860" s="137"/>
    </row>
    <row r="861" spans="1:4" hidden="1" x14ac:dyDescent="0.35">
      <c r="A861" s="97" t="s">
        <v>266</v>
      </c>
    </row>
    <row r="862" spans="1:4" hidden="1" x14ac:dyDescent="0.35">
      <c r="A862" s="97" t="s">
        <v>240</v>
      </c>
    </row>
    <row r="863" spans="1:4" hidden="1" x14ac:dyDescent="0.35">
      <c r="A863" s="97" t="s">
        <v>993</v>
      </c>
    </row>
    <row r="864" spans="1:4" hidden="1" x14ac:dyDescent="0.35"/>
    <row r="865" spans="1:4" x14ac:dyDescent="0.35">
      <c r="A865" s="93">
        <v>45812</v>
      </c>
      <c r="B865" s="67" t="s">
        <v>4</v>
      </c>
      <c r="C865" s="67" t="s">
        <v>209</v>
      </c>
      <c r="D865" s="254" t="s">
        <v>1130</v>
      </c>
    </row>
    <row r="866" spans="1:4" x14ac:dyDescent="0.35">
      <c r="A866" s="135">
        <v>45812</v>
      </c>
      <c r="B866" t="s">
        <v>7</v>
      </c>
      <c r="C866" s="72"/>
      <c r="D866" s="255" t="s">
        <v>1135</v>
      </c>
    </row>
    <row r="867" spans="1:4" ht="29" x14ac:dyDescent="0.35">
      <c r="A867" s="256">
        <v>45812</v>
      </c>
      <c r="B867" s="257" t="s">
        <v>78</v>
      </c>
      <c r="C867" s="257" t="s">
        <v>209</v>
      </c>
      <c r="D867" s="255" t="s">
        <v>1131</v>
      </c>
    </row>
    <row r="868" spans="1:4" x14ac:dyDescent="0.35">
      <c r="A868" s="135">
        <v>45812</v>
      </c>
      <c r="B868" t="s">
        <v>20</v>
      </c>
      <c r="C868" s="72"/>
      <c r="D868" s="253" t="s">
        <v>1129</v>
      </c>
    </row>
    <row r="869" spans="1:4" ht="29" x14ac:dyDescent="0.35">
      <c r="A869" s="135">
        <v>45812</v>
      </c>
      <c r="B869" t="s">
        <v>27</v>
      </c>
      <c r="C869" s="72"/>
      <c r="D869" s="253" t="s">
        <v>1132</v>
      </c>
    </row>
    <row r="870" spans="1:4" x14ac:dyDescent="0.35">
      <c r="A870" s="93">
        <v>45812</v>
      </c>
      <c r="B870" s="67" t="s">
        <v>119</v>
      </c>
      <c r="C870" s="67" t="s">
        <v>5</v>
      </c>
      <c r="D870" s="254" t="s">
        <v>1133</v>
      </c>
    </row>
    <row r="871" spans="1:4" ht="29" x14ac:dyDescent="0.35">
      <c r="A871" s="93">
        <v>45812</v>
      </c>
      <c r="B871" s="67" t="s">
        <v>66</v>
      </c>
      <c r="C871" s="67" t="s">
        <v>209</v>
      </c>
      <c r="D871" s="254" t="s">
        <v>1137</v>
      </c>
    </row>
    <row r="872" spans="1:4" x14ac:dyDescent="0.35">
      <c r="A872" s="95">
        <v>45812</v>
      </c>
      <c r="B872" s="77" t="s">
        <v>194</v>
      </c>
      <c r="C872" s="77" t="s">
        <v>89</v>
      </c>
      <c r="D872" s="78" t="s">
        <v>263</v>
      </c>
    </row>
    <row r="873" spans="1:4" x14ac:dyDescent="0.35">
      <c r="A873" s="95">
        <v>45812</v>
      </c>
      <c r="B873" s="77" t="s">
        <v>119</v>
      </c>
      <c r="C873" s="77" t="s">
        <v>84</v>
      </c>
      <c r="D873" s="78" t="s">
        <v>1134</v>
      </c>
    </row>
    <row r="874" spans="1:4" x14ac:dyDescent="0.35">
      <c r="A874" s="95">
        <v>45812</v>
      </c>
      <c r="B874" s="77" t="s">
        <v>20</v>
      </c>
      <c r="C874" s="77" t="s">
        <v>84</v>
      </c>
      <c r="D874" s="78" t="s">
        <v>264</v>
      </c>
    </row>
    <row r="875" spans="1:4" x14ac:dyDescent="0.35">
      <c r="A875" s="95">
        <v>45812</v>
      </c>
      <c r="B875" s="77" t="s">
        <v>78</v>
      </c>
      <c r="C875" s="77" t="s">
        <v>84</v>
      </c>
      <c r="D875" s="78" t="s">
        <v>1138</v>
      </c>
    </row>
    <row r="876" spans="1:4" x14ac:dyDescent="0.35">
      <c r="A876" s="95">
        <v>45812</v>
      </c>
      <c r="B876" s="77" t="s">
        <v>66</v>
      </c>
      <c r="C876" s="77" t="s">
        <v>84</v>
      </c>
      <c r="D876" s="78" t="s">
        <v>1139</v>
      </c>
    </row>
    <row r="877" spans="1:4" x14ac:dyDescent="0.35">
      <c r="A877" s="95">
        <v>45812</v>
      </c>
      <c r="B877" s="77" t="s">
        <v>4</v>
      </c>
      <c r="C877" s="77" t="s">
        <v>89</v>
      </c>
      <c r="D877" s="78" t="s">
        <v>995</v>
      </c>
    </row>
    <row r="878" spans="1:4" x14ac:dyDescent="0.35">
      <c r="A878" s="95">
        <v>45812</v>
      </c>
      <c r="B878" s="77" t="s">
        <v>66</v>
      </c>
      <c r="C878" s="77" t="s">
        <v>89</v>
      </c>
      <c r="D878" s="258" t="s">
        <v>1136</v>
      </c>
    </row>
    <row r="880" spans="1:4" x14ac:dyDescent="0.35">
      <c r="A880" s="136"/>
      <c r="B880" s="137"/>
    </row>
    <row r="885" spans="1:1" x14ac:dyDescent="0.35">
      <c r="A885" s="98" t="s">
        <v>80</v>
      </c>
    </row>
    <row r="886" spans="1:1" x14ac:dyDescent="0.35">
      <c r="A886" s="98" t="s">
        <v>84</v>
      </c>
    </row>
    <row r="887" spans="1:1" x14ac:dyDescent="0.35">
      <c r="A887" s="98" t="s">
        <v>89</v>
      </c>
    </row>
    <row r="888" spans="1:1" x14ac:dyDescent="0.35">
      <c r="A888" s="98" t="s">
        <v>92</v>
      </c>
    </row>
  </sheetData>
  <dataValidations count="1">
    <dataValidation type="list" allowBlank="1" showInputMessage="1" showErrorMessage="1" sqref="C68:C75 C413 C833 C806:C807 C781:C782 C764:C765 C739:C743 C685:C690 C631:C636 C608:C613 C524:C534 C536 C544:C550 C552:C553 C563:C569 C571:C572 C585:C590 C658:C663 C712:C716 C854 C509:C516 C431 C392 C365:C366 C340:C341 C323:C324 C298:C302 C244:C249 C190:C195 C167:C172 C83:C93 C95 C103:C109 C111:C112 C122:C128 C130:C131 C144:C149 C217:C222 C271:C275 C872:C873 C878" xr:uid="{EB75B420-CDE8-4146-BE3C-C743A2004166}">
      <formula1>$A$885:$A$888</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F7D7B-A763-4C0D-BAC6-18C62AA7738B}">
  <sheetPr codeName="Sheet9">
    <tabColor rgb="FFFF0000"/>
  </sheetPr>
  <dimension ref="A33:S112"/>
  <sheetViews>
    <sheetView zoomScale="80" zoomScaleNormal="80" workbookViewId="0">
      <selection activeCell="H63" sqref="H63"/>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19" ht="31" x14ac:dyDescent="0.35">
      <c r="A33" s="7" t="s">
        <v>268</v>
      </c>
      <c r="B33" s="8" t="str">
        <f>("Demand ("&amp;C43&amp;")")</f>
        <v>Demand (Cases)</v>
      </c>
      <c r="C33" s="8" t="s">
        <v>269</v>
      </c>
      <c r="D33" s="8" t="s">
        <v>270</v>
      </c>
      <c r="E33" s="8" t="s">
        <v>271</v>
      </c>
      <c r="F33" s="9"/>
      <c r="G33" s="7" t="s">
        <v>268</v>
      </c>
      <c r="H33" s="7" t="s">
        <v>272</v>
      </c>
      <c r="I33" s="7" t="s">
        <v>273</v>
      </c>
      <c r="J33" s="9"/>
      <c r="K33" s="9"/>
      <c r="L33" s="11" t="s">
        <v>274</v>
      </c>
      <c r="M33" s="10"/>
      <c r="N33" s="9"/>
      <c r="O33" s="10"/>
      <c r="P33" s="11" t="s">
        <v>276</v>
      </c>
      <c r="Q33" s="10"/>
      <c r="S33" s="9"/>
    </row>
    <row r="34" spans="1:19" ht="15.5" x14ac:dyDescent="0.35">
      <c r="A34" s="24">
        <v>2022</v>
      </c>
      <c r="B34" s="12">
        <f>SUM($K$48:$K$60)</f>
        <v>336806</v>
      </c>
      <c r="C34" s="13" t="e">
        <f>$B34/(SUM($M$48:$M$60))</f>
        <v>#DIV/0!</v>
      </c>
      <c r="D34" s="13">
        <f>$B34/(SUM($N$48:$N$60))</f>
        <v>0.88845440696674471</v>
      </c>
      <c r="E34" s="13">
        <f>$B34/(SUM($O$48:$O$60))</f>
        <v>0.49057490838013756</v>
      </c>
      <c r="F34" s="9"/>
      <c r="G34" s="7">
        <f>A34</f>
        <v>2022</v>
      </c>
      <c r="H34" s="14"/>
      <c r="I34" s="15">
        <f>AVERAGE($L$48:$L$60)</f>
        <v>0.33130000000000004</v>
      </c>
      <c r="J34" s="9"/>
      <c r="K34" s="9"/>
      <c r="L34" s="8" t="s">
        <v>277</v>
      </c>
      <c r="M34" s="8" t="s">
        <v>278</v>
      </c>
      <c r="N34" s="9"/>
      <c r="O34" s="16"/>
      <c r="P34" s="8" t="s">
        <v>277</v>
      </c>
      <c r="Q34" s="8" t="s">
        <v>278</v>
      </c>
      <c r="S34" s="9"/>
    </row>
    <row r="35" spans="1:19" ht="15.5" x14ac:dyDescent="0.35">
      <c r="A35" s="7">
        <f>A34+1</f>
        <v>2023</v>
      </c>
      <c r="B35" s="12">
        <f>SUM($K$61:$K$73)</f>
        <v>101906</v>
      </c>
      <c r="C35" s="13" t="e">
        <f>$B35/(SUM($M$61:$M$73))</f>
        <v>#DIV/0!</v>
      </c>
      <c r="D35" s="13">
        <f>$B35/(SUM($N$61:$N$73))</f>
        <v>0.12749372666400241</v>
      </c>
      <c r="E35" s="13">
        <f>$B35/(SUM($O$61:$O$73))</f>
        <v>0.14563063423533371</v>
      </c>
      <c r="F35" s="9"/>
      <c r="G35" s="7">
        <f t="shared" ref="G35:G38" si="0">A35</f>
        <v>2023</v>
      </c>
      <c r="H35" s="27">
        <f>G41</f>
        <v>-0.26625625517514495</v>
      </c>
      <c r="I35" s="15">
        <f>AVERAGE($L$61:$L$73)</f>
        <v>0.68535435293594982</v>
      </c>
      <c r="J35" s="9"/>
      <c r="K35" s="17" t="s">
        <v>279</v>
      </c>
      <c r="L35" s="28">
        <v>0</v>
      </c>
      <c r="M35" s="28">
        <v>0</v>
      </c>
      <c r="N35" s="9"/>
      <c r="O35" s="17" t="s">
        <v>279</v>
      </c>
      <c r="P35" s="28">
        <v>2</v>
      </c>
      <c r="Q35" s="28">
        <v>12</v>
      </c>
      <c r="S35" s="9"/>
    </row>
    <row r="36" spans="1:19" ht="15.5" x14ac:dyDescent="0.35">
      <c r="A36" s="7">
        <f t="shared" ref="A36:A38" si="1">A35+1</f>
        <v>2024</v>
      </c>
      <c r="B36" s="12">
        <f>SUM($K$74:$K$86)</f>
        <v>0</v>
      </c>
      <c r="C36" s="13" t="e">
        <f>$B36/(SUM($M$74:$M$86))</f>
        <v>#DIV/0!</v>
      </c>
      <c r="D36" s="13">
        <f>$B36/(SUM($N$74:$N$86))</f>
        <v>0</v>
      </c>
      <c r="E36" s="13">
        <f>$B36/(SUM($O$74:$O$86))</f>
        <v>0</v>
      </c>
      <c r="F36" s="9"/>
      <c r="G36" s="7">
        <f t="shared" si="0"/>
        <v>2024</v>
      </c>
      <c r="H36" s="27">
        <v>0</v>
      </c>
      <c r="I36" s="15">
        <f>AVERAGE($L$74:$L$86)</f>
        <v>0.68535435293594982</v>
      </c>
      <c r="J36" s="9"/>
      <c r="K36" s="17" t="s">
        <v>280</v>
      </c>
      <c r="L36" s="28">
        <v>0</v>
      </c>
      <c r="M36" s="28">
        <v>0</v>
      </c>
      <c r="N36" s="9"/>
      <c r="O36" s="17" t="s">
        <v>280</v>
      </c>
      <c r="P36" s="28">
        <v>2</v>
      </c>
      <c r="Q36" s="28">
        <v>12</v>
      </c>
      <c r="S36" s="9"/>
    </row>
    <row r="37" spans="1:19" ht="15.5" x14ac:dyDescent="0.35">
      <c r="A37" s="7">
        <f t="shared" si="1"/>
        <v>2025</v>
      </c>
      <c r="B37" s="12">
        <f>SUM($K$87:$K$99)</f>
        <v>0</v>
      </c>
      <c r="C37" s="13" t="e">
        <f>$B37/(SUM($M$87:$M$99))</f>
        <v>#DIV/0!</v>
      </c>
      <c r="D37" s="13">
        <f>$B37/(SUM($N$87:$N$99))</f>
        <v>0</v>
      </c>
      <c r="E37" s="13">
        <f>$B37/(SUM($O$87:$O$99))</f>
        <v>0</v>
      </c>
      <c r="F37" s="9"/>
      <c r="G37" s="7">
        <f t="shared" si="0"/>
        <v>2025</v>
      </c>
      <c r="H37" s="27">
        <v>0</v>
      </c>
      <c r="I37" s="15">
        <f>AVERAGE($L$87:$L$99)</f>
        <v>0.68535435293594982</v>
      </c>
      <c r="J37" s="9"/>
      <c r="K37" s="17" t="s">
        <v>281</v>
      </c>
      <c r="L37" s="28">
        <v>0</v>
      </c>
      <c r="M37" s="28">
        <v>0</v>
      </c>
      <c r="N37" s="9"/>
      <c r="O37" s="17" t="s">
        <v>281</v>
      </c>
      <c r="P37" s="28">
        <v>2</v>
      </c>
      <c r="Q37" s="28">
        <v>12</v>
      </c>
      <c r="S37" s="9"/>
    </row>
    <row r="38" spans="1:19" ht="15.5" x14ac:dyDescent="0.35">
      <c r="A38" s="7">
        <f t="shared" si="1"/>
        <v>2026</v>
      </c>
      <c r="B38" s="12">
        <f>SUM($K$100:$K$112)</f>
        <v>0</v>
      </c>
      <c r="C38" s="13" t="e">
        <f>$B38/(SUM($M$100:$M$112))</f>
        <v>#DIV/0!</v>
      </c>
      <c r="D38" s="13">
        <f>$B38/(SUM($N$100:$N$112))</f>
        <v>0</v>
      </c>
      <c r="E38" s="13">
        <f>$B38/(SUM($O$100:$O$112))</f>
        <v>0</v>
      </c>
      <c r="F38" s="9"/>
      <c r="G38" s="7">
        <f t="shared" si="0"/>
        <v>2026</v>
      </c>
      <c r="H38" s="27">
        <v>0</v>
      </c>
      <c r="I38" s="15">
        <f>AVERAGE($L$100:$L$112)</f>
        <v>0.68535435293594982</v>
      </c>
      <c r="J38" s="9"/>
      <c r="K38" s="17" t="s">
        <v>282</v>
      </c>
      <c r="L38" s="28">
        <v>0</v>
      </c>
      <c r="M38" s="28">
        <v>0</v>
      </c>
      <c r="N38" s="9"/>
      <c r="O38" s="17" t="s">
        <v>282</v>
      </c>
      <c r="P38" s="28">
        <v>2</v>
      </c>
      <c r="Q38" s="28">
        <v>12</v>
      </c>
      <c r="S38" s="9"/>
    </row>
    <row r="39" spans="1:19" ht="15.5" x14ac:dyDescent="0.35">
      <c r="A39" s="9"/>
      <c r="B39" s="9"/>
      <c r="C39" s="9"/>
      <c r="D39" s="9"/>
      <c r="E39" s="9"/>
      <c r="F39" s="9"/>
      <c r="G39" s="9"/>
      <c r="H39" s="9"/>
      <c r="I39" s="9"/>
      <c r="J39" s="9"/>
      <c r="K39" s="17" t="s">
        <v>283</v>
      </c>
      <c r="L39" s="28">
        <v>0</v>
      </c>
      <c r="M39" s="28">
        <v>0</v>
      </c>
      <c r="N39" s="9"/>
      <c r="O39" s="17" t="s">
        <v>283</v>
      </c>
      <c r="P39" s="28">
        <v>2</v>
      </c>
      <c r="Q39" s="28">
        <v>12</v>
      </c>
      <c r="S39" s="9"/>
    </row>
    <row r="40" spans="1:19" ht="15.5" x14ac:dyDescent="0.35">
      <c r="A40" s="9"/>
      <c r="B40" s="9"/>
      <c r="C40" s="18" t="s">
        <v>284</v>
      </c>
      <c r="D40" s="9"/>
      <c r="E40" s="9"/>
      <c r="F40" s="9"/>
      <c r="G40" s="19" t="str">
        <f>"Actual "&amp;A35&amp;" Growth YTD"</f>
        <v>Actual 2023 Growth YTD</v>
      </c>
      <c r="H40" s="9"/>
      <c r="I40" s="9"/>
      <c r="J40" s="9"/>
      <c r="K40" s="17" t="s">
        <v>285</v>
      </c>
      <c r="L40" s="28">
        <v>0</v>
      </c>
      <c r="M40" s="28">
        <v>0</v>
      </c>
      <c r="N40" s="9"/>
      <c r="O40" s="17" t="s">
        <v>285</v>
      </c>
      <c r="P40" s="28">
        <v>2</v>
      </c>
      <c r="Q40" s="28">
        <v>12</v>
      </c>
      <c r="S40" s="9"/>
    </row>
    <row r="41" spans="1:19" ht="15.5" x14ac:dyDescent="0.35">
      <c r="A41" s="9"/>
      <c r="B41" s="17" t="s">
        <v>286</v>
      </c>
      <c r="C41" s="26">
        <f>'2023 KDT'!$I$9</f>
        <v>2.1830282812468025</v>
      </c>
      <c r="D41" s="19" t="str">
        <f>CONCATENATE(C43," per Minute")</f>
        <v>Cases per Minute</v>
      </c>
      <c r="E41" s="9"/>
      <c r="F41" s="9"/>
      <c r="G41" s="23">
        <f>IFERROR(SUM($J$61:$J$73)/SUM($J$48:$J$60)-1,"")</f>
        <v>-0.26625625517514495</v>
      </c>
      <c r="H41" s="9"/>
      <c r="I41" s="9"/>
      <c r="J41" s="9"/>
      <c r="K41" s="17" t="s">
        <v>287</v>
      </c>
      <c r="L41" s="28">
        <v>0</v>
      </c>
      <c r="M41" s="28">
        <v>0</v>
      </c>
      <c r="N41" s="9"/>
      <c r="O41" s="17" t="s">
        <v>287</v>
      </c>
      <c r="P41" s="28">
        <v>2</v>
      </c>
      <c r="Q41" s="28">
        <v>12</v>
      </c>
      <c r="S41" s="9"/>
    </row>
    <row r="42" spans="1:19" ht="15.5" x14ac:dyDescent="0.35">
      <c r="A42" s="9"/>
      <c r="B42" s="17" t="s">
        <v>308</v>
      </c>
      <c r="C42" s="25">
        <v>0.6</v>
      </c>
      <c r="D42" s="9"/>
      <c r="E42" s="9"/>
      <c r="F42" s="9"/>
      <c r="H42" s="9"/>
      <c r="I42" s="9"/>
      <c r="J42" s="9"/>
      <c r="K42" s="9"/>
      <c r="L42" s="17" t="s">
        <v>288</v>
      </c>
      <c r="M42" s="20">
        <f>(L35*M35)+(L36*M36)+(L37*M37)+(L38*M38)+(L39*M39)+(L40*M40)+(L41*M41)</f>
        <v>0</v>
      </c>
      <c r="N42" s="9"/>
      <c r="O42" s="18"/>
      <c r="P42" s="17" t="s">
        <v>288</v>
      </c>
      <c r="Q42" s="20">
        <f>(P35*Q35)+(P36*Q36)+(P37*Q37)+(P38*Q38)+(P39*Q39)+(P40*Q40)+(P41*Q41)</f>
        <v>168</v>
      </c>
      <c r="S42" s="9"/>
    </row>
    <row r="43" spans="1:19" ht="15.5" x14ac:dyDescent="0.35">
      <c r="A43" s="9"/>
      <c r="B43" s="17" t="s">
        <v>289</v>
      </c>
      <c r="C43" s="26" t="s">
        <v>290</v>
      </c>
      <c r="D43" s="9"/>
      <c r="E43" s="9"/>
      <c r="F43" s="9"/>
      <c r="G43" s="9"/>
      <c r="H43" s="9"/>
      <c r="I43" s="9"/>
      <c r="J43" s="9"/>
      <c r="K43" s="9"/>
      <c r="L43" s="17" t="s">
        <v>291</v>
      </c>
      <c r="M43" s="9">
        <v>52</v>
      </c>
      <c r="N43" s="9"/>
      <c r="O43" s="18"/>
      <c r="P43" s="17" t="s">
        <v>291</v>
      </c>
      <c r="Q43" s="9">
        <v>52</v>
      </c>
      <c r="S43" s="9"/>
    </row>
    <row r="44" spans="1:19" ht="15.5" x14ac:dyDescent="0.35">
      <c r="A44" s="22"/>
      <c r="B44" s="9"/>
      <c r="C44" s="17"/>
      <c r="D44" s="21"/>
      <c r="E44" s="9"/>
      <c r="F44" s="9"/>
      <c r="G44" s="9"/>
      <c r="H44" s="9"/>
      <c r="I44" s="9"/>
      <c r="J44" s="9"/>
      <c r="K44" s="9"/>
      <c r="L44" s="17" t="s">
        <v>292</v>
      </c>
      <c r="M44" s="21">
        <f>M42*M43</f>
        <v>0</v>
      </c>
      <c r="N44" s="9"/>
      <c r="O44" s="18"/>
      <c r="P44" s="17" t="s">
        <v>292</v>
      </c>
      <c r="Q44" s="21">
        <f>Q42*Q43</f>
        <v>8736</v>
      </c>
      <c r="S44" s="9"/>
    </row>
    <row r="45" spans="1:19" ht="15.5" x14ac:dyDescent="0.35">
      <c r="A45" s="22"/>
      <c r="B45" s="9"/>
      <c r="C45" s="9"/>
      <c r="D45" s="9"/>
      <c r="E45" s="9"/>
      <c r="F45" s="9"/>
      <c r="G45" s="9"/>
      <c r="H45" s="9"/>
      <c r="I45" s="9"/>
      <c r="J45" s="9"/>
      <c r="K45" s="9"/>
      <c r="L45" s="17" t="s">
        <v>293</v>
      </c>
      <c r="M45" s="9">
        <f>M44/13</f>
        <v>0</v>
      </c>
      <c r="N45" s="9"/>
      <c r="O45" s="18"/>
      <c r="P45" s="17" t="s">
        <v>293</v>
      </c>
      <c r="Q45" s="9">
        <f>Q44/13</f>
        <v>672</v>
      </c>
      <c r="S45" s="9"/>
    </row>
    <row r="46" spans="1:19" ht="29.25" customHeight="1" x14ac:dyDescent="0.35"/>
    <row r="47" spans="1:19"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t="s">
        <v>273</v>
      </c>
      <c r="M47" s="6" t="s">
        <v>269</v>
      </c>
      <c r="N47" s="6" t="s">
        <v>270</v>
      </c>
      <c r="O47" s="6" t="s">
        <v>271</v>
      </c>
    </row>
    <row r="48" spans="1:19" x14ac:dyDescent="0.35">
      <c r="A48" s="1">
        <f>$A$34</f>
        <v>2022</v>
      </c>
      <c r="B48" s="1">
        <v>1</v>
      </c>
      <c r="C48" s="30"/>
      <c r="D48" s="30"/>
      <c r="E48" s="30"/>
      <c r="F48" s="29">
        <v>31157</v>
      </c>
      <c r="G48" s="29">
        <v>34945</v>
      </c>
      <c r="H48" s="30"/>
      <c r="I48" s="29">
        <v>1260</v>
      </c>
      <c r="J48" s="5">
        <f>IF(G61&gt;0,G48,0)</f>
        <v>34945</v>
      </c>
      <c r="K48" s="5">
        <f>IF(G48&gt;0,G48,C48)</f>
        <v>34945</v>
      </c>
      <c r="L48" s="31">
        <v>0.33129999999999998</v>
      </c>
      <c r="M48" s="5">
        <f t="shared" ref="M48:M111" si="2">$C$41*$L48*60*$M$45</f>
        <v>0</v>
      </c>
      <c r="N48" s="5">
        <f t="shared" ref="N48:N111" si="3">$C$41*$L48*60*$Q$45</f>
        <v>29160.926709347284</v>
      </c>
      <c r="O48" s="5">
        <f t="shared" ref="O48:O111" si="4">$C$41*$C$42*60*$Q$45</f>
        <v>52811.820179922644</v>
      </c>
    </row>
    <row r="49" spans="1:15" x14ac:dyDescent="0.35">
      <c r="A49" s="1"/>
      <c r="B49" s="1">
        <v>2</v>
      </c>
      <c r="C49" s="30"/>
      <c r="D49" s="30"/>
      <c r="E49" s="30"/>
      <c r="F49" s="29">
        <v>35690</v>
      </c>
      <c r="G49" s="29">
        <v>37622</v>
      </c>
      <c r="H49" s="30"/>
      <c r="I49" s="29">
        <v>2520</v>
      </c>
      <c r="J49" s="5">
        <f t="shared" ref="J49:J60" si="5">IF(G62&gt;0,G49,0)</f>
        <v>37622</v>
      </c>
      <c r="K49" s="5">
        <f t="shared" ref="K49:K112" si="6">IF(G49&gt;0,G49,C49)</f>
        <v>37622</v>
      </c>
      <c r="L49" s="32">
        <f>L48</f>
        <v>0.33129999999999998</v>
      </c>
      <c r="M49" s="5">
        <f t="shared" si="2"/>
        <v>0</v>
      </c>
      <c r="N49" s="5">
        <f t="shared" si="3"/>
        <v>29160.926709347284</v>
      </c>
      <c r="O49" s="5">
        <f t="shared" si="4"/>
        <v>52811.820179922644</v>
      </c>
    </row>
    <row r="50" spans="1:15" x14ac:dyDescent="0.35">
      <c r="A50" s="1"/>
      <c r="B50" s="1">
        <v>3</v>
      </c>
      <c r="C50" s="30"/>
      <c r="D50" s="30"/>
      <c r="E50" s="30"/>
      <c r="F50" s="29">
        <v>23893</v>
      </c>
      <c r="G50" s="29">
        <v>24224</v>
      </c>
      <c r="H50" s="30"/>
      <c r="I50" s="29"/>
      <c r="J50" s="5">
        <f t="shared" si="5"/>
        <v>24224</v>
      </c>
      <c r="K50" s="5">
        <f t="shared" si="6"/>
        <v>24224</v>
      </c>
      <c r="L50" s="32">
        <f t="shared" ref="L50:L112" si="7">L49</f>
        <v>0.33129999999999998</v>
      </c>
      <c r="M50" s="5">
        <f t="shared" si="2"/>
        <v>0</v>
      </c>
      <c r="N50" s="5">
        <f t="shared" si="3"/>
        <v>29160.926709347284</v>
      </c>
      <c r="O50" s="5">
        <f t="shared" si="4"/>
        <v>52811.820179922644</v>
      </c>
    </row>
    <row r="51" spans="1:15" x14ac:dyDescent="0.35">
      <c r="A51" s="1"/>
      <c r="B51" s="1">
        <v>4</v>
      </c>
      <c r="C51" s="30"/>
      <c r="D51" s="30"/>
      <c r="E51" s="30"/>
      <c r="F51" s="29">
        <v>27117</v>
      </c>
      <c r="G51" s="29">
        <v>27138</v>
      </c>
      <c r="H51" s="30"/>
      <c r="I51" s="29"/>
      <c r="J51" s="5">
        <f t="shared" si="5"/>
        <v>27138</v>
      </c>
      <c r="K51" s="5">
        <f t="shared" si="6"/>
        <v>27138</v>
      </c>
      <c r="L51" s="32">
        <f t="shared" si="7"/>
        <v>0.33129999999999998</v>
      </c>
      <c r="M51" s="5">
        <f t="shared" si="2"/>
        <v>0</v>
      </c>
      <c r="N51" s="5">
        <f t="shared" si="3"/>
        <v>29160.926709347284</v>
      </c>
      <c r="O51" s="5">
        <f t="shared" si="4"/>
        <v>52811.820179922644</v>
      </c>
    </row>
    <row r="52" spans="1:15" x14ac:dyDescent="0.35">
      <c r="A52" s="1"/>
      <c r="B52" s="1">
        <v>5</v>
      </c>
      <c r="C52" s="30"/>
      <c r="D52" s="30"/>
      <c r="E52" s="30"/>
      <c r="F52" s="29">
        <v>15167</v>
      </c>
      <c r="G52" s="29">
        <v>14956</v>
      </c>
      <c r="H52" s="30"/>
      <c r="I52" s="29"/>
      <c r="J52" s="5">
        <f t="shared" si="5"/>
        <v>14956</v>
      </c>
      <c r="K52" s="5">
        <f t="shared" si="6"/>
        <v>14956</v>
      </c>
      <c r="L52" s="32">
        <f t="shared" si="7"/>
        <v>0.33129999999999998</v>
      </c>
      <c r="M52" s="5">
        <f t="shared" si="2"/>
        <v>0</v>
      </c>
      <c r="N52" s="5">
        <f t="shared" si="3"/>
        <v>29160.926709347284</v>
      </c>
      <c r="O52" s="5">
        <f t="shared" si="4"/>
        <v>52811.820179922644</v>
      </c>
    </row>
    <row r="53" spans="1:15" x14ac:dyDescent="0.35">
      <c r="A53" s="1"/>
      <c r="B53" s="1">
        <v>6</v>
      </c>
      <c r="C53" s="30"/>
      <c r="D53" s="30"/>
      <c r="E53" s="30"/>
      <c r="F53" s="29">
        <v>13957</v>
      </c>
      <c r="G53" s="29">
        <v>12522</v>
      </c>
      <c r="H53" s="30"/>
      <c r="I53" s="29"/>
      <c r="J53" s="5">
        <f t="shared" si="5"/>
        <v>0</v>
      </c>
      <c r="K53" s="5">
        <f t="shared" si="6"/>
        <v>12522</v>
      </c>
      <c r="L53" s="32">
        <f t="shared" si="7"/>
        <v>0.33129999999999998</v>
      </c>
      <c r="M53" s="5">
        <f t="shared" si="2"/>
        <v>0</v>
      </c>
      <c r="N53" s="5">
        <f t="shared" si="3"/>
        <v>29160.926709347284</v>
      </c>
      <c r="O53" s="5">
        <f t="shared" si="4"/>
        <v>52811.820179922644</v>
      </c>
    </row>
    <row r="54" spans="1:15" x14ac:dyDescent="0.35">
      <c r="A54" s="1"/>
      <c r="B54" s="1">
        <v>7</v>
      </c>
      <c r="C54" s="30"/>
      <c r="D54" s="30"/>
      <c r="E54" s="30"/>
      <c r="F54" s="29">
        <v>20256</v>
      </c>
      <c r="G54" s="29">
        <v>18552</v>
      </c>
      <c r="H54" s="30"/>
      <c r="I54" s="29"/>
      <c r="J54" s="5">
        <f t="shared" si="5"/>
        <v>0</v>
      </c>
      <c r="K54" s="5">
        <f t="shared" si="6"/>
        <v>18552</v>
      </c>
      <c r="L54" s="32">
        <f t="shared" si="7"/>
        <v>0.33129999999999998</v>
      </c>
      <c r="M54" s="5">
        <f t="shared" si="2"/>
        <v>0</v>
      </c>
      <c r="N54" s="5">
        <f t="shared" si="3"/>
        <v>29160.926709347284</v>
      </c>
      <c r="O54" s="5">
        <f t="shared" si="4"/>
        <v>52811.820179922644</v>
      </c>
    </row>
    <row r="55" spans="1:15" x14ac:dyDescent="0.35">
      <c r="A55" s="1"/>
      <c r="B55" s="1">
        <v>8</v>
      </c>
      <c r="C55" s="30"/>
      <c r="D55" s="30"/>
      <c r="E55" s="30"/>
      <c r="F55" s="29">
        <v>38793</v>
      </c>
      <c r="G55" s="29">
        <v>40128</v>
      </c>
      <c r="H55" s="30"/>
      <c r="I55" s="29"/>
      <c r="J55" s="5">
        <f t="shared" si="5"/>
        <v>0</v>
      </c>
      <c r="K55" s="5">
        <f t="shared" si="6"/>
        <v>40128</v>
      </c>
      <c r="L55" s="32">
        <f t="shared" si="7"/>
        <v>0.33129999999999998</v>
      </c>
      <c r="M55" s="5">
        <f t="shared" si="2"/>
        <v>0</v>
      </c>
      <c r="N55" s="5">
        <f t="shared" si="3"/>
        <v>29160.926709347284</v>
      </c>
      <c r="O55" s="5">
        <f t="shared" si="4"/>
        <v>52811.820179922644</v>
      </c>
    </row>
    <row r="56" spans="1:15" x14ac:dyDescent="0.35">
      <c r="A56" s="1"/>
      <c r="B56" s="1">
        <v>9</v>
      </c>
      <c r="C56" s="30"/>
      <c r="D56" s="30"/>
      <c r="E56" s="30"/>
      <c r="F56" s="29">
        <v>32507</v>
      </c>
      <c r="G56" s="29">
        <v>29852</v>
      </c>
      <c r="H56" s="30"/>
      <c r="I56" s="29"/>
      <c r="J56" s="5">
        <f t="shared" si="5"/>
        <v>0</v>
      </c>
      <c r="K56" s="5">
        <f t="shared" si="6"/>
        <v>29852</v>
      </c>
      <c r="L56" s="32">
        <f t="shared" si="7"/>
        <v>0.33129999999999998</v>
      </c>
      <c r="M56" s="5">
        <f t="shared" si="2"/>
        <v>0</v>
      </c>
      <c r="N56" s="5">
        <f t="shared" si="3"/>
        <v>29160.926709347284</v>
      </c>
      <c r="O56" s="5">
        <f t="shared" si="4"/>
        <v>52811.820179922644</v>
      </c>
    </row>
    <row r="57" spans="1:15" x14ac:dyDescent="0.35">
      <c r="A57" s="1"/>
      <c r="B57" s="1">
        <v>10</v>
      </c>
      <c r="C57" s="30"/>
      <c r="D57" s="30"/>
      <c r="E57" s="30"/>
      <c r="F57" s="29">
        <v>20227</v>
      </c>
      <c r="G57" s="29">
        <v>22328</v>
      </c>
      <c r="H57" s="30"/>
      <c r="I57" s="29"/>
      <c r="J57" s="5">
        <f t="shared" si="5"/>
        <v>0</v>
      </c>
      <c r="K57" s="5">
        <f t="shared" si="6"/>
        <v>22328</v>
      </c>
      <c r="L57" s="32">
        <f t="shared" si="7"/>
        <v>0.33129999999999998</v>
      </c>
      <c r="M57" s="5">
        <f t="shared" si="2"/>
        <v>0</v>
      </c>
      <c r="N57" s="5">
        <f t="shared" si="3"/>
        <v>29160.926709347284</v>
      </c>
      <c r="O57" s="5">
        <f t="shared" si="4"/>
        <v>52811.820179922644</v>
      </c>
    </row>
    <row r="58" spans="1:15" x14ac:dyDescent="0.35">
      <c r="A58" s="1"/>
      <c r="B58" s="1">
        <v>11</v>
      </c>
      <c r="C58" s="30"/>
      <c r="D58" s="30"/>
      <c r="E58" s="30"/>
      <c r="F58" s="29">
        <v>33822</v>
      </c>
      <c r="G58" s="29">
        <v>34167</v>
      </c>
      <c r="H58" s="30"/>
      <c r="I58" s="29"/>
      <c r="J58" s="5">
        <f t="shared" si="5"/>
        <v>0</v>
      </c>
      <c r="K58" s="5">
        <f t="shared" si="6"/>
        <v>34167</v>
      </c>
      <c r="L58" s="32">
        <f t="shared" si="7"/>
        <v>0.33129999999999998</v>
      </c>
      <c r="M58" s="5">
        <f t="shared" si="2"/>
        <v>0</v>
      </c>
      <c r="N58" s="5">
        <f t="shared" si="3"/>
        <v>29160.926709347284</v>
      </c>
      <c r="O58" s="5">
        <f t="shared" si="4"/>
        <v>52811.820179922644</v>
      </c>
    </row>
    <row r="59" spans="1:15" x14ac:dyDescent="0.35">
      <c r="A59" s="1"/>
      <c r="B59" s="1">
        <v>12</v>
      </c>
      <c r="C59" s="30"/>
      <c r="D59" s="30"/>
      <c r="E59" s="30"/>
      <c r="F59" s="29">
        <v>25394</v>
      </c>
      <c r="G59" s="29">
        <v>22365</v>
      </c>
      <c r="H59" s="30"/>
      <c r="I59" s="29"/>
      <c r="J59" s="5">
        <f t="shared" si="5"/>
        <v>0</v>
      </c>
      <c r="K59" s="5">
        <f t="shared" si="6"/>
        <v>22365</v>
      </c>
      <c r="L59" s="32">
        <f t="shared" si="7"/>
        <v>0.33129999999999998</v>
      </c>
      <c r="M59" s="5">
        <f t="shared" si="2"/>
        <v>0</v>
      </c>
      <c r="N59" s="5">
        <f t="shared" si="3"/>
        <v>29160.926709347284</v>
      </c>
      <c r="O59" s="5">
        <f t="shared" si="4"/>
        <v>52811.820179922644</v>
      </c>
    </row>
    <row r="60" spans="1:15" x14ac:dyDescent="0.35">
      <c r="A60" s="1"/>
      <c r="B60" s="1">
        <v>13</v>
      </c>
      <c r="C60" s="30"/>
      <c r="D60" s="30"/>
      <c r="E60" s="30"/>
      <c r="F60" s="29">
        <v>16454</v>
      </c>
      <c r="G60" s="29">
        <v>18007</v>
      </c>
      <c r="H60" s="30"/>
      <c r="I60" s="29"/>
      <c r="J60" s="5">
        <f t="shared" si="5"/>
        <v>0</v>
      </c>
      <c r="K60" s="5">
        <f t="shared" si="6"/>
        <v>18007</v>
      </c>
      <c r="L60" s="32">
        <f t="shared" si="7"/>
        <v>0.33129999999999998</v>
      </c>
      <c r="M60" s="5">
        <f t="shared" si="2"/>
        <v>0</v>
      </c>
      <c r="N60" s="5">
        <f t="shared" si="3"/>
        <v>29160.926709347284</v>
      </c>
      <c r="O60" s="5">
        <f t="shared" si="4"/>
        <v>52811.820179922644</v>
      </c>
    </row>
    <row r="61" spans="1:15" x14ac:dyDescent="0.35">
      <c r="A61" s="1">
        <f>$A$35</f>
        <v>2023</v>
      </c>
      <c r="B61" s="1">
        <v>1</v>
      </c>
      <c r="C61" s="30">
        <f>IF(ISBLANK(G48),C48*(1+$H$35),G48*(1+$H$35))</f>
        <v>25640.675162904561</v>
      </c>
      <c r="D61" s="30"/>
      <c r="E61" s="30"/>
      <c r="F61" s="29">
        <v>29022</v>
      </c>
      <c r="G61" s="29">
        <v>29989</v>
      </c>
      <c r="H61" s="30"/>
      <c r="I61" s="30"/>
      <c r="J61" s="5">
        <f>IF(G61&gt;0,G61,0)</f>
        <v>29989</v>
      </c>
      <c r="K61" s="5">
        <f t="shared" si="6"/>
        <v>29989</v>
      </c>
      <c r="L61" s="31">
        <f>'2023 KDT'!J9/100</f>
        <v>0.68535435293594982</v>
      </c>
      <c r="M61" s="5">
        <f t="shared" si="2"/>
        <v>0</v>
      </c>
      <c r="N61" s="5">
        <f t="shared" si="3"/>
        <v>60324.684744634367</v>
      </c>
      <c r="O61" s="5">
        <f t="shared" si="4"/>
        <v>52811.820179922644</v>
      </c>
    </row>
    <row r="62" spans="1:15" x14ac:dyDescent="0.35">
      <c r="A62" s="1"/>
      <c r="B62" s="1">
        <v>2</v>
      </c>
      <c r="C62" s="30">
        <f>IF(ISBLANK(G49),C49*(1+$H$35),G49*(1+$H$35))</f>
        <v>27604.907167800695</v>
      </c>
      <c r="D62" s="30"/>
      <c r="E62" s="30"/>
      <c r="F62" s="29">
        <v>34607</v>
      </c>
      <c r="G62" s="29">
        <v>31958</v>
      </c>
      <c r="H62" s="30"/>
      <c r="I62" s="30"/>
      <c r="J62" s="5">
        <f t="shared" ref="J62:J73" si="8">IF(G62&gt;0,G62,0)</f>
        <v>31958</v>
      </c>
      <c r="K62" s="5">
        <f t="shared" si="6"/>
        <v>31958</v>
      </c>
      <c r="L62" s="32">
        <f t="shared" si="7"/>
        <v>0.68535435293594982</v>
      </c>
      <c r="M62" s="5">
        <f t="shared" si="2"/>
        <v>0</v>
      </c>
      <c r="N62" s="5">
        <f t="shared" si="3"/>
        <v>60324.684744634367</v>
      </c>
      <c r="O62" s="5">
        <f t="shared" si="4"/>
        <v>52811.820179922644</v>
      </c>
    </row>
    <row r="63" spans="1:15" x14ac:dyDescent="0.35">
      <c r="A63" s="1"/>
      <c r="B63" s="1">
        <v>3</v>
      </c>
      <c r="C63" s="30">
        <f t="shared" ref="C63:C65" si="9">IF(ISBLANK(G50),C50*(1+$H$35),G50*(1+$H$35))</f>
        <v>17774.208474637289</v>
      </c>
      <c r="D63" s="30"/>
      <c r="E63" s="30"/>
      <c r="F63" s="29">
        <v>14013</v>
      </c>
      <c r="G63" s="29">
        <v>15556</v>
      </c>
      <c r="H63" s="30"/>
      <c r="I63" s="30"/>
      <c r="J63" s="5">
        <f t="shared" si="8"/>
        <v>15556</v>
      </c>
      <c r="K63" s="5">
        <f t="shared" si="6"/>
        <v>15556</v>
      </c>
      <c r="L63" s="32">
        <f t="shared" si="7"/>
        <v>0.68535435293594982</v>
      </c>
      <c r="M63" s="5">
        <f t="shared" si="2"/>
        <v>0</v>
      </c>
      <c r="N63" s="5">
        <f t="shared" si="3"/>
        <v>60324.684744634367</v>
      </c>
      <c r="O63" s="5">
        <f t="shared" si="4"/>
        <v>52811.820179922644</v>
      </c>
    </row>
    <row r="64" spans="1:15" x14ac:dyDescent="0.35">
      <c r="A64" s="1"/>
      <c r="B64" s="1">
        <v>4</v>
      </c>
      <c r="C64" s="30">
        <f t="shared" si="9"/>
        <v>19912.337747056918</v>
      </c>
      <c r="D64" s="30"/>
      <c r="E64" s="30"/>
      <c r="F64" s="29">
        <v>15265</v>
      </c>
      <c r="G64" s="29">
        <v>15079</v>
      </c>
      <c r="H64" s="30"/>
      <c r="I64" s="30"/>
      <c r="J64" s="5">
        <f t="shared" si="8"/>
        <v>15079</v>
      </c>
      <c r="K64" s="5">
        <f t="shared" si="6"/>
        <v>15079</v>
      </c>
      <c r="L64" s="32">
        <f t="shared" si="7"/>
        <v>0.68535435293594982</v>
      </c>
      <c r="M64" s="5">
        <f t="shared" si="2"/>
        <v>0</v>
      </c>
      <c r="N64" s="5">
        <f t="shared" si="3"/>
        <v>60324.684744634367</v>
      </c>
      <c r="O64" s="5">
        <f t="shared" si="4"/>
        <v>52811.820179922644</v>
      </c>
    </row>
    <row r="65" spans="1:15" x14ac:dyDescent="0.35">
      <c r="A65" s="1"/>
      <c r="B65" s="1">
        <v>5</v>
      </c>
      <c r="C65" s="30">
        <f t="shared" si="9"/>
        <v>10973.871447600532</v>
      </c>
      <c r="D65" s="30"/>
      <c r="E65" s="30"/>
      <c r="F65" s="29">
        <v>9796</v>
      </c>
      <c r="G65" s="30">
        <v>9324</v>
      </c>
      <c r="H65" s="30"/>
      <c r="I65" s="30"/>
      <c r="J65" s="5">
        <f t="shared" si="8"/>
        <v>9324</v>
      </c>
      <c r="K65" s="5">
        <f t="shared" si="6"/>
        <v>9324</v>
      </c>
      <c r="L65" s="32">
        <f t="shared" si="7"/>
        <v>0.68535435293594982</v>
      </c>
      <c r="M65" s="5">
        <f t="shared" si="2"/>
        <v>0</v>
      </c>
      <c r="N65" s="5">
        <f t="shared" si="3"/>
        <v>60324.684744634367</v>
      </c>
      <c r="O65" s="5">
        <f t="shared" si="4"/>
        <v>52811.820179922644</v>
      </c>
    </row>
    <row r="66" spans="1:15" x14ac:dyDescent="0.35">
      <c r="A66" s="1"/>
      <c r="B66" s="1">
        <v>6</v>
      </c>
      <c r="C66" s="30">
        <v>0</v>
      </c>
      <c r="D66" s="30"/>
      <c r="E66" s="30"/>
      <c r="F66" s="30"/>
      <c r="G66" s="30"/>
      <c r="H66" s="30">
        <v>2427</v>
      </c>
      <c r="I66" s="30"/>
      <c r="J66" s="5">
        <f t="shared" si="8"/>
        <v>0</v>
      </c>
      <c r="K66" s="5">
        <f t="shared" si="6"/>
        <v>0</v>
      </c>
      <c r="L66" s="32">
        <f t="shared" si="7"/>
        <v>0.68535435293594982</v>
      </c>
      <c r="M66" s="5">
        <f t="shared" si="2"/>
        <v>0</v>
      </c>
      <c r="N66" s="5">
        <f t="shared" si="3"/>
        <v>60324.684744634367</v>
      </c>
      <c r="O66" s="5">
        <f t="shared" si="4"/>
        <v>52811.820179922644</v>
      </c>
    </row>
    <row r="67" spans="1:15" x14ac:dyDescent="0.35">
      <c r="A67" s="1"/>
      <c r="B67" s="1">
        <v>7</v>
      </c>
      <c r="C67" s="30">
        <v>0</v>
      </c>
      <c r="D67" s="30"/>
      <c r="E67" s="30"/>
      <c r="F67" s="30"/>
      <c r="G67" s="30"/>
      <c r="H67" s="30"/>
      <c r="I67" s="30"/>
      <c r="J67" s="5">
        <f t="shared" si="8"/>
        <v>0</v>
      </c>
      <c r="K67" s="5">
        <f t="shared" si="6"/>
        <v>0</v>
      </c>
      <c r="L67" s="32">
        <f t="shared" si="7"/>
        <v>0.68535435293594982</v>
      </c>
      <c r="M67" s="5">
        <f t="shared" si="2"/>
        <v>0</v>
      </c>
      <c r="N67" s="5">
        <f t="shared" si="3"/>
        <v>60324.684744634367</v>
      </c>
      <c r="O67" s="5">
        <f t="shared" si="4"/>
        <v>52811.820179922644</v>
      </c>
    </row>
    <row r="68" spans="1:15" x14ac:dyDescent="0.35">
      <c r="A68" s="1"/>
      <c r="B68" s="1">
        <v>8</v>
      </c>
      <c r="C68" s="30">
        <v>0</v>
      </c>
      <c r="D68" s="30"/>
      <c r="E68" s="30"/>
      <c r="F68" s="30"/>
      <c r="G68" s="30"/>
      <c r="H68" s="30"/>
      <c r="I68" s="30"/>
      <c r="J68" s="5">
        <f t="shared" si="8"/>
        <v>0</v>
      </c>
      <c r="K68" s="5">
        <f t="shared" si="6"/>
        <v>0</v>
      </c>
      <c r="L68" s="32">
        <f t="shared" si="7"/>
        <v>0.68535435293594982</v>
      </c>
      <c r="M68" s="5">
        <f t="shared" si="2"/>
        <v>0</v>
      </c>
      <c r="N68" s="5">
        <f t="shared" si="3"/>
        <v>60324.684744634367</v>
      </c>
      <c r="O68" s="5">
        <f t="shared" si="4"/>
        <v>52811.820179922644</v>
      </c>
    </row>
    <row r="69" spans="1:15" x14ac:dyDescent="0.35">
      <c r="A69" s="1"/>
      <c r="B69" s="1">
        <v>9</v>
      </c>
      <c r="C69" s="30">
        <v>0</v>
      </c>
      <c r="D69" s="30"/>
      <c r="E69" s="30"/>
      <c r="F69" s="30"/>
      <c r="G69" s="30"/>
      <c r="H69" s="30"/>
      <c r="I69" s="30"/>
      <c r="J69" s="5">
        <f t="shared" si="8"/>
        <v>0</v>
      </c>
      <c r="K69" s="5">
        <f t="shared" si="6"/>
        <v>0</v>
      </c>
      <c r="L69" s="32">
        <f t="shared" si="7"/>
        <v>0.68535435293594982</v>
      </c>
      <c r="M69" s="5">
        <f t="shared" si="2"/>
        <v>0</v>
      </c>
      <c r="N69" s="5">
        <f t="shared" si="3"/>
        <v>60324.684744634367</v>
      </c>
      <c r="O69" s="5">
        <f t="shared" si="4"/>
        <v>52811.820179922644</v>
      </c>
    </row>
    <row r="70" spans="1:15" x14ac:dyDescent="0.35">
      <c r="A70" s="1"/>
      <c r="B70" s="1">
        <v>10</v>
      </c>
      <c r="C70" s="30">
        <v>0</v>
      </c>
      <c r="D70" s="30"/>
      <c r="E70" s="30"/>
      <c r="F70" s="30"/>
      <c r="G70" s="30"/>
      <c r="H70" s="30"/>
      <c r="I70" s="30"/>
      <c r="J70" s="5">
        <f t="shared" si="8"/>
        <v>0</v>
      </c>
      <c r="K70" s="5">
        <f t="shared" si="6"/>
        <v>0</v>
      </c>
      <c r="L70" s="32">
        <f t="shared" si="7"/>
        <v>0.68535435293594982</v>
      </c>
      <c r="M70" s="5">
        <f t="shared" si="2"/>
        <v>0</v>
      </c>
      <c r="N70" s="5">
        <f t="shared" si="3"/>
        <v>60324.684744634367</v>
      </c>
      <c r="O70" s="5">
        <f t="shared" si="4"/>
        <v>52811.820179922644</v>
      </c>
    </row>
    <row r="71" spans="1:15" x14ac:dyDescent="0.35">
      <c r="A71" s="1"/>
      <c r="B71" s="1">
        <v>11</v>
      </c>
      <c r="C71" s="30">
        <v>0</v>
      </c>
      <c r="D71" s="30"/>
      <c r="E71" s="30"/>
      <c r="F71" s="30"/>
      <c r="G71" s="30"/>
      <c r="H71" s="30"/>
      <c r="I71" s="30"/>
      <c r="J71" s="5">
        <f t="shared" si="8"/>
        <v>0</v>
      </c>
      <c r="K71" s="5">
        <f t="shared" si="6"/>
        <v>0</v>
      </c>
      <c r="L71" s="32">
        <f t="shared" si="7"/>
        <v>0.68535435293594982</v>
      </c>
      <c r="M71" s="5">
        <f t="shared" si="2"/>
        <v>0</v>
      </c>
      <c r="N71" s="5">
        <f t="shared" si="3"/>
        <v>60324.684744634367</v>
      </c>
      <c r="O71" s="5">
        <f t="shared" si="4"/>
        <v>52811.820179922644</v>
      </c>
    </row>
    <row r="72" spans="1:15" x14ac:dyDescent="0.35">
      <c r="A72" s="1"/>
      <c r="B72" s="1">
        <v>12</v>
      </c>
      <c r="C72" s="30">
        <v>0</v>
      </c>
      <c r="D72" s="30"/>
      <c r="E72" s="30"/>
      <c r="F72" s="30"/>
      <c r="G72" s="30"/>
      <c r="H72" s="30"/>
      <c r="I72" s="30"/>
      <c r="J72" s="5">
        <f t="shared" si="8"/>
        <v>0</v>
      </c>
      <c r="K72" s="5">
        <f t="shared" si="6"/>
        <v>0</v>
      </c>
      <c r="L72" s="32">
        <f t="shared" si="7"/>
        <v>0.68535435293594982</v>
      </c>
      <c r="M72" s="5">
        <f t="shared" si="2"/>
        <v>0</v>
      </c>
      <c r="N72" s="5">
        <f t="shared" si="3"/>
        <v>60324.684744634367</v>
      </c>
      <c r="O72" s="5">
        <f t="shared" si="4"/>
        <v>52811.820179922644</v>
      </c>
    </row>
    <row r="73" spans="1:15" x14ac:dyDescent="0.35">
      <c r="A73" s="1"/>
      <c r="B73" s="1">
        <v>13</v>
      </c>
      <c r="C73" s="30">
        <v>0</v>
      </c>
      <c r="D73" s="30"/>
      <c r="E73" s="30"/>
      <c r="F73" s="30"/>
      <c r="G73" s="30"/>
      <c r="H73" s="30"/>
      <c r="I73" s="30"/>
      <c r="J73" s="5">
        <f t="shared" si="8"/>
        <v>0</v>
      </c>
      <c r="K73" s="5">
        <f t="shared" si="6"/>
        <v>0</v>
      </c>
      <c r="L73" s="32">
        <f t="shared" si="7"/>
        <v>0.68535435293594982</v>
      </c>
      <c r="M73" s="5">
        <f>($C$41*$L73*60*$M$45)*(5/4)</f>
        <v>0</v>
      </c>
      <c r="N73" s="5">
        <f>($C$41*$L73*60*$Q$45)*(5/4)</f>
        <v>75405.855930792954</v>
      </c>
      <c r="O73" s="5">
        <f>($C$41*$C$42*60*$Q$45)*(5/4)</f>
        <v>66014.775224903307</v>
      </c>
    </row>
    <row r="74" spans="1:15" x14ac:dyDescent="0.35">
      <c r="A74" s="1">
        <f>$A$36</f>
        <v>2024</v>
      </c>
      <c r="B74" s="1">
        <v>1</v>
      </c>
      <c r="C74" s="30">
        <v>0</v>
      </c>
      <c r="D74" s="30"/>
      <c r="E74" s="30"/>
      <c r="F74" s="30"/>
      <c r="G74" s="30"/>
      <c r="H74" s="30"/>
      <c r="I74" s="30"/>
      <c r="J74" s="5"/>
      <c r="K74" s="5">
        <f t="shared" si="6"/>
        <v>0</v>
      </c>
      <c r="L74" s="32">
        <f t="shared" si="7"/>
        <v>0.68535435293594982</v>
      </c>
      <c r="M74" s="5">
        <f t="shared" si="2"/>
        <v>0</v>
      </c>
      <c r="N74" s="5">
        <f t="shared" si="3"/>
        <v>60324.684744634367</v>
      </c>
      <c r="O74" s="5">
        <f t="shared" si="4"/>
        <v>52811.820179922644</v>
      </c>
    </row>
    <row r="75" spans="1:15" x14ac:dyDescent="0.35">
      <c r="A75" s="1"/>
      <c r="B75" s="1">
        <v>2</v>
      </c>
      <c r="C75" s="30">
        <v>0</v>
      </c>
      <c r="D75" s="30"/>
      <c r="E75" s="30"/>
      <c r="F75" s="30"/>
      <c r="G75" s="30"/>
      <c r="H75" s="30"/>
      <c r="I75" s="30"/>
      <c r="J75" s="5"/>
      <c r="K75" s="5">
        <f t="shared" si="6"/>
        <v>0</v>
      </c>
      <c r="L75" s="32">
        <f t="shared" si="7"/>
        <v>0.68535435293594982</v>
      </c>
      <c r="M75" s="5">
        <f t="shared" si="2"/>
        <v>0</v>
      </c>
      <c r="N75" s="5">
        <f t="shared" si="3"/>
        <v>60324.684744634367</v>
      </c>
      <c r="O75" s="5">
        <f t="shared" si="4"/>
        <v>52811.820179922644</v>
      </c>
    </row>
    <row r="76" spans="1:15" x14ac:dyDescent="0.35">
      <c r="A76" s="1"/>
      <c r="B76" s="1">
        <v>3</v>
      </c>
      <c r="C76" s="30">
        <v>0</v>
      </c>
      <c r="D76" s="30"/>
      <c r="E76" s="30"/>
      <c r="F76" s="30"/>
      <c r="G76" s="30"/>
      <c r="H76" s="30"/>
      <c r="I76" s="30"/>
      <c r="J76" s="5"/>
      <c r="K76" s="5">
        <f t="shared" si="6"/>
        <v>0</v>
      </c>
      <c r="L76" s="32">
        <f t="shared" si="7"/>
        <v>0.68535435293594982</v>
      </c>
      <c r="M76" s="5">
        <f t="shared" si="2"/>
        <v>0</v>
      </c>
      <c r="N76" s="5">
        <f t="shared" si="3"/>
        <v>60324.684744634367</v>
      </c>
      <c r="O76" s="5">
        <f t="shared" si="4"/>
        <v>52811.820179922644</v>
      </c>
    </row>
    <row r="77" spans="1:15" x14ac:dyDescent="0.35">
      <c r="A77" s="1"/>
      <c r="B77" s="1">
        <v>4</v>
      </c>
      <c r="C77" s="30">
        <v>0</v>
      </c>
      <c r="D77" s="30"/>
      <c r="E77" s="30"/>
      <c r="F77" s="30"/>
      <c r="G77" s="30"/>
      <c r="H77" s="30"/>
      <c r="I77" s="30"/>
      <c r="J77" s="5"/>
      <c r="K77" s="5">
        <f t="shared" si="6"/>
        <v>0</v>
      </c>
      <c r="L77" s="32">
        <f t="shared" si="7"/>
        <v>0.68535435293594982</v>
      </c>
      <c r="M77" s="5">
        <f t="shared" si="2"/>
        <v>0</v>
      </c>
      <c r="N77" s="5">
        <f t="shared" si="3"/>
        <v>60324.684744634367</v>
      </c>
      <c r="O77" s="5">
        <f t="shared" si="4"/>
        <v>52811.820179922644</v>
      </c>
    </row>
    <row r="78" spans="1:15" x14ac:dyDescent="0.35">
      <c r="A78" s="1"/>
      <c r="B78" s="1">
        <v>5</v>
      </c>
      <c r="C78" s="30">
        <v>0</v>
      </c>
      <c r="D78" s="30"/>
      <c r="E78" s="30"/>
      <c r="F78" s="30"/>
      <c r="G78" s="30"/>
      <c r="H78" s="30"/>
      <c r="I78" s="30"/>
      <c r="J78" s="5"/>
      <c r="K78" s="5">
        <f t="shared" si="6"/>
        <v>0</v>
      </c>
      <c r="L78" s="32">
        <f t="shared" si="7"/>
        <v>0.68535435293594982</v>
      </c>
      <c r="M78" s="5">
        <f t="shared" si="2"/>
        <v>0</v>
      </c>
      <c r="N78" s="5">
        <f t="shared" si="3"/>
        <v>60324.684744634367</v>
      </c>
      <c r="O78" s="5">
        <f t="shared" si="4"/>
        <v>52811.820179922644</v>
      </c>
    </row>
    <row r="79" spans="1:15" x14ac:dyDescent="0.35">
      <c r="A79" s="1"/>
      <c r="B79" s="1">
        <v>6</v>
      </c>
      <c r="C79" s="30">
        <f t="shared" ref="C79:C86" si="10">IF(ISBLANK(G66),C66*(1+$H$36),G66*(1+$H$36))</f>
        <v>0</v>
      </c>
      <c r="D79" s="30"/>
      <c r="E79" s="30"/>
      <c r="F79" s="30"/>
      <c r="G79" s="30"/>
      <c r="H79" s="30"/>
      <c r="I79" s="30"/>
      <c r="J79" s="5"/>
      <c r="K79" s="5">
        <f t="shared" si="6"/>
        <v>0</v>
      </c>
      <c r="L79" s="32">
        <f t="shared" si="7"/>
        <v>0.68535435293594982</v>
      </c>
      <c r="M79" s="5">
        <f t="shared" si="2"/>
        <v>0</v>
      </c>
      <c r="N79" s="5">
        <f t="shared" si="3"/>
        <v>60324.684744634367</v>
      </c>
      <c r="O79" s="5">
        <f t="shared" si="4"/>
        <v>52811.820179922644</v>
      </c>
    </row>
    <row r="80" spans="1:15" x14ac:dyDescent="0.35">
      <c r="A80" s="1"/>
      <c r="B80" s="1">
        <v>7</v>
      </c>
      <c r="C80" s="30">
        <f t="shared" si="10"/>
        <v>0</v>
      </c>
      <c r="D80" s="30"/>
      <c r="E80" s="30"/>
      <c r="F80" s="30"/>
      <c r="G80" s="30"/>
      <c r="H80" s="30"/>
      <c r="I80" s="30"/>
      <c r="J80" s="5"/>
      <c r="K80" s="5">
        <f t="shared" si="6"/>
        <v>0</v>
      </c>
      <c r="L80" s="32">
        <f t="shared" si="7"/>
        <v>0.68535435293594982</v>
      </c>
      <c r="M80" s="5">
        <f t="shared" si="2"/>
        <v>0</v>
      </c>
      <c r="N80" s="5">
        <f t="shared" si="3"/>
        <v>60324.684744634367</v>
      </c>
      <c r="O80" s="5">
        <f t="shared" si="4"/>
        <v>52811.820179922644</v>
      </c>
    </row>
    <row r="81" spans="1:15" x14ac:dyDescent="0.35">
      <c r="A81" s="1"/>
      <c r="B81" s="1">
        <v>8</v>
      </c>
      <c r="C81" s="30">
        <f t="shared" si="10"/>
        <v>0</v>
      </c>
      <c r="D81" s="30"/>
      <c r="E81" s="30"/>
      <c r="F81" s="30"/>
      <c r="G81" s="30"/>
      <c r="H81" s="30"/>
      <c r="I81" s="30"/>
      <c r="J81" s="5"/>
      <c r="K81" s="5">
        <f t="shared" si="6"/>
        <v>0</v>
      </c>
      <c r="L81" s="32">
        <f t="shared" si="7"/>
        <v>0.68535435293594982</v>
      </c>
      <c r="M81" s="5">
        <f t="shared" si="2"/>
        <v>0</v>
      </c>
      <c r="N81" s="5">
        <f t="shared" si="3"/>
        <v>60324.684744634367</v>
      </c>
      <c r="O81" s="5">
        <f t="shared" si="4"/>
        <v>52811.820179922644</v>
      </c>
    </row>
    <row r="82" spans="1:15" x14ac:dyDescent="0.35">
      <c r="A82" s="1"/>
      <c r="B82" s="1">
        <v>9</v>
      </c>
      <c r="C82" s="30">
        <f t="shared" si="10"/>
        <v>0</v>
      </c>
      <c r="D82" s="30"/>
      <c r="E82" s="30"/>
      <c r="F82" s="30"/>
      <c r="G82" s="30"/>
      <c r="H82" s="30"/>
      <c r="I82" s="30"/>
      <c r="J82" s="5"/>
      <c r="K82" s="5">
        <f t="shared" si="6"/>
        <v>0</v>
      </c>
      <c r="L82" s="32">
        <f t="shared" si="7"/>
        <v>0.68535435293594982</v>
      </c>
      <c r="M82" s="5">
        <f t="shared" si="2"/>
        <v>0</v>
      </c>
      <c r="N82" s="5">
        <f t="shared" si="3"/>
        <v>60324.684744634367</v>
      </c>
      <c r="O82" s="5">
        <f t="shared" si="4"/>
        <v>52811.820179922644</v>
      </c>
    </row>
    <row r="83" spans="1:15" x14ac:dyDescent="0.35">
      <c r="A83" s="1"/>
      <c r="B83" s="1">
        <v>10</v>
      </c>
      <c r="C83" s="30">
        <f t="shared" si="10"/>
        <v>0</v>
      </c>
      <c r="D83" s="30"/>
      <c r="E83" s="30"/>
      <c r="F83" s="30"/>
      <c r="G83" s="30"/>
      <c r="H83" s="30"/>
      <c r="I83" s="30"/>
      <c r="J83" s="5"/>
      <c r="K83" s="5">
        <f t="shared" si="6"/>
        <v>0</v>
      </c>
      <c r="L83" s="32">
        <f t="shared" si="7"/>
        <v>0.68535435293594982</v>
      </c>
      <c r="M83" s="5">
        <f t="shared" si="2"/>
        <v>0</v>
      </c>
      <c r="N83" s="5">
        <f t="shared" si="3"/>
        <v>60324.684744634367</v>
      </c>
      <c r="O83" s="5">
        <f t="shared" si="4"/>
        <v>52811.820179922644</v>
      </c>
    </row>
    <row r="84" spans="1:15" x14ac:dyDescent="0.35">
      <c r="A84" s="1"/>
      <c r="B84" s="1">
        <v>11</v>
      </c>
      <c r="C84" s="30">
        <f t="shared" si="10"/>
        <v>0</v>
      </c>
      <c r="D84" s="30"/>
      <c r="E84" s="30"/>
      <c r="F84" s="30"/>
      <c r="G84" s="30"/>
      <c r="H84" s="30"/>
      <c r="I84" s="30"/>
      <c r="J84" s="5"/>
      <c r="K84" s="5">
        <f t="shared" si="6"/>
        <v>0</v>
      </c>
      <c r="L84" s="32">
        <f t="shared" si="7"/>
        <v>0.68535435293594982</v>
      </c>
      <c r="M84" s="5">
        <f t="shared" si="2"/>
        <v>0</v>
      </c>
      <c r="N84" s="5">
        <f t="shared" si="3"/>
        <v>60324.684744634367</v>
      </c>
      <c r="O84" s="5">
        <f t="shared" si="4"/>
        <v>52811.820179922644</v>
      </c>
    </row>
    <row r="85" spans="1:15" x14ac:dyDescent="0.35">
      <c r="A85" s="1"/>
      <c r="B85" s="1">
        <v>12</v>
      </c>
      <c r="C85" s="30">
        <f t="shared" si="10"/>
        <v>0</v>
      </c>
      <c r="D85" s="30"/>
      <c r="E85" s="30"/>
      <c r="F85" s="30"/>
      <c r="G85" s="30"/>
      <c r="H85" s="30"/>
      <c r="I85" s="30"/>
      <c r="J85" s="5"/>
      <c r="K85" s="5">
        <f t="shared" si="6"/>
        <v>0</v>
      </c>
      <c r="L85" s="32">
        <f t="shared" si="7"/>
        <v>0.68535435293594982</v>
      </c>
      <c r="M85" s="5">
        <f t="shared" si="2"/>
        <v>0</v>
      </c>
      <c r="N85" s="5">
        <f t="shared" si="3"/>
        <v>60324.684744634367</v>
      </c>
      <c r="O85" s="5">
        <f t="shared" si="4"/>
        <v>52811.820179922644</v>
      </c>
    </row>
    <row r="86" spans="1:15" x14ac:dyDescent="0.35">
      <c r="A86" s="1"/>
      <c r="B86" s="1">
        <v>13</v>
      </c>
      <c r="C86" s="30">
        <f t="shared" si="10"/>
        <v>0</v>
      </c>
      <c r="D86" s="30"/>
      <c r="E86" s="30"/>
      <c r="F86" s="30"/>
      <c r="G86" s="30"/>
      <c r="H86" s="30"/>
      <c r="I86" s="30"/>
      <c r="J86" s="5"/>
      <c r="K86" s="5">
        <f t="shared" si="6"/>
        <v>0</v>
      </c>
      <c r="L86" s="32">
        <f t="shared" si="7"/>
        <v>0.68535435293594982</v>
      </c>
      <c r="M86" s="5">
        <f t="shared" si="2"/>
        <v>0</v>
      </c>
      <c r="N86" s="5">
        <f t="shared" si="3"/>
        <v>60324.684744634367</v>
      </c>
      <c r="O86" s="5">
        <f t="shared" si="4"/>
        <v>52811.820179922644</v>
      </c>
    </row>
    <row r="87" spans="1:15" x14ac:dyDescent="0.35">
      <c r="A87" s="1">
        <f>$A$37</f>
        <v>2025</v>
      </c>
      <c r="B87" s="1">
        <v>1</v>
      </c>
      <c r="C87" s="30">
        <f t="shared" ref="C87:C99" si="11">IF(ISBLANK(G74),C74*(1+$H$37),G74*(1+$H$37))</f>
        <v>0</v>
      </c>
      <c r="D87" s="30"/>
      <c r="E87" s="30"/>
      <c r="F87" s="30"/>
      <c r="G87" s="30"/>
      <c r="H87" s="30"/>
      <c r="I87" s="30"/>
      <c r="J87" s="5"/>
      <c r="K87" s="5">
        <f t="shared" si="6"/>
        <v>0</v>
      </c>
      <c r="L87" s="32">
        <f t="shared" si="7"/>
        <v>0.68535435293594982</v>
      </c>
      <c r="M87" s="5">
        <f t="shared" si="2"/>
        <v>0</v>
      </c>
      <c r="N87" s="5">
        <f t="shared" si="3"/>
        <v>60324.684744634367</v>
      </c>
      <c r="O87" s="5">
        <f t="shared" si="4"/>
        <v>52811.820179922644</v>
      </c>
    </row>
    <row r="88" spans="1:15" x14ac:dyDescent="0.35">
      <c r="A88" s="1"/>
      <c r="B88" s="1">
        <v>2</v>
      </c>
      <c r="C88" s="30">
        <f t="shared" si="11"/>
        <v>0</v>
      </c>
      <c r="D88" s="30"/>
      <c r="E88" s="30"/>
      <c r="F88" s="30"/>
      <c r="G88" s="30"/>
      <c r="H88" s="30"/>
      <c r="I88" s="30"/>
      <c r="J88" s="5"/>
      <c r="K88" s="5">
        <f t="shared" si="6"/>
        <v>0</v>
      </c>
      <c r="L88" s="32">
        <f t="shared" si="7"/>
        <v>0.68535435293594982</v>
      </c>
      <c r="M88" s="5">
        <f t="shared" si="2"/>
        <v>0</v>
      </c>
      <c r="N88" s="5">
        <f t="shared" si="3"/>
        <v>60324.684744634367</v>
      </c>
      <c r="O88" s="5">
        <f t="shared" si="4"/>
        <v>52811.820179922644</v>
      </c>
    </row>
    <row r="89" spans="1:15" x14ac:dyDescent="0.35">
      <c r="A89" s="1"/>
      <c r="B89" s="1">
        <v>3</v>
      </c>
      <c r="C89" s="30">
        <f t="shared" si="11"/>
        <v>0</v>
      </c>
      <c r="D89" s="30"/>
      <c r="E89" s="30"/>
      <c r="F89" s="30"/>
      <c r="G89" s="30"/>
      <c r="H89" s="30"/>
      <c r="I89" s="30"/>
      <c r="J89" s="5"/>
      <c r="K89" s="5">
        <f t="shared" si="6"/>
        <v>0</v>
      </c>
      <c r="L89" s="32">
        <f t="shared" si="7"/>
        <v>0.68535435293594982</v>
      </c>
      <c r="M89" s="5">
        <f t="shared" si="2"/>
        <v>0</v>
      </c>
      <c r="N89" s="5">
        <f t="shared" si="3"/>
        <v>60324.684744634367</v>
      </c>
      <c r="O89" s="5">
        <f t="shared" si="4"/>
        <v>52811.820179922644</v>
      </c>
    </row>
    <row r="90" spans="1:15" x14ac:dyDescent="0.35">
      <c r="A90" s="1"/>
      <c r="B90" s="1">
        <v>4</v>
      </c>
      <c r="C90" s="30">
        <f t="shared" si="11"/>
        <v>0</v>
      </c>
      <c r="D90" s="30"/>
      <c r="E90" s="30"/>
      <c r="F90" s="30"/>
      <c r="G90" s="30"/>
      <c r="H90" s="30"/>
      <c r="I90" s="30"/>
      <c r="J90" s="5"/>
      <c r="K90" s="5">
        <f t="shared" si="6"/>
        <v>0</v>
      </c>
      <c r="L90" s="32">
        <f t="shared" si="7"/>
        <v>0.68535435293594982</v>
      </c>
      <c r="M90" s="5">
        <f t="shared" si="2"/>
        <v>0</v>
      </c>
      <c r="N90" s="5">
        <f t="shared" si="3"/>
        <v>60324.684744634367</v>
      </c>
      <c r="O90" s="5">
        <f t="shared" si="4"/>
        <v>52811.820179922644</v>
      </c>
    </row>
    <row r="91" spans="1:15" x14ac:dyDescent="0.35">
      <c r="A91" s="1"/>
      <c r="B91" s="1">
        <v>5</v>
      </c>
      <c r="C91" s="30">
        <f t="shared" si="11"/>
        <v>0</v>
      </c>
      <c r="D91" s="30"/>
      <c r="E91" s="30"/>
      <c r="F91" s="30"/>
      <c r="G91" s="30"/>
      <c r="H91" s="30"/>
      <c r="I91" s="30"/>
      <c r="J91" s="5"/>
      <c r="K91" s="5">
        <f t="shared" si="6"/>
        <v>0</v>
      </c>
      <c r="L91" s="32">
        <f t="shared" si="7"/>
        <v>0.68535435293594982</v>
      </c>
      <c r="M91" s="5">
        <f t="shared" si="2"/>
        <v>0</v>
      </c>
      <c r="N91" s="5">
        <f t="shared" si="3"/>
        <v>60324.684744634367</v>
      </c>
      <c r="O91" s="5">
        <f t="shared" si="4"/>
        <v>52811.820179922644</v>
      </c>
    </row>
    <row r="92" spans="1:15" x14ac:dyDescent="0.35">
      <c r="A92" s="1"/>
      <c r="B92" s="1">
        <v>6</v>
      </c>
      <c r="C92" s="30">
        <f t="shared" si="11"/>
        <v>0</v>
      </c>
      <c r="D92" s="30"/>
      <c r="E92" s="30"/>
      <c r="F92" s="30"/>
      <c r="G92" s="30"/>
      <c r="H92" s="30"/>
      <c r="I92" s="30"/>
      <c r="J92" s="5"/>
      <c r="K92" s="5">
        <f t="shared" si="6"/>
        <v>0</v>
      </c>
      <c r="L92" s="32">
        <f t="shared" si="7"/>
        <v>0.68535435293594982</v>
      </c>
      <c r="M92" s="5">
        <f t="shared" si="2"/>
        <v>0</v>
      </c>
      <c r="N92" s="5">
        <f t="shared" si="3"/>
        <v>60324.684744634367</v>
      </c>
      <c r="O92" s="5">
        <f t="shared" si="4"/>
        <v>52811.820179922644</v>
      </c>
    </row>
    <row r="93" spans="1:15" x14ac:dyDescent="0.35">
      <c r="A93" s="1"/>
      <c r="B93" s="1">
        <v>7</v>
      </c>
      <c r="C93" s="30">
        <f t="shared" si="11"/>
        <v>0</v>
      </c>
      <c r="D93" s="30"/>
      <c r="E93" s="30"/>
      <c r="F93" s="30"/>
      <c r="G93" s="30"/>
      <c r="H93" s="30"/>
      <c r="I93" s="30"/>
      <c r="J93" s="5"/>
      <c r="K93" s="5">
        <f t="shared" si="6"/>
        <v>0</v>
      </c>
      <c r="L93" s="32">
        <f t="shared" si="7"/>
        <v>0.68535435293594982</v>
      </c>
      <c r="M93" s="5">
        <f t="shared" si="2"/>
        <v>0</v>
      </c>
      <c r="N93" s="5">
        <f t="shared" si="3"/>
        <v>60324.684744634367</v>
      </c>
      <c r="O93" s="5">
        <f t="shared" si="4"/>
        <v>52811.820179922644</v>
      </c>
    </row>
    <row r="94" spans="1:15" x14ac:dyDescent="0.35">
      <c r="A94" s="1"/>
      <c r="B94" s="1">
        <v>8</v>
      </c>
      <c r="C94" s="30">
        <f t="shared" si="11"/>
        <v>0</v>
      </c>
      <c r="D94" s="30"/>
      <c r="E94" s="30"/>
      <c r="F94" s="30"/>
      <c r="G94" s="30"/>
      <c r="H94" s="30"/>
      <c r="I94" s="30"/>
      <c r="J94" s="5"/>
      <c r="K94" s="5">
        <f t="shared" si="6"/>
        <v>0</v>
      </c>
      <c r="L94" s="32">
        <f t="shared" si="7"/>
        <v>0.68535435293594982</v>
      </c>
      <c r="M94" s="5">
        <f t="shared" si="2"/>
        <v>0</v>
      </c>
      <c r="N94" s="5">
        <f t="shared" si="3"/>
        <v>60324.684744634367</v>
      </c>
      <c r="O94" s="5">
        <f t="shared" si="4"/>
        <v>52811.820179922644</v>
      </c>
    </row>
    <row r="95" spans="1:15" x14ac:dyDescent="0.35">
      <c r="A95" s="1"/>
      <c r="B95" s="1">
        <v>9</v>
      </c>
      <c r="C95" s="30">
        <f t="shared" si="11"/>
        <v>0</v>
      </c>
      <c r="D95" s="30"/>
      <c r="E95" s="30"/>
      <c r="F95" s="30"/>
      <c r="G95" s="30"/>
      <c r="H95" s="30"/>
      <c r="I95" s="30"/>
      <c r="J95" s="5"/>
      <c r="K95" s="5">
        <f t="shared" si="6"/>
        <v>0</v>
      </c>
      <c r="L95" s="32">
        <f t="shared" si="7"/>
        <v>0.68535435293594982</v>
      </c>
      <c r="M95" s="5">
        <f t="shared" si="2"/>
        <v>0</v>
      </c>
      <c r="N95" s="5">
        <f t="shared" si="3"/>
        <v>60324.684744634367</v>
      </c>
      <c r="O95" s="5">
        <f t="shared" si="4"/>
        <v>52811.820179922644</v>
      </c>
    </row>
    <row r="96" spans="1:15" x14ac:dyDescent="0.35">
      <c r="A96" s="1"/>
      <c r="B96" s="1">
        <v>10</v>
      </c>
      <c r="C96" s="30">
        <f t="shared" si="11"/>
        <v>0</v>
      </c>
      <c r="D96" s="30"/>
      <c r="E96" s="30"/>
      <c r="F96" s="30"/>
      <c r="G96" s="30"/>
      <c r="H96" s="30"/>
      <c r="I96" s="30"/>
      <c r="J96" s="5"/>
      <c r="K96" s="5">
        <f t="shared" si="6"/>
        <v>0</v>
      </c>
      <c r="L96" s="32">
        <f t="shared" si="7"/>
        <v>0.68535435293594982</v>
      </c>
      <c r="M96" s="5">
        <f t="shared" si="2"/>
        <v>0</v>
      </c>
      <c r="N96" s="5">
        <f t="shared" si="3"/>
        <v>60324.684744634367</v>
      </c>
      <c r="O96" s="5">
        <f t="shared" si="4"/>
        <v>52811.820179922644</v>
      </c>
    </row>
    <row r="97" spans="1:15" x14ac:dyDescent="0.35">
      <c r="A97" s="1"/>
      <c r="B97" s="1">
        <v>11</v>
      </c>
      <c r="C97" s="30">
        <f t="shared" si="11"/>
        <v>0</v>
      </c>
      <c r="D97" s="30"/>
      <c r="E97" s="30"/>
      <c r="F97" s="30"/>
      <c r="G97" s="30"/>
      <c r="H97" s="30"/>
      <c r="I97" s="30"/>
      <c r="J97" s="5"/>
      <c r="K97" s="5">
        <f t="shared" si="6"/>
        <v>0</v>
      </c>
      <c r="L97" s="32">
        <f t="shared" si="7"/>
        <v>0.68535435293594982</v>
      </c>
      <c r="M97" s="5">
        <f t="shared" si="2"/>
        <v>0</v>
      </c>
      <c r="N97" s="5">
        <f t="shared" si="3"/>
        <v>60324.684744634367</v>
      </c>
      <c r="O97" s="5">
        <f t="shared" si="4"/>
        <v>52811.820179922644</v>
      </c>
    </row>
    <row r="98" spans="1:15" x14ac:dyDescent="0.35">
      <c r="A98" s="1"/>
      <c r="B98" s="1">
        <v>12</v>
      </c>
      <c r="C98" s="30">
        <f t="shared" si="11"/>
        <v>0</v>
      </c>
      <c r="D98" s="30"/>
      <c r="E98" s="30"/>
      <c r="F98" s="30"/>
      <c r="G98" s="30"/>
      <c r="H98" s="30"/>
      <c r="I98" s="30"/>
      <c r="J98" s="5"/>
      <c r="K98" s="5">
        <f t="shared" si="6"/>
        <v>0</v>
      </c>
      <c r="L98" s="32">
        <f t="shared" si="7"/>
        <v>0.68535435293594982</v>
      </c>
      <c r="M98" s="5">
        <f t="shared" si="2"/>
        <v>0</v>
      </c>
      <c r="N98" s="5">
        <f t="shared" si="3"/>
        <v>60324.684744634367</v>
      </c>
      <c r="O98" s="5">
        <f t="shared" si="4"/>
        <v>52811.820179922644</v>
      </c>
    </row>
    <row r="99" spans="1:15" x14ac:dyDescent="0.35">
      <c r="A99" s="1"/>
      <c r="B99" s="1">
        <v>13</v>
      </c>
      <c r="C99" s="30">
        <f t="shared" si="11"/>
        <v>0</v>
      </c>
      <c r="D99" s="30"/>
      <c r="E99" s="30"/>
      <c r="F99" s="30"/>
      <c r="G99" s="30"/>
      <c r="H99" s="30"/>
      <c r="I99" s="30"/>
      <c r="J99" s="5"/>
      <c r="K99" s="5">
        <f t="shared" si="6"/>
        <v>0</v>
      </c>
      <c r="L99" s="32">
        <f t="shared" si="7"/>
        <v>0.68535435293594982</v>
      </c>
      <c r="M99" s="5">
        <f t="shared" si="2"/>
        <v>0</v>
      </c>
      <c r="N99" s="5">
        <f t="shared" si="3"/>
        <v>60324.684744634367</v>
      </c>
      <c r="O99" s="5">
        <f t="shared" si="4"/>
        <v>52811.820179922644</v>
      </c>
    </row>
    <row r="100" spans="1:15" x14ac:dyDescent="0.35">
      <c r="A100" s="1">
        <f>$A$38</f>
        <v>2026</v>
      </c>
      <c r="B100" s="1">
        <v>1</v>
      </c>
      <c r="C100" s="30">
        <f t="shared" ref="C100:C112" si="12">IF(ISBLANK(G87),C87*(1+$H$38),G87*(1+$H$38))</f>
        <v>0</v>
      </c>
      <c r="D100" s="30"/>
      <c r="E100" s="30"/>
      <c r="F100" s="30"/>
      <c r="G100" s="30"/>
      <c r="H100" s="30"/>
      <c r="I100" s="30"/>
      <c r="J100" s="5"/>
      <c r="K100" s="5">
        <f t="shared" si="6"/>
        <v>0</v>
      </c>
      <c r="L100" s="32">
        <f t="shared" si="7"/>
        <v>0.68535435293594982</v>
      </c>
      <c r="M100" s="5">
        <f t="shared" si="2"/>
        <v>0</v>
      </c>
      <c r="N100" s="5">
        <f t="shared" si="3"/>
        <v>60324.684744634367</v>
      </c>
      <c r="O100" s="5">
        <f t="shared" si="4"/>
        <v>52811.820179922644</v>
      </c>
    </row>
    <row r="101" spans="1:15" x14ac:dyDescent="0.35">
      <c r="A101" s="1"/>
      <c r="B101" s="1">
        <v>2</v>
      </c>
      <c r="C101" s="30">
        <f t="shared" si="12"/>
        <v>0</v>
      </c>
      <c r="D101" s="30"/>
      <c r="E101" s="30"/>
      <c r="F101" s="30"/>
      <c r="G101" s="30"/>
      <c r="H101" s="30"/>
      <c r="I101" s="30"/>
      <c r="J101" s="5"/>
      <c r="K101" s="5">
        <f t="shared" si="6"/>
        <v>0</v>
      </c>
      <c r="L101" s="32">
        <f t="shared" si="7"/>
        <v>0.68535435293594982</v>
      </c>
      <c r="M101" s="5">
        <f t="shared" si="2"/>
        <v>0</v>
      </c>
      <c r="N101" s="5">
        <f t="shared" si="3"/>
        <v>60324.684744634367</v>
      </c>
      <c r="O101" s="5">
        <f t="shared" si="4"/>
        <v>52811.820179922644</v>
      </c>
    </row>
    <row r="102" spans="1:15" x14ac:dyDescent="0.35">
      <c r="A102" s="1"/>
      <c r="B102" s="1">
        <v>3</v>
      </c>
      <c r="C102" s="30">
        <f t="shared" si="12"/>
        <v>0</v>
      </c>
      <c r="D102" s="30"/>
      <c r="E102" s="30"/>
      <c r="F102" s="30"/>
      <c r="G102" s="30"/>
      <c r="H102" s="30"/>
      <c r="I102" s="30"/>
      <c r="J102" s="5"/>
      <c r="K102" s="5">
        <f t="shared" si="6"/>
        <v>0</v>
      </c>
      <c r="L102" s="32">
        <f t="shared" si="7"/>
        <v>0.68535435293594982</v>
      </c>
      <c r="M102" s="5">
        <f t="shared" si="2"/>
        <v>0</v>
      </c>
      <c r="N102" s="5">
        <f t="shared" si="3"/>
        <v>60324.684744634367</v>
      </c>
      <c r="O102" s="5">
        <f t="shared" si="4"/>
        <v>52811.820179922644</v>
      </c>
    </row>
    <row r="103" spans="1:15" x14ac:dyDescent="0.35">
      <c r="A103" s="1"/>
      <c r="B103" s="1">
        <v>4</v>
      </c>
      <c r="C103" s="30">
        <f t="shared" si="12"/>
        <v>0</v>
      </c>
      <c r="D103" s="30"/>
      <c r="E103" s="30"/>
      <c r="F103" s="30"/>
      <c r="G103" s="30"/>
      <c r="H103" s="30"/>
      <c r="I103" s="30"/>
      <c r="J103" s="5"/>
      <c r="K103" s="5">
        <f t="shared" si="6"/>
        <v>0</v>
      </c>
      <c r="L103" s="32">
        <f t="shared" si="7"/>
        <v>0.68535435293594982</v>
      </c>
      <c r="M103" s="5">
        <f t="shared" si="2"/>
        <v>0</v>
      </c>
      <c r="N103" s="5">
        <f t="shared" si="3"/>
        <v>60324.684744634367</v>
      </c>
      <c r="O103" s="5">
        <f t="shared" si="4"/>
        <v>52811.820179922644</v>
      </c>
    </row>
    <row r="104" spans="1:15" x14ac:dyDescent="0.35">
      <c r="A104" s="1"/>
      <c r="B104" s="1">
        <v>5</v>
      </c>
      <c r="C104" s="30">
        <f t="shared" si="12"/>
        <v>0</v>
      </c>
      <c r="D104" s="30"/>
      <c r="E104" s="30"/>
      <c r="F104" s="30"/>
      <c r="G104" s="30"/>
      <c r="H104" s="30"/>
      <c r="I104" s="30"/>
      <c r="J104" s="5"/>
      <c r="K104" s="5">
        <f t="shared" si="6"/>
        <v>0</v>
      </c>
      <c r="L104" s="32">
        <f t="shared" si="7"/>
        <v>0.68535435293594982</v>
      </c>
      <c r="M104" s="5">
        <f t="shared" si="2"/>
        <v>0</v>
      </c>
      <c r="N104" s="5">
        <f t="shared" si="3"/>
        <v>60324.684744634367</v>
      </c>
      <c r="O104" s="5">
        <f t="shared" si="4"/>
        <v>52811.820179922644</v>
      </c>
    </row>
    <row r="105" spans="1:15" x14ac:dyDescent="0.35">
      <c r="A105" s="1"/>
      <c r="B105" s="1">
        <v>6</v>
      </c>
      <c r="C105" s="30">
        <f t="shared" si="12"/>
        <v>0</v>
      </c>
      <c r="D105" s="30"/>
      <c r="E105" s="30"/>
      <c r="F105" s="30"/>
      <c r="G105" s="30"/>
      <c r="H105" s="30"/>
      <c r="I105" s="30"/>
      <c r="J105" s="5"/>
      <c r="K105" s="5">
        <f t="shared" si="6"/>
        <v>0</v>
      </c>
      <c r="L105" s="32">
        <f t="shared" si="7"/>
        <v>0.68535435293594982</v>
      </c>
      <c r="M105" s="5">
        <f t="shared" si="2"/>
        <v>0</v>
      </c>
      <c r="N105" s="5">
        <f t="shared" si="3"/>
        <v>60324.684744634367</v>
      </c>
      <c r="O105" s="5">
        <f t="shared" si="4"/>
        <v>52811.820179922644</v>
      </c>
    </row>
    <row r="106" spans="1:15" x14ac:dyDescent="0.35">
      <c r="A106" s="1"/>
      <c r="B106" s="1">
        <v>7</v>
      </c>
      <c r="C106" s="30">
        <f t="shared" si="12"/>
        <v>0</v>
      </c>
      <c r="D106" s="30"/>
      <c r="E106" s="30"/>
      <c r="F106" s="30"/>
      <c r="G106" s="30"/>
      <c r="H106" s="30"/>
      <c r="I106" s="30"/>
      <c r="J106" s="5"/>
      <c r="K106" s="5">
        <f t="shared" si="6"/>
        <v>0</v>
      </c>
      <c r="L106" s="32">
        <f t="shared" si="7"/>
        <v>0.68535435293594982</v>
      </c>
      <c r="M106" s="5">
        <f t="shared" si="2"/>
        <v>0</v>
      </c>
      <c r="N106" s="5">
        <f t="shared" si="3"/>
        <v>60324.684744634367</v>
      </c>
      <c r="O106" s="5">
        <f t="shared" si="4"/>
        <v>52811.820179922644</v>
      </c>
    </row>
    <row r="107" spans="1:15" x14ac:dyDescent="0.35">
      <c r="A107" s="1"/>
      <c r="B107" s="1">
        <v>8</v>
      </c>
      <c r="C107" s="30">
        <f t="shared" si="12"/>
        <v>0</v>
      </c>
      <c r="D107" s="30"/>
      <c r="E107" s="30"/>
      <c r="F107" s="30"/>
      <c r="G107" s="30"/>
      <c r="H107" s="30"/>
      <c r="I107" s="30"/>
      <c r="J107" s="5"/>
      <c r="K107" s="5">
        <f t="shared" si="6"/>
        <v>0</v>
      </c>
      <c r="L107" s="32">
        <f t="shared" si="7"/>
        <v>0.68535435293594982</v>
      </c>
      <c r="M107" s="5">
        <f t="shared" si="2"/>
        <v>0</v>
      </c>
      <c r="N107" s="5">
        <f t="shared" si="3"/>
        <v>60324.684744634367</v>
      </c>
      <c r="O107" s="5">
        <f t="shared" si="4"/>
        <v>52811.820179922644</v>
      </c>
    </row>
    <row r="108" spans="1:15" x14ac:dyDescent="0.35">
      <c r="A108" s="1"/>
      <c r="B108" s="1">
        <v>9</v>
      </c>
      <c r="C108" s="30">
        <f t="shared" si="12"/>
        <v>0</v>
      </c>
      <c r="D108" s="30"/>
      <c r="E108" s="30"/>
      <c r="F108" s="30"/>
      <c r="G108" s="30"/>
      <c r="H108" s="30"/>
      <c r="I108" s="30"/>
      <c r="J108" s="5"/>
      <c r="K108" s="5">
        <f t="shared" si="6"/>
        <v>0</v>
      </c>
      <c r="L108" s="32">
        <f t="shared" si="7"/>
        <v>0.68535435293594982</v>
      </c>
      <c r="M108" s="5">
        <f t="shared" si="2"/>
        <v>0</v>
      </c>
      <c r="N108" s="5">
        <f t="shared" si="3"/>
        <v>60324.684744634367</v>
      </c>
      <c r="O108" s="5">
        <f t="shared" si="4"/>
        <v>52811.820179922644</v>
      </c>
    </row>
    <row r="109" spans="1:15" x14ac:dyDescent="0.35">
      <c r="A109" s="1"/>
      <c r="B109" s="1">
        <v>10</v>
      </c>
      <c r="C109" s="30">
        <f t="shared" si="12"/>
        <v>0</v>
      </c>
      <c r="D109" s="30"/>
      <c r="E109" s="30"/>
      <c r="F109" s="30"/>
      <c r="G109" s="30"/>
      <c r="H109" s="30"/>
      <c r="I109" s="30"/>
      <c r="J109" s="5"/>
      <c r="K109" s="5">
        <f t="shared" si="6"/>
        <v>0</v>
      </c>
      <c r="L109" s="32">
        <f t="shared" si="7"/>
        <v>0.68535435293594982</v>
      </c>
      <c r="M109" s="5">
        <f t="shared" si="2"/>
        <v>0</v>
      </c>
      <c r="N109" s="5">
        <f t="shared" si="3"/>
        <v>60324.684744634367</v>
      </c>
      <c r="O109" s="5">
        <f t="shared" si="4"/>
        <v>52811.820179922644</v>
      </c>
    </row>
    <row r="110" spans="1:15" x14ac:dyDescent="0.35">
      <c r="A110" s="1"/>
      <c r="B110" s="1">
        <v>11</v>
      </c>
      <c r="C110" s="30">
        <f t="shared" si="12"/>
        <v>0</v>
      </c>
      <c r="D110" s="30"/>
      <c r="E110" s="30"/>
      <c r="F110" s="30"/>
      <c r="G110" s="30"/>
      <c r="H110" s="30"/>
      <c r="I110" s="30"/>
      <c r="J110" s="5"/>
      <c r="K110" s="5">
        <f t="shared" si="6"/>
        <v>0</v>
      </c>
      <c r="L110" s="32">
        <f t="shared" si="7"/>
        <v>0.68535435293594982</v>
      </c>
      <c r="M110" s="5">
        <f t="shared" si="2"/>
        <v>0</v>
      </c>
      <c r="N110" s="5">
        <f t="shared" si="3"/>
        <v>60324.684744634367</v>
      </c>
      <c r="O110" s="5">
        <f t="shared" si="4"/>
        <v>52811.820179922644</v>
      </c>
    </row>
    <row r="111" spans="1:15" x14ac:dyDescent="0.35">
      <c r="A111" s="1"/>
      <c r="B111" s="1">
        <v>12</v>
      </c>
      <c r="C111" s="30">
        <f t="shared" si="12"/>
        <v>0</v>
      </c>
      <c r="D111" s="30"/>
      <c r="E111" s="30"/>
      <c r="F111" s="30"/>
      <c r="G111" s="30"/>
      <c r="H111" s="30"/>
      <c r="I111" s="30"/>
      <c r="J111" s="5"/>
      <c r="K111" s="5">
        <f t="shared" si="6"/>
        <v>0</v>
      </c>
      <c r="L111" s="32">
        <f t="shared" si="7"/>
        <v>0.68535435293594982</v>
      </c>
      <c r="M111" s="5">
        <f t="shared" si="2"/>
        <v>0</v>
      </c>
      <c r="N111" s="5">
        <f t="shared" si="3"/>
        <v>60324.684744634367</v>
      </c>
      <c r="O111" s="5">
        <f t="shared" si="4"/>
        <v>52811.820179922644</v>
      </c>
    </row>
    <row r="112" spans="1:15" x14ac:dyDescent="0.35">
      <c r="A112" s="1"/>
      <c r="B112" s="1">
        <v>13</v>
      </c>
      <c r="C112" s="30">
        <f t="shared" si="12"/>
        <v>0</v>
      </c>
      <c r="D112" s="30"/>
      <c r="E112" s="30"/>
      <c r="F112" s="30"/>
      <c r="G112" s="30"/>
      <c r="H112" s="30"/>
      <c r="I112" s="30"/>
      <c r="J112" s="5"/>
      <c r="K112" s="5">
        <f t="shared" si="6"/>
        <v>0</v>
      </c>
      <c r="L112" s="32">
        <f t="shared" si="7"/>
        <v>0.68535435293594982</v>
      </c>
      <c r="M112" s="5">
        <f t="shared" ref="M112" si="13">$C$41*$L112*60*$M$45</f>
        <v>0</v>
      </c>
      <c r="N112" s="5">
        <f t="shared" ref="N112" si="14">$C$41*$L112*60*$Q$45</f>
        <v>60324.684744634367</v>
      </c>
      <c r="O112" s="5">
        <f t="shared" ref="O112" si="15">$C$41*$C$42*60*$Q$45</f>
        <v>52811.820179922644</v>
      </c>
    </row>
  </sheetData>
  <sheetProtection algorithmName="SHA-512" hashValue="HmXqzKqdjY5NdQRiWUcyIkmT+4jZ+1GAXZYZ48u8YMvOGaW5euQxnfDSheS7VZ1GsnViZzKFSnGSD+/9aGfHLA==" saltValue="9FBp2ALdqUeTC53btVBvyg==" spinCount="100000" sheet="1" formatCells="0" formatColumns="0" formatRows="0" insertColumns="0" insertRows="0"/>
  <pageMargins left="0.7" right="0.7" top="0.75" bottom="0.75" header="0.3" footer="0.3"/>
  <pageSetup scale="4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0BAA-EA78-4384-864C-298AD3779721}">
  <dimension ref="A1:X321"/>
  <sheetViews>
    <sheetView topLeftCell="A313" workbookViewId="0">
      <selection activeCell="L341" sqref="L341"/>
    </sheetView>
  </sheetViews>
  <sheetFormatPr defaultRowHeight="14.5" x14ac:dyDescent="0.35"/>
  <sheetData>
    <row r="1" spans="1:24" x14ac:dyDescent="0.35">
      <c r="A1" s="99" t="s">
        <v>268</v>
      </c>
      <c r="B1" s="100" t="s">
        <v>294</v>
      </c>
      <c r="C1" s="100" t="s">
        <v>295</v>
      </c>
      <c r="D1" s="100" t="s">
        <v>296</v>
      </c>
      <c r="E1" s="100" t="s">
        <v>297</v>
      </c>
      <c r="F1" s="100" t="s">
        <v>298</v>
      </c>
      <c r="G1" s="100" t="s">
        <v>299</v>
      </c>
      <c r="H1" s="100" t="s">
        <v>300</v>
      </c>
      <c r="I1" s="100" t="s">
        <v>301</v>
      </c>
      <c r="J1" s="100" t="s">
        <v>302</v>
      </c>
      <c r="K1" s="100" t="s">
        <v>303</v>
      </c>
      <c r="L1" s="100" t="s">
        <v>273</v>
      </c>
      <c r="M1" s="100" t="s">
        <v>269</v>
      </c>
      <c r="N1" s="100" t="s">
        <v>270</v>
      </c>
      <c r="O1" s="100" t="s">
        <v>271</v>
      </c>
      <c r="P1" s="100" t="s">
        <v>304</v>
      </c>
      <c r="Q1" s="100" t="s">
        <v>305</v>
      </c>
      <c r="R1" s="100" t="s">
        <v>306</v>
      </c>
      <c r="S1" s="100" t="s">
        <v>307</v>
      </c>
      <c r="T1" s="100" t="s">
        <v>309</v>
      </c>
      <c r="U1" s="100" t="s">
        <v>194</v>
      </c>
      <c r="V1" s="101" t="s">
        <v>310</v>
      </c>
      <c r="W1" s="101" t="s">
        <v>311</v>
      </c>
      <c r="X1" s="100" t="s">
        <v>312</v>
      </c>
    </row>
    <row r="2" spans="1:24" x14ac:dyDescent="0.35">
      <c r="A2" s="102">
        <f>IF(Bread!A48&gt;0,Bread!A48,IF(ISBLANK(Bread!A48),"",Bread!A48))</f>
        <v>2024</v>
      </c>
      <c r="B2" s="102">
        <f>Bread!B48</f>
        <v>1</v>
      </c>
      <c r="C2" s="103">
        <f>Bread!C48</f>
        <v>27922</v>
      </c>
      <c r="D2" s="103">
        <f>Bread!D48</f>
        <v>39239</v>
      </c>
      <c r="E2" s="103">
        <f>Bread!E48</f>
        <v>13741</v>
      </c>
      <c r="F2" s="103">
        <f>Bread!F48</f>
        <v>25887</v>
      </c>
      <c r="G2" s="103">
        <f>Bread!G48</f>
        <v>27403</v>
      </c>
      <c r="H2" s="103">
        <f>Bread!H48</f>
        <v>11749</v>
      </c>
      <c r="I2" s="103">
        <f>Bread!I48</f>
        <v>0</v>
      </c>
      <c r="J2" s="103">
        <f>Bread!J48</f>
        <v>27403</v>
      </c>
      <c r="K2" s="103">
        <f>Bread!K48</f>
        <v>27403</v>
      </c>
      <c r="L2" s="109">
        <f>Bread!L48</f>
        <v>0.5472846638596186</v>
      </c>
      <c r="M2" s="103">
        <f>Bread!M48</f>
        <v>21365.270182326778</v>
      </c>
      <c r="N2" s="103">
        <f>Bread!N48</f>
        <v>24926.148546047909</v>
      </c>
      <c r="O2" s="103">
        <f>Bread!O48</f>
        <v>99704.594184191636</v>
      </c>
      <c r="P2" s="109">
        <f>Bread!P48</f>
        <v>1.2825955284510091</v>
      </c>
      <c r="Q2" s="109">
        <f>Bread!Q48</f>
        <v>1.0993675958151505</v>
      </c>
      <c r="R2" s="109">
        <f>Bread!R48</f>
        <v>0.27484189895378763</v>
      </c>
      <c r="S2" s="104">
        <f>Bread!S48</f>
        <v>13.779385430843064</v>
      </c>
      <c r="T2" s="102" t="s">
        <v>20</v>
      </c>
      <c r="U2" s="102" t="s">
        <v>313</v>
      </c>
      <c r="V2" s="105">
        <f>Bread!$M$42</f>
        <v>36</v>
      </c>
      <c r="W2" s="105">
        <f>Bread!$U$42</f>
        <v>168</v>
      </c>
      <c r="X2">
        <f>SUM(COUNTIF(Bread!$L$35:$L$41,"&gt;0"))</f>
        <v>3</v>
      </c>
    </row>
    <row r="3" spans="1:24" x14ac:dyDescent="0.35">
      <c r="A3">
        <f>IF(Bread!A49&gt;0,Bread!A49,IF(ISBLANK(Bread!A49),A2,Bread!A49))</f>
        <v>2024</v>
      </c>
      <c r="B3">
        <f>Bread!B49</f>
        <v>2</v>
      </c>
      <c r="C3" s="106">
        <f>Bread!C49</f>
        <v>26538</v>
      </c>
      <c r="D3" s="106">
        <f>Bread!D49</f>
        <v>35502</v>
      </c>
      <c r="E3" s="106">
        <f>Bread!E49</f>
        <v>11749</v>
      </c>
      <c r="F3" s="106">
        <f>Bread!F49</f>
        <v>29133</v>
      </c>
      <c r="G3" s="106">
        <f>Bread!G49</f>
        <v>27066</v>
      </c>
      <c r="H3" s="106">
        <f>Bread!H49</f>
        <v>12874</v>
      </c>
      <c r="I3" s="106">
        <f>Bread!I49</f>
        <v>0</v>
      </c>
      <c r="J3" s="106">
        <f>Bread!J49</f>
        <v>27066</v>
      </c>
      <c r="K3" s="106">
        <f>Bread!K49</f>
        <v>27066</v>
      </c>
      <c r="L3" s="110">
        <f>Bread!L49</f>
        <v>0.5472846638596186</v>
      </c>
      <c r="M3" s="106">
        <f>Bread!M49</f>
        <v>21365.270182326778</v>
      </c>
      <c r="N3" s="106">
        <f>Bread!N49</f>
        <v>24926.148546047909</v>
      </c>
      <c r="O3" s="106">
        <f>Bread!O49</f>
        <v>99704.594184191636</v>
      </c>
      <c r="P3" s="110">
        <f>Bread!P49</f>
        <v>1.2668222666516444</v>
      </c>
      <c r="Q3" s="110">
        <f>Bread!Q49</f>
        <v>1.0858476571299809</v>
      </c>
      <c r="R3" s="110">
        <f>Bread!R49</f>
        <v>0.27146191428249522</v>
      </c>
      <c r="S3" s="107">
        <f>Bread!S49</f>
        <v>12.396261963976185</v>
      </c>
      <c r="T3" t="s">
        <v>20</v>
      </c>
      <c r="U3" s="102" t="s">
        <v>313</v>
      </c>
      <c r="V3">
        <f t="shared" ref="V3:X41" si="0">V2</f>
        <v>36</v>
      </c>
      <c r="W3">
        <f t="shared" si="0"/>
        <v>168</v>
      </c>
      <c r="X3" s="111">
        <f t="shared" si="0"/>
        <v>3</v>
      </c>
    </row>
    <row r="4" spans="1:24" x14ac:dyDescent="0.35">
      <c r="A4">
        <f>IF(Bread!A50&gt;0,Bread!A50,IF(ISBLANK(Bread!A50),A3,Bread!A50))</f>
        <v>2024</v>
      </c>
      <c r="B4">
        <f>Bread!B50</f>
        <v>3</v>
      </c>
      <c r="C4" s="106">
        <f>Bread!C50</f>
        <v>26417</v>
      </c>
      <c r="D4" s="106">
        <f>Bread!D50</f>
        <v>34469</v>
      </c>
      <c r="E4" s="106">
        <f>Bread!E50</f>
        <v>12874</v>
      </c>
      <c r="F4" s="106">
        <f>Bread!F50</f>
        <v>34360</v>
      </c>
      <c r="G4" s="106">
        <f>Bread!G50</f>
        <v>25128</v>
      </c>
      <c r="H4" s="106">
        <f>Bread!H50</f>
        <v>22075</v>
      </c>
      <c r="I4" s="106">
        <f>Bread!I50</f>
        <v>0</v>
      </c>
      <c r="J4" s="106">
        <f>Bread!J50</f>
        <v>25128</v>
      </c>
      <c r="K4" s="106">
        <f>Bread!K50</f>
        <v>25128</v>
      </c>
      <c r="L4" s="110">
        <f>Bread!L50</f>
        <v>0.5472846638596186</v>
      </c>
      <c r="M4" s="106">
        <f>Bread!M50</f>
        <v>21365.270182326778</v>
      </c>
      <c r="N4" s="106">
        <f>Bread!N50</f>
        <v>24926.148546047909</v>
      </c>
      <c r="O4" s="106">
        <f>Bread!O50</f>
        <v>99704.594184191636</v>
      </c>
      <c r="P4" s="110">
        <f>Bread!P50</f>
        <v>1.1761143100725087</v>
      </c>
      <c r="Q4" s="110">
        <f>Bread!Q50</f>
        <v>1.0080979800621503</v>
      </c>
      <c r="R4" s="110">
        <f>Bread!R50</f>
        <v>0.25202449501553759</v>
      </c>
      <c r="S4" s="107">
        <f>Bread!S50</f>
        <v>13.645455577847599</v>
      </c>
      <c r="T4" t="s">
        <v>20</v>
      </c>
      <c r="U4" s="102" t="s">
        <v>313</v>
      </c>
      <c r="V4">
        <f t="shared" si="0"/>
        <v>36</v>
      </c>
      <c r="W4">
        <f t="shared" si="0"/>
        <v>168</v>
      </c>
      <c r="X4" s="111">
        <f t="shared" si="0"/>
        <v>3</v>
      </c>
    </row>
    <row r="5" spans="1:24" x14ac:dyDescent="0.35">
      <c r="A5">
        <f>IF(Bread!A51&gt;0,Bread!A51,IF(ISBLANK(Bread!A51),A4,Bread!A51))</f>
        <v>2024</v>
      </c>
      <c r="B5">
        <f>Bread!B51</f>
        <v>4</v>
      </c>
      <c r="C5" s="106">
        <f>Bread!C51</f>
        <v>25702</v>
      </c>
      <c r="D5" s="106">
        <f>Bread!D51</f>
        <v>30108</v>
      </c>
      <c r="E5" s="106">
        <f>Bread!E51</f>
        <v>22075</v>
      </c>
      <c r="F5" s="106">
        <f>Bread!F51</f>
        <v>33897</v>
      </c>
      <c r="G5" s="106">
        <f>Bread!G51</f>
        <v>25026</v>
      </c>
      <c r="H5" s="106">
        <f>Bread!H51</f>
        <v>30849</v>
      </c>
      <c r="I5" s="106">
        <f>Bread!I51</f>
        <v>0</v>
      </c>
      <c r="J5" s="106">
        <f>Bread!J51</f>
        <v>25026</v>
      </c>
      <c r="K5" s="106">
        <f>Bread!K51</f>
        <v>25026</v>
      </c>
      <c r="L5" s="110">
        <f>Bread!L51</f>
        <v>0.5472846638596186</v>
      </c>
      <c r="M5" s="106">
        <f>Bread!M51</f>
        <v>21365.270182326778</v>
      </c>
      <c r="N5" s="106">
        <f>Bread!N51</f>
        <v>24926.148546047909</v>
      </c>
      <c r="O5" s="106">
        <f>Bread!O51</f>
        <v>99704.594184191636</v>
      </c>
      <c r="P5" s="110">
        <f>Bread!P51</f>
        <v>1.1713402070946595</v>
      </c>
      <c r="Q5" s="110">
        <f>Bread!Q51</f>
        <v>1.0040058917954222</v>
      </c>
      <c r="R5" s="110">
        <f>Bread!R51</f>
        <v>0.25100147294885555</v>
      </c>
      <c r="S5" s="107">
        <f>Bread!S51</f>
        <v>24.048712162477628</v>
      </c>
      <c r="T5" t="s">
        <v>20</v>
      </c>
      <c r="U5" s="102" t="s">
        <v>313</v>
      </c>
      <c r="V5">
        <f t="shared" si="0"/>
        <v>36</v>
      </c>
      <c r="W5">
        <f t="shared" si="0"/>
        <v>168</v>
      </c>
      <c r="X5" s="111">
        <f t="shared" si="0"/>
        <v>3</v>
      </c>
    </row>
    <row r="6" spans="1:24" x14ac:dyDescent="0.35">
      <c r="A6">
        <f>IF(Bread!A52&gt;0,Bread!A52,IF(ISBLANK(Bread!A52),A5,Bread!A52))</f>
        <v>2024</v>
      </c>
      <c r="B6">
        <f>Bread!B52</f>
        <v>5</v>
      </c>
      <c r="C6" s="106">
        <f>Bread!C52</f>
        <v>24856</v>
      </c>
      <c r="D6" s="106">
        <f>Bread!D52</f>
        <v>23656</v>
      </c>
      <c r="E6" s="106">
        <f>Bread!E52</f>
        <v>30849</v>
      </c>
      <c r="F6" s="106">
        <f>Bread!F52</f>
        <v>23982</v>
      </c>
      <c r="G6" s="106">
        <f>Bread!G52</f>
        <v>24513</v>
      </c>
      <c r="H6" s="106">
        <f>Bread!H52</f>
        <v>27179</v>
      </c>
      <c r="I6" s="106">
        <f>Bread!I52</f>
        <v>0</v>
      </c>
      <c r="J6" s="106">
        <f>Bread!J52</f>
        <v>0</v>
      </c>
      <c r="K6" s="106">
        <f>Bread!K52</f>
        <v>24513</v>
      </c>
      <c r="L6" s="110">
        <f>Bread!L52</f>
        <v>0.5472846638596186</v>
      </c>
      <c r="M6" s="106">
        <f>Bread!M52</f>
        <v>21365.270182326778</v>
      </c>
      <c r="N6" s="106">
        <f>Bread!N52</f>
        <v>24926.148546047909</v>
      </c>
      <c r="O6" s="106">
        <f>Bread!O52</f>
        <v>99704.594184191636</v>
      </c>
      <c r="P6" s="110">
        <f>Bread!P52</f>
        <v>1.147329277411947</v>
      </c>
      <c r="Q6" s="110">
        <f>Bread!Q52</f>
        <v>0.98342509492452601</v>
      </c>
      <c r="R6" s="110">
        <f>Bread!R52</f>
        <v>0.2458562737311315</v>
      </c>
      <c r="S6" s="107">
        <f>Bread!S52</f>
        <v>34.751046025104607</v>
      </c>
      <c r="T6" t="s">
        <v>20</v>
      </c>
      <c r="U6" s="102" t="s">
        <v>313</v>
      </c>
      <c r="V6">
        <f t="shared" si="0"/>
        <v>36</v>
      </c>
      <c r="W6">
        <f t="shared" si="0"/>
        <v>168</v>
      </c>
      <c r="X6" s="111">
        <f t="shared" si="0"/>
        <v>3</v>
      </c>
    </row>
    <row r="7" spans="1:24" x14ac:dyDescent="0.35">
      <c r="A7">
        <f>IF(Bread!A53&gt;0,Bread!A53,IF(ISBLANK(Bread!A53),A6,Bread!A53))</f>
        <v>2024</v>
      </c>
      <c r="B7">
        <f>Bread!B53</f>
        <v>6</v>
      </c>
      <c r="C7" s="106">
        <f>Bread!C53</f>
        <v>24874</v>
      </c>
      <c r="D7" s="106">
        <f>Bread!D53</f>
        <v>27501</v>
      </c>
      <c r="E7" s="106">
        <f>Bread!E53</f>
        <v>27179</v>
      </c>
      <c r="F7" s="106">
        <f>Bread!F53</f>
        <v>21447</v>
      </c>
      <c r="G7" s="106">
        <f>Bread!G53</f>
        <v>24911</v>
      </c>
      <c r="H7" s="106">
        <f>Bread!H53</f>
        <v>24834</v>
      </c>
      <c r="I7" s="106">
        <f>Bread!I53</f>
        <v>0</v>
      </c>
      <c r="J7" s="106">
        <f>Bread!J53</f>
        <v>0</v>
      </c>
      <c r="K7" s="106">
        <f>Bread!K53</f>
        <v>24911</v>
      </c>
      <c r="L7" s="110">
        <f>Bread!L53</f>
        <v>0.5472846638596186</v>
      </c>
      <c r="M7" s="106">
        <f>Bread!M53</f>
        <v>21365.270182326778</v>
      </c>
      <c r="N7" s="106">
        <f>Bread!N53</f>
        <v>24926.148546047909</v>
      </c>
      <c r="O7" s="106">
        <f>Bread!O53</f>
        <v>99704.594184191636</v>
      </c>
      <c r="P7" s="110">
        <f>Bread!P53</f>
        <v>1.1659576400117901</v>
      </c>
      <c r="Q7" s="110">
        <f>Bread!Q53</f>
        <v>0.99939226286724869</v>
      </c>
      <c r="R7" s="110">
        <f>Bread!R53</f>
        <v>0.24984806571681217</v>
      </c>
      <c r="S7" s="107">
        <f>Bread!S53</f>
        <v>30.594677172951677</v>
      </c>
      <c r="T7" t="s">
        <v>20</v>
      </c>
      <c r="U7" s="102" t="s">
        <v>313</v>
      </c>
      <c r="V7">
        <f t="shared" si="0"/>
        <v>36</v>
      </c>
      <c r="W7">
        <f t="shared" si="0"/>
        <v>168</v>
      </c>
      <c r="X7" s="111">
        <f t="shared" si="0"/>
        <v>3</v>
      </c>
    </row>
    <row r="8" spans="1:24" x14ac:dyDescent="0.35">
      <c r="A8">
        <f>IF(Bread!A54&gt;0,Bread!A54,IF(ISBLANK(Bread!A54),A7,Bread!A54))</f>
        <v>2024</v>
      </c>
      <c r="B8">
        <f>Bread!B54</f>
        <v>7</v>
      </c>
      <c r="C8" s="106">
        <f>Bread!C54</f>
        <v>25100</v>
      </c>
      <c r="D8" s="106">
        <f>Bread!D54</f>
        <v>29484</v>
      </c>
      <c r="E8" s="106">
        <f>Bread!E54</f>
        <v>24834</v>
      </c>
      <c r="F8" s="106">
        <f>Bread!F54</f>
        <v>21076</v>
      </c>
      <c r="G8" s="106">
        <f>Bread!G54</f>
        <v>24349</v>
      </c>
      <c r="H8" s="106">
        <f>Bread!H54</f>
        <v>21612</v>
      </c>
      <c r="I8" s="106">
        <f>Bread!I54</f>
        <v>0</v>
      </c>
      <c r="J8" s="106">
        <f>Bread!J54</f>
        <v>0</v>
      </c>
      <c r="K8" s="106">
        <f>Bread!K54</f>
        <v>24349</v>
      </c>
      <c r="L8" s="110">
        <f>Bread!L54</f>
        <v>0.5472846638596186</v>
      </c>
      <c r="M8" s="106">
        <f>Bread!M54</f>
        <v>21365.270182326778</v>
      </c>
      <c r="N8" s="106">
        <f>Bread!N54</f>
        <v>24926.148546047909</v>
      </c>
      <c r="O8" s="106">
        <f>Bread!O54</f>
        <v>99704.594184191636</v>
      </c>
      <c r="P8" s="110">
        <f>Bread!P54</f>
        <v>1.1396532687024639</v>
      </c>
      <c r="Q8" s="110">
        <f>Bread!Q54</f>
        <v>0.97684565888782615</v>
      </c>
      <c r="R8" s="110">
        <f>Bread!R54</f>
        <v>0.24421141472195654</v>
      </c>
      <c r="S8" s="107">
        <f>Bread!S54</f>
        <v>27.703266932270918</v>
      </c>
      <c r="T8" t="s">
        <v>20</v>
      </c>
      <c r="U8" s="102" t="s">
        <v>313</v>
      </c>
      <c r="V8">
        <f t="shared" si="0"/>
        <v>36</v>
      </c>
      <c r="W8">
        <f t="shared" si="0"/>
        <v>168</v>
      </c>
      <c r="X8" s="111">
        <f t="shared" si="0"/>
        <v>3</v>
      </c>
    </row>
    <row r="9" spans="1:24" x14ac:dyDescent="0.35">
      <c r="A9">
        <f>IF(Bread!A55&gt;0,Bread!A55,IF(ISBLANK(Bread!A55),A8,Bread!A55))</f>
        <v>2024</v>
      </c>
      <c r="B9">
        <f>Bread!B55</f>
        <v>8</v>
      </c>
      <c r="C9" s="106">
        <f>Bread!C55</f>
        <v>24710</v>
      </c>
      <c r="D9" s="106">
        <f>Bread!D55</f>
        <v>28972</v>
      </c>
      <c r="E9" s="106">
        <f>Bread!E55</f>
        <v>21612</v>
      </c>
      <c r="F9" s="106">
        <f>Bread!F55</f>
        <v>23454</v>
      </c>
      <c r="G9" s="106">
        <f>Bread!G55</f>
        <v>24241</v>
      </c>
      <c r="H9" s="106">
        <f>Bread!H55</f>
        <v>19171</v>
      </c>
      <c r="I9" s="106">
        <f>Bread!I55</f>
        <v>0</v>
      </c>
      <c r="J9" s="106">
        <f>Bread!J55</f>
        <v>0</v>
      </c>
      <c r="K9" s="106">
        <f>Bread!K55</f>
        <v>24241</v>
      </c>
      <c r="L9" s="110">
        <f>Bread!L55</f>
        <v>0.5472846638596186</v>
      </c>
      <c r="M9" s="106">
        <f>Bread!M55</f>
        <v>21365.270182326778</v>
      </c>
      <c r="N9" s="106">
        <f>Bread!N55</f>
        <v>24926.148546047909</v>
      </c>
      <c r="O9" s="106">
        <f>Bread!O55</f>
        <v>99704.594184191636</v>
      </c>
      <c r="P9" s="110">
        <f>Bread!P55</f>
        <v>1.1345983361376824</v>
      </c>
      <c r="Q9" s="110">
        <f>Bread!Q55</f>
        <v>0.97251285954658484</v>
      </c>
      <c r="R9" s="110">
        <f>Bread!R55</f>
        <v>0.24312821488664621</v>
      </c>
      <c r="S9" s="107">
        <f>Bread!S55</f>
        <v>24.489518413597732</v>
      </c>
      <c r="T9" t="s">
        <v>20</v>
      </c>
      <c r="U9" s="102" t="s">
        <v>313</v>
      </c>
      <c r="V9">
        <f t="shared" si="0"/>
        <v>36</v>
      </c>
      <c r="W9">
        <f t="shared" si="0"/>
        <v>168</v>
      </c>
      <c r="X9" s="111">
        <f t="shared" si="0"/>
        <v>3</v>
      </c>
    </row>
    <row r="10" spans="1:24" x14ac:dyDescent="0.35">
      <c r="A10">
        <f>IF(Bread!A56&gt;0,Bread!A56,IF(ISBLANK(Bread!A56),A9,Bread!A56))</f>
        <v>2024</v>
      </c>
      <c r="B10">
        <f>Bread!B56</f>
        <v>9</v>
      </c>
      <c r="C10" s="106">
        <f>Bread!C56</f>
        <v>24934</v>
      </c>
      <c r="D10" s="106">
        <f>Bread!D56</f>
        <v>30912</v>
      </c>
      <c r="E10" s="106">
        <f>Bread!E56</f>
        <v>19171</v>
      </c>
      <c r="F10" s="106">
        <f>Bread!F56</f>
        <v>30551</v>
      </c>
      <c r="G10" s="106">
        <f>Bread!G56</f>
        <v>24331</v>
      </c>
      <c r="H10" s="106">
        <f>Bread!H56</f>
        <v>26845</v>
      </c>
      <c r="I10" s="106">
        <f>Bread!I56</f>
        <v>0</v>
      </c>
      <c r="J10" s="106">
        <f>Bread!J56</f>
        <v>0</v>
      </c>
      <c r="K10" s="106">
        <f>Bread!K56</f>
        <v>24331</v>
      </c>
      <c r="L10" s="110">
        <f>Bread!L56</f>
        <v>0.5472846638596186</v>
      </c>
      <c r="M10" s="106">
        <f>Bread!M56</f>
        <v>21365.270182326778</v>
      </c>
      <c r="N10" s="106">
        <f>Bread!N56</f>
        <v>24926.148546047909</v>
      </c>
      <c r="O10" s="106">
        <f>Bread!O56</f>
        <v>99704.594184191636</v>
      </c>
      <c r="P10" s="110">
        <f>Bread!P56</f>
        <v>1.1388107799416669</v>
      </c>
      <c r="Q10" s="110">
        <f>Bread!Q56</f>
        <v>0.97612352566428595</v>
      </c>
      <c r="R10" s="110">
        <f>Bread!R56</f>
        <v>0.24403088141607149</v>
      </c>
      <c r="S10" s="107">
        <f>Bread!S56</f>
        <v>21.528354856822009</v>
      </c>
      <c r="T10" t="s">
        <v>20</v>
      </c>
      <c r="U10" s="102" t="s">
        <v>313</v>
      </c>
      <c r="V10">
        <f t="shared" si="0"/>
        <v>36</v>
      </c>
      <c r="W10">
        <f t="shared" si="0"/>
        <v>168</v>
      </c>
      <c r="X10" s="111">
        <f t="shared" si="0"/>
        <v>3</v>
      </c>
    </row>
    <row r="11" spans="1:24" x14ac:dyDescent="0.35">
      <c r="A11">
        <f>IF(Bread!A57&gt;0,Bread!A57,IF(ISBLANK(Bread!A57),A10,Bread!A57))</f>
        <v>2024</v>
      </c>
      <c r="B11">
        <f>Bread!B57</f>
        <v>10</v>
      </c>
      <c r="C11" s="106">
        <f>Bread!C57</f>
        <v>26061</v>
      </c>
      <c r="D11" s="106">
        <f>Bread!D57</f>
        <v>26809</v>
      </c>
      <c r="E11" s="106">
        <f>Bread!E57</f>
        <v>26845</v>
      </c>
      <c r="F11" s="106">
        <f>Bread!F57</f>
        <v>24671</v>
      </c>
      <c r="G11" s="106">
        <f>Bread!G57</f>
        <v>24462</v>
      </c>
      <c r="H11" s="106">
        <f>Bread!H57</f>
        <v>26201</v>
      </c>
      <c r="I11" s="106">
        <f>Bread!I57</f>
        <v>0</v>
      </c>
      <c r="J11" s="106">
        <f>Bread!J57</f>
        <v>0</v>
      </c>
      <c r="K11" s="106">
        <f>Bread!K57</f>
        <v>24462</v>
      </c>
      <c r="L11" s="110">
        <f>Bread!L57</f>
        <v>0.5472846638596186</v>
      </c>
      <c r="M11" s="106">
        <f>Bread!M57</f>
        <v>21365.270182326778</v>
      </c>
      <c r="N11" s="106">
        <f>Bread!N57</f>
        <v>24926.148546047909</v>
      </c>
      <c r="O11" s="106">
        <f>Bread!O57</f>
        <v>99704.594184191636</v>
      </c>
      <c r="P11" s="110">
        <f>Bread!P57</f>
        <v>1.1449422259230224</v>
      </c>
      <c r="Q11" s="110">
        <f>Bread!Q57</f>
        <v>0.98137905079116206</v>
      </c>
      <c r="R11" s="110">
        <f>Bread!R57</f>
        <v>0.24534476269779051</v>
      </c>
      <c r="S11" s="107">
        <f>Bread!S57</f>
        <v>28.842331453129198</v>
      </c>
      <c r="T11" t="s">
        <v>20</v>
      </c>
      <c r="U11" s="102" t="s">
        <v>313</v>
      </c>
      <c r="V11">
        <f t="shared" si="0"/>
        <v>36</v>
      </c>
      <c r="W11">
        <f t="shared" si="0"/>
        <v>168</v>
      </c>
      <c r="X11" s="111">
        <f t="shared" si="0"/>
        <v>3</v>
      </c>
    </row>
    <row r="12" spans="1:24" x14ac:dyDescent="0.35">
      <c r="A12">
        <f>IF(Bread!A58&gt;0,Bread!A58,IF(ISBLANK(Bread!A58),A11,Bread!A58))</f>
        <v>2024</v>
      </c>
      <c r="B12">
        <f>Bread!B58</f>
        <v>11</v>
      </c>
      <c r="C12" s="106">
        <f>Bread!C58</f>
        <v>25662</v>
      </c>
      <c r="D12" s="106">
        <f>Bread!D58</f>
        <v>26392</v>
      </c>
      <c r="E12" s="106">
        <f>Bread!E58</f>
        <v>26201</v>
      </c>
      <c r="F12" s="106">
        <f>Bread!F58</f>
        <v>21796</v>
      </c>
      <c r="G12" s="106">
        <f>Bread!G58</f>
        <v>25066</v>
      </c>
      <c r="H12" s="106">
        <f>Bread!H58</f>
        <v>21162</v>
      </c>
      <c r="I12" s="106">
        <f>Bread!I58</f>
        <v>0</v>
      </c>
      <c r="J12" s="106">
        <f>Bread!J58</f>
        <v>0</v>
      </c>
      <c r="K12" s="106">
        <f>Bread!K58</f>
        <v>25066</v>
      </c>
      <c r="L12" s="110">
        <f>Bread!L58</f>
        <v>0.5472846638596186</v>
      </c>
      <c r="M12" s="106">
        <f>Bread!M58</f>
        <v>21365.270182326778</v>
      </c>
      <c r="N12" s="106">
        <f>Bread!N58</f>
        <v>24926.148546047909</v>
      </c>
      <c r="O12" s="106">
        <f>Bread!O58</f>
        <v>99704.594184191636</v>
      </c>
      <c r="P12" s="110">
        <f>Bread!P58</f>
        <v>1.1732124043408747</v>
      </c>
      <c r="Q12" s="110">
        <f>Bread!Q58</f>
        <v>1.0056106322921783</v>
      </c>
      <c r="R12" s="110">
        <f>Bread!R58</f>
        <v>0.25140265807304457</v>
      </c>
      <c r="S12" s="107">
        <f>Bread!S58</f>
        <v>28.588106928532461</v>
      </c>
      <c r="T12" t="s">
        <v>20</v>
      </c>
      <c r="U12" s="102" t="s">
        <v>313</v>
      </c>
      <c r="V12">
        <f t="shared" si="0"/>
        <v>36</v>
      </c>
      <c r="W12">
        <f t="shared" si="0"/>
        <v>168</v>
      </c>
      <c r="X12" s="111">
        <f t="shared" si="0"/>
        <v>3</v>
      </c>
    </row>
    <row r="13" spans="1:24" x14ac:dyDescent="0.35">
      <c r="A13">
        <f>IF(Bread!A59&gt;0,Bread!A59,IF(ISBLANK(Bread!A59),A12,Bread!A59))</f>
        <v>2024</v>
      </c>
      <c r="B13">
        <f>Bread!B59</f>
        <v>12</v>
      </c>
      <c r="C13" s="106">
        <f>Bread!C59</f>
        <v>26330</v>
      </c>
      <c r="D13" s="106">
        <f>Bread!D59</f>
        <v>28250</v>
      </c>
      <c r="E13" s="106">
        <f>Bread!E59</f>
        <v>21162</v>
      </c>
      <c r="F13" s="106">
        <f>Bread!F59</f>
        <v>19791</v>
      </c>
      <c r="G13" s="106">
        <f>Bread!G59</f>
        <v>26250</v>
      </c>
      <c r="H13" s="106">
        <f>Bread!H59</f>
        <v>15199</v>
      </c>
      <c r="I13" s="106">
        <f>Bread!I59</f>
        <v>0</v>
      </c>
      <c r="J13" s="106">
        <f>Bread!J59</f>
        <v>0</v>
      </c>
      <c r="K13" s="106">
        <f>Bread!K59</f>
        <v>26250</v>
      </c>
      <c r="L13" s="110">
        <f>Bread!L59</f>
        <v>0.5472846638596186</v>
      </c>
      <c r="M13" s="106">
        <f>Bread!M59</f>
        <v>21365.270182326778</v>
      </c>
      <c r="N13" s="106">
        <f>Bread!N59</f>
        <v>24926.148546047909</v>
      </c>
      <c r="O13" s="106">
        <f>Bread!O59</f>
        <v>99704.594184191636</v>
      </c>
      <c r="P13" s="110">
        <f>Bread!P59</f>
        <v>1.2286294428288504</v>
      </c>
      <c r="Q13" s="110">
        <f>Bread!Q59</f>
        <v>1.0531109509961574</v>
      </c>
      <c r="R13" s="110">
        <f>Bread!R59</f>
        <v>0.26327773774903934</v>
      </c>
      <c r="S13" s="107">
        <f>Bread!S59</f>
        <v>22.504215723509304</v>
      </c>
      <c r="T13" t="s">
        <v>20</v>
      </c>
      <c r="U13" s="102" t="s">
        <v>313</v>
      </c>
      <c r="V13">
        <f t="shared" si="0"/>
        <v>36</v>
      </c>
      <c r="W13">
        <f t="shared" si="0"/>
        <v>168</v>
      </c>
      <c r="X13" s="111">
        <f t="shared" si="0"/>
        <v>3</v>
      </c>
    </row>
    <row r="14" spans="1:24" x14ac:dyDescent="0.35">
      <c r="A14">
        <f>IF(Bread!A60&gt;0,Bread!A60,IF(ISBLANK(Bread!A60),A13,Bread!A60))</f>
        <v>2024</v>
      </c>
      <c r="B14">
        <f>Bread!B60</f>
        <v>13</v>
      </c>
      <c r="C14" s="106">
        <f>Bread!C60</f>
        <v>26151</v>
      </c>
      <c r="D14" s="106">
        <f>Bread!D60</f>
        <v>29809</v>
      </c>
      <c r="E14" s="106">
        <f>Bread!E60</f>
        <v>15199</v>
      </c>
      <c r="F14" s="106">
        <f>Bread!F60</f>
        <v>38751</v>
      </c>
      <c r="G14" s="106">
        <f>Bread!G60</f>
        <v>24660</v>
      </c>
      <c r="H14" s="106">
        <f>Bread!H60</f>
        <v>23617</v>
      </c>
      <c r="I14" s="106">
        <f>Bread!I60</f>
        <v>0</v>
      </c>
      <c r="J14" s="106">
        <f>Bread!J60</f>
        <v>0</v>
      </c>
      <c r="K14" s="106">
        <f>Bread!K60</f>
        <v>24660</v>
      </c>
      <c r="L14" s="110">
        <f>Bread!L60</f>
        <v>0.5472846638596186</v>
      </c>
      <c r="M14" s="106">
        <f>Bread!M60</f>
        <v>21365.270182326778</v>
      </c>
      <c r="N14" s="106">
        <f>Bread!N60</f>
        <v>24926.148546047909</v>
      </c>
      <c r="O14" s="106">
        <f>Bread!O60</f>
        <v>99704.594184191636</v>
      </c>
      <c r="P14" s="110">
        <f>Bread!P60</f>
        <v>1.1542096022917885</v>
      </c>
      <c r="Q14" s="110">
        <f>Bread!Q60</f>
        <v>0.98932251625010448</v>
      </c>
      <c r="R14" s="110">
        <f>Bread!R60</f>
        <v>0.24733062906252612</v>
      </c>
      <c r="S14" s="107">
        <f>Bread!S60</f>
        <v>20.342051929180528</v>
      </c>
      <c r="T14" t="s">
        <v>20</v>
      </c>
      <c r="U14" s="102" t="s">
        <v>313</v>
      </c>
      <c r="V14">
        <f t="shared" si="0"/>
        <v>36</v>
      </c>
      <c r="W14">
        <f t="shared" si="0"/>
        <v>168</v>
      </c>
      <c r="X14" s="111">
        <f t="shared" si="0"/>
        <v>3</v>
      </c>
    </row>
    <row r="15" spans="1:24" x14ac:dyDescent="0.35">
      <c r="A15">
        <f>IF(Bread!A61&gt;0,Bread!A61,IF(ISBLANK(Bread!A61),A14,Bread!A61))</f>
        <v>2025</v>
      </c>
      <c r="B15">
        <f>Bread!B61</f>
        <v>1</v>
      </c>
      <c r="C15" s="106">
        <f>Bread!C61</f>
        <v>24597</v>
      </c>
      <c r="D15" s="106">
        <f>Bread!D61</f>
        <v>24488</v>
      </c>
      <c r="E15" s="106">
        <f>Bread!E61</f>
        <v>23617</v>
      </c>
      <c r="F15" s="106">
        <f>Bread!F61</f>
        <v>32284</v>
      </c>
      <c r="G15" s="106">
        <f>Bread!G61</f>
        <v>23142</v>
      </c>
      <c r="H15" s="106">
        <f>Bread!H61</f>
        <v>38047</v>
      </c>
      <c r="I15" s="106">
        <f>Bread!I61</f>
        <v>0</v>
      </c>
      <c r="J15" s="106">
        <f>Bread!J61</f>
        <v>23142</v>
      </c>
      <c r="K15" s="106">
        <f>Bread!K61</f>
        <v>23142</v>
      </c>
      <c r="L15" s="110">
        <f>Bread!L61</f>
        <v>0.65456541604209761</v>
      </c>
      <c r="M15" s="106">
        <f>Bread!M61</f>
        <v>25553.369003838499</v>
      </c>
      <c r="N15" s="106">
        <f>Bread!N61</f>
        <v>29812.263837811581</v>
      </c>
      <c r="O15" s="106">
        <f>Bread!O61</f>
        <v>119249.05535124632</v>
      </c>
      <c r="P15" s="110">
        <f>Bread!P61</f>
        <v>0.90563400843637187</v>
      </c>
      <c r="Q15" s="110">
        <f>Bread!Q61</f>
        <v>0.77625772151689021</v>
      </c>
      <c r="R15" s="110">
        <f>Bread!R61</f>
        <v>0.19406443037922255</v>
      </c>
      <c r="S15" s="107">
        <f>Bread!S61</f>
        <v>26.884416798796604</v>
      </c>
      <c r="T15" t="s">
        <v>20</v>
      </c>
      <c r="U15" s="102" t="s">
        <v>313</v>
      </c>
      <c r="V15">
        <f t="shared" si="0"/>
        <v>36</v>
      </c>
      <c r="W15">
        <f t="shared" si="0"/>
        <v>168</v>
      </c>
      <c r="X15" s="111">
        <f t="shared" si="0"/>
        <v>3</v>
      </c>
    </row>
    <row r="16" spans="1:24" x14ac:dyDescent="0.35">
      <c r="A16">
        <f>IF(Bread!A62&gt;0,Bread!A62,IF(ISBLANK(Bread!A62),A15,Bread!A62))</f>
        <v>2025</v>
      </c>
      <c r="B16">
        <f>Bread!B62</f>
        <v>2</v>
      </c>
      <c r="C16" s="106">
        <f>Bread!C62</f>
        <v>23319</v>
      </c>
      <c r="D16" s="106">
        <f>Bread!D62</f>
        <v>21355</v>
      </c>
      <c r="E16" s="106">
        <f>Bread!E62</f>
        <v>38047</v>
      </c>
      <c r="F16" s="106">
        <f>Bread!F62</f>
        <v>18170</v>
      </c>
      <c r="G16" s="106">
        <f>Bread!G62</f>
        <v>23486</v>
      </c>
      <c r="H16" s="106">
        <f>Bread!H62</f>
        <v>33937</v>
      </c>
      <c r="I16" s="106">
        <f>Bread!I62</f>
        <v>0</v>
      </c>
      <c r="J16" s="106">
        <f>Bread!J62</f>
        <v>23486</v>
      </c>
      <c r="K16" s="106">
        <f>Bread!K62</f>
        <v>23486</v>
      </c>
      <c r="L16" s="110">
        <f>Bread!L62</f>
        <v>0.65456541604209761</v>
      </c>
      <c r="M16" s="106">
        <f>Bread!M62</f>
        <v>25553.369003838499</v>
      </c>
      <c r="N16" s="106">
        <f>Bread!N62</f>
        <v>29812.263837811581</v>
      </c>
      <c r="O16" s="106">
        <f>Bread!O62</f>
        <v>119249.05535124632</v>
      </c>
      <c r="P16" s="110">
        <f>Bread!P62</f>
        <v>0.91909602982182315</v>
      </c>
      <c r="Q16" s="110">
        <f>Bread!Q62</f>
        <v>0.78779659699013416</v>
      </c>
      <c r="R16" s="110">
        <f>Bread!R62</f>
        <v>0.19694914924753354</v>
      </c>
      <c r="S16" s="107">
        <f>Bread!S62</f>
        <v>45.684463313178099</v>
      </c>
      <c r="T16" t="s">
        <v>20</v>
      </c>
      <c r="U16" s="102" t="s">
        <v>313</v>
      </c>
      <c r="V16">
        <f t="shared" si="0"/>
        <v>36</v>
      </c>
      <c r="W16">
        <f t="shared" si="0"/>
        <v>168</v>
      </c>
      <c r="X16" s="111">
        <f t="shared" si="0"/>
        <v>3</v>
      </c>
    </row>
    <row r="17" spans="1:24" x14ac:dyDescent="0.35">
      <c r="A17">
        <f>IF(Bread!A63&gt;0,Bread!A63,IF(ISBLANK(Bread!A63),A16,Bread!A63))</f>
        <v>2025</v>
      </c>
      <c r="B17">
        <f>Bread!B63</f>
        <v>3</v>
      </c>
      <c r="C17" s="106">
        <f>Bread!C63</f>
        <v>21940</v>
      </c>
      <c r="D17" s="106">
        <f>Bread!D63</f>
        <v>21053</v>
      </c>
      <c r="E17" s="106">
        <f>Bread!E63</f>
        <v>33937</v>
      </c>
      <c r="F17" s="106">
        <f>Bread!F63</f>
        <v>14170</v>
      </c>
      <c r="G17" s="106">
        <f>Bread!G63</f>
        <v>22088</v>
      </c>
      <c r="H17" s="106">
        <f>Bread!H63</f>
        <v>23607</v>
      </c>
      <c r="I17" s="106">
        <f>Bread!I63</f>
        <v>0</v>
      </c>
      <c r="J17" s="106">
        <f>Bread!J63</f>
        <v>22088</v>
      </c>
      <c r="K17" s="106">
        <f>Bread!K63</f>
        <v>22088</v>
      </c>
      <c r="L17" s="110">
        <f>Bread!L63</f>
        <v>0.65456541604209761</v>
      </c>
      <c r="M17" s="106">
        <f>Bread!M63</f>
        <v>25553.369003838499</v>
      </c>
      <c r="N17" s="106">
        <f>Bread!N63</f>
        <v>29812.263837811581</v>
      </c>
      <c r="O17" s="106">
        <f>Bread!O63</f>
        <v>119249.05535124632</v>
      </c>
      <c r="P17" s="110">
        <f>Bread!P63</f>
        <v>0.86438700105187893</v>
      </c>
      <c r="Q17" s="110">
        <f>Bread!Q63</f>
        <v>0.74090314375875344</v>
      </c>
      <c r="R17" s="110">
        <f>Bread!R63</f>
        <v>0.18522578593968836</v>
      </c>
      <c r="S17" s="107">
        <f>Bread!S63</f>
        <v>43.310665451230626</v>
      </c>
      <c r="T17" t="s">
        <v>20</v>
      </c>
      <c r="U17" s="102" t="s">
        <v>313</v>
      </c>
      <c r="V17">
        <f t="shared" si="0"/>
        <v>36</v>
      </c>
      <c r="W17">
        <f t="shared" si="0"/>
        <v>168</v>
      </c>
      <c r="X17" s="111">
        <f t="shared" si="0"/>
        <v>3</v>
      </c>
    </row>
    <row r="18" spans="1:24" x14ac:dyDescent="0.35">
      <c r="A18">
        <f>IF(Bread!A64&gt;0,Bread!A64,IF(ISBLANK(Bread!A64),A17,Bread!A64))</f>
        <v>2025</v>
      </c>
      <c r="B18">
        <f>Bread!B64</f>
        <v>4</v>
      </c>
      <c r="C18" s="106">
        <f>Bread!C64</f>
        <v>23409</v>
      </c>
      <c r="D18" s="106">
        <f>Bread!D64</f>
        <v>22100</v>
      </c>
      <c r="E18" s="106">
        <f>Bread!E64</f>
        <v>23607</v>
      </c>
      <c r="F18" s="106">
        <f>Bread!F64</f>
        <v>26213</v>
      </c>
      <c r="G18" s="106">
        <f>Bread!G64</f>
        <v>21919</v>
      </c>
      <c r="H18" s="106">
        <f>Bread!H64</f>
        <v>27845</v>
      </c>
      <c r="I18" s="106">
        <f>Bread!I64</f>
        <v>0</v>
      </c>
      <c r="J18" s="106">
        <f>Bread!J64</f>
        <v>21919</v>
      </c>
      <c r="K18" s="106">
        <f>Bread!K64</f>
        <v>21919</v>
      </c>
      <c r="L18" s="110">
        <f>Bread!L64</f>
        <v>0.65456541604209761</v>
      </c>
      <c r="M18" s="106">
        <f>Bread!M64</f>
        <v>25553.369003838499</v>
      </c>
      <c r="N18" s="106">
        <f>Bread!N64</f>
        <v>29812.263837811581</v>
      </c>
      <c r="O18" s="106">
        <f>Bread!O64</f>
        <v>119249.05535124632</v>
      </c>
      <c r="P18" s="110">
        <f>Bread!P64</f>
        <v>0.85777339170844502</v>
      </c>
      <c r="Q18" s="110">
        <f>Bread!Q64</f>
        <v>0.73523433575009578</v>
      </c>
      <c r="R18" s="110">
        <f>Bread!R64</f>
        <v>0.18380858393752394</v>
      </c>
      <c r="S18" s="107">
        <f>Bread!S64</f>
        <v>28.236831987697038</v>
      </c>
      <c r="T18" t="s">
        <v>20</v>
      </c>
      <c r="U18" s="102" t="s">
        <v>313</v>
      </c>
      <c r="V18">
        <f t="shared" si="0"/>
        <v>36</v>
      </c>
      <c r="W18">
        <f t="shared" si="0"/>
        <v>168</v>
      </c>
      <c r="X18" s="111">
        <f t="shared" si="0"/>
        <v>3</v>
      </c>
    </row>
    <row r="19" spans="1:24" x14ac:dyDescent="0.35">
      <c r="A19">
        <f>IF(Bread!A65&gt;0,Bread!A65,IF(ISBLANK(Bread!A65),A18,Bread!A65))</f>
        <v>2025</v>
      </c>
      <c r="B19">
        <f>Bread!B65</f>
        <v>5</v>
      </c>
      <c r="C19" s="106">
        <f>Bread!C65</f>
        <v>23032</v>
      </c>
      <c r="D19" s="106">
        <f>Bread!D65</f>
        <v>22580</v>
      </c>
      <c r="E19" s="106">
        <f>Bread!E65</f>
        <v>27845</v>
      </c>
      <c r="F19" s="106">
        <f>Bread!F65</f>
        <v>0</v>
      </c>
      <c r="G19" s="106">
        <f>Bread!G65</f>
        <v>0</v>
      </c>
      <c r="H19" s="106">
        <f>Bread!H65</f>
        <v>27393</v>
      </c>
      <c r="I19" s="106">
        <f>Bread!I65</f>
        <v>0</v>
      </c>
      <c r="J19" s="106">
        <f>Bread!J65</f>
        <v>0</v>
      </c>
      <c r="K19" s="106">
        <f>Bread!K65</f>
        <v>23032</v>
      </c>
      <c r="L19" s="110">
        <f>Bread!L65</f>
        <v>0.65456541604209761</v>
      </c>
      <c r="M19" s="106">
        <f>Bread!M65</f>
        <v>25553.369003838499</v>
      </c>
      <c r="N19" s="106">
        <f>Bread!N65</f>
        <v>29812.263837811581</v>
      </c>
      <c r="O19" s="106">
        <f>Bread!O65</f>
        <v>119249.05535124632</v>
      </c>
      <c r="P19" s="110">
        <f>Bread!P65</f>
        <v>0.90132929229567527</v>
      </c>
      <c r="Q19" s="110">
        <f>Bread!Q65</f>
        <v>0.77256796482486456</v>
      </c>
      <c r="R19" s="110">
        <f>Bread!R65</f>
        <v>0.19314199120621614</v>
      </c>
      <c r="S19" s="107">
        <f>Bread!S65</f>
        <v>33.851163598471693</v>
      </c>
      <c r="T19" t="s">
        <v>20</v>
      </c>
      <c r="U19" s="102" t="s">
        <v>313</v>
      </c>
      <c r="V19">
        <f t="shared" si="0"/>
        <v>36</v>
      </c>
      <c r="W19">
        <f t="shared" si="0"/>
        <v>168</v>
      </c>
      <c r="X19" s="111">
        <f t="shared" si="0"/>
        <v>3</v>
      </c>
    </row>
    <row r="20" spans="1:24" x14ac:dyDescent="0.35">
      <c r="A20">
        <f>IF(Bread!A66&gt;0,Bread!A66,IF(ISBLANK(Bread!A66),A19,Bread!A66))</f>
        <v>2025</v>
      </c>
      <c r="B20">
        <f>Bread!B66</f>
        <v>6</v>
      </c>
      <c r="C20" s="106">
        <f>Bread!C66</f>
        <v>22221</v>
      </c>
      <c r="D20" s="106">
        <f>Bread!D66</f>
        <v>21377</v>
      </c>
      <c r="E20" s="106">
        <f>Bread!E66</f>
        <v>27393</v>
      </c>
      <c r="F20" s="106">
        <f>Bread!F66</f>
        <v>0</v>
      </c>
      <c r="G20" s="106">
        <f>Bread!G66</f>
        <v>0</v>
      </c>
      <c r="H20" s="106">
        <f>Bread!H66</f>
        <v>26549</v>
      </c>
      <c r="I20" s="106">
        <f>Bread!I66</f>
        <v>0</v>
      </c>
      <c r="J20" s="106">
        <f>Bread!J66</f>
        <v>0</v>
      </c>
      <c r="K20" s="106">
        <f>Bread!K66</f>
        <v>22221</v>
      </c>
      <c r="L20" s="110">
        <f>Bread!L66</f>
        <v>0.65456541604209761</v>
      </c>
      <c r="M20" s="106">
        <f>Bread!M66</f>
        <v>25553.369003838499</v>
      </c>
      <c r="N20" s="106">
        <f>Bread!N66</f>
        <v>29812.263837811581</v>
      </c>
      <c r="O20" s="106">
        <f>Bread!O66</f>
        <v>119249.05535124632</v>
      </c>
      <c r="P20" s="110">
        <f>Bread!P66</f>
        <v>0.86959179420381216</v>
      </c>
      <c r="Q20" s="110">
        <f>Bread!Q66</f>
        <v>0.74536439503183904</v>
      </c>
      <c r="R20" s="110">
        <f>Bread!R66</f>
        <v>0.18634109875795976</v>
      </c>
      <c r="S20" s="107">
        <f>Bread!S66</f>
        <v>34.517078439314162</v>
      </c>
      <c r="T20" t="s">
        <v>20</v>
      </c>
      <c r="U20" s="102" t="s">
        <v>313</v>
      </c>
      <c r="V20">
        <f t="shared" si="0"/>
        <v>36</v>
      </c>
      <c r="W20">
        <f t="shared" si="0"/>
        <v>168</v>
      </c>
      <c r="X20" s="111">
        <f t="shared" si="0"/>
        <v>3</v>
      </c>
    </row>
    <row r="21" spans="1:24" x14ac:dyDescent="0.35">
      <c r="A21">
        <f>IF(Bread!A67&gt;0,Bread!A67,IF(ISBLANK(Bread!A67),A20,Bread!A67))</f>
        <v>2025</v>
      </c>
      <c r="B21">
        <f>Bread!B67</f>
        <v>7</v>
      </c>
      <c r="C21" s="106">
        <f>Bread!C67</f>
        <v>21869</v>
      </c>
      <c r="D21" s="106">
        <f>Bread!D67</f>
        <v>21556</v>
      </c>
      <c r="E21" s="106">
        <f>Bread!E67</f>
        <v>26549</v>
      </c>
      <c r="F21" s="106">
        <f>Bread!F67</f>
        <v>0</v>
      </c>
      <c r="G21" s="106">
        <f>Bread!G67</f>
        <v>0</v>
      </c>
      <c r="H21" s="106">
        <f>Bread!H67</f>
        <v>26236</v>
      </c>
      <c r="I21" s="106">
        <f>Bread!I67</f>
        <v>0</v>
      </c>
      <c r="J21" s="106">
        <f>Bread!J67</f>
        <v>0</v>
      </c>
      <c r="K21" s="106">
        <f>Bread!K67</f>
        <v>21869</v>
      </c>
      <c r="L21" s="110">
        <f>Bread!L67</f>
        <v>0.65456541604209761</v>
      </c>
      <c r="M21" s="106">
        <f>Bread!M67</f>
        <v>25553.369003838499</v>
      </c>
      <c r="N21" s="106">
        <f>Bread!N67</f>
        <v>29812.263837811581</v>
      </c>
      <c r="O21" s="106">
        <f>Bread!O67</f>
        <v>119249.05535124632</v>
      </c>
      <c r="P21" s="110">
        <f>Bread!P67</f>
        <v>0.855816702553583</v>
      </c>
      <c r="Q21" s="110">
        <f>Bread!Q67</f>
        <v>0.73355717361735684</v>
      </c>
      <c r="R21" s="110">
        <f>Bread!R67</f>
        <v>0.18338929340433921</v>
      </c>
      <c r="S21" s="107">
        <f>Bread!S67</f>
        <v>33.99204353194019</v>
      </c>
      <c r="T21" t="s">
        <v>20</v>
      </c>
      <c r="U21" s="102" t="s">
        <v>313</v>
      </c>
      <c r="V21">
        <f t="shared" si="0"/>
        <v>36</v>
      </c>
      <c r="W21">
        <f t="shared" si="0"/>
        <v>168</v>
      </c>
      <c r="X21" s="111">
        <f t="shared" si="0"/>
        <v>3</v>
      </c>
    </row>
    <row r="22" spans="1:24" x14ac:dyDescent="0.35">
      <c r="A22">
        <f>IF(Bread!A68&gt;0,Bread!A68,IF(ISBLANK(Bread!A68),A21,Bread!A68))</f>
        <v>2025</v>
      </c>
      <c r="B22">
        <f>Bread!B68</f>
        <v>8</v>
      </c>
      <c r="C22" s="106">
        <f>Bread!C68</f>
        <v>21677</v>
      </c>
      <c r="D22" s="106">
        <f>Bread!D68</f>
        <v>23692</v>
      </c>
      <c r="E22" s="106">
        <f>Bread!E68</f>
        <v>26236</v>
      </c>
      <c r="F22" s="106">
        <f>Bread!F68</f>
        <v>0</v>
      </c>
      <c r="G22" s="106">
        <f>Bread!G68</f>
        <v>0</v>
      </c>
      <c r="H22" s="106">
        <f>Bread!H68</f>
        <v>28251</v>
      </c>
      <c r="I22" s="106">
        <f>Bread!I68</f>
        <v>0</v>
      </c>
      <c r="J22" s="106">
        <f>Bread!J68</f>
        <v>0</v>
      </c>
      <c r="K22" s="106">
        <f>Bread!K68</f>
        <v>21677</v>
      </c>
      <c r="L22" s="110">
        <f>Bread!L68</f>
        <v>0.65456541604209761</v>
      </c>
      <c r="M22" s="106">
        <f>Bread!M68</f>
        <v>25553.369003838499</v>
      </c>
      <c r="N22" s="106">
        <f>Bread!N68</f>
        <v>29812.263837811581</v>
      </c>
      <c r="O22" s="106">
        <f>Bread!O68</f>
        <v>119249.05535124632</v>
      </c>
      <c r="P22" s="110">
        <f>Bread!P68</f>
        <v>0.84830301619891257</v>
      </c>
      <c r="Q22" s="110">
        <f>Bread!Q68</f>
        <v>0.72711687102763933</v>
      </c>
      <c r="R22" s="110">
        <f>Bread!R68</f>
        <v>0.18177921775690983</v>
      </c>
      <c r="S22" s="107">
        <f>Bread!S68</f>
        <v>33.888822254001937</v>
      </c>
      <c r="T22" t="s">
        <v>20</v>
      </c>
      <c r="U22" s="102" t="s">
        <v>313</v>
      </c>
      <c r="V22">
        <f t="shared" si="0"/>
        <v>36</v>
      </c>
      <c r="W22">
        <f t="shared" si="0"/>
        <v>168</v>
      </c>
      <c r="X22" s="111">
        <f t="shared" si="0"/>
        <v>3</v>
      </c>
    </row>
    <row r="23" spans="1:24" x14ac:dyDescent="0.35">
      <c r="A23">
        <f>IF(Bread!A69&gt;0,Bread!A69,IF(ISBLANK(Bread!A69),A22,Bread!A69))</f>
        <v>2025</v>
      </c>
      <c r="B23">
        <f>Bread!B69</f>
        <v>9</v>
      </c>
      <c r="C23" s="106">
        <f>Bread!C69</f>
        <v>21831</v>
      </c>
      <c r="D23" s="106">
        <f>Bread!D69</f>
        <v>21682</v>
      </c>
      <c r="E23" s="106">
        <f>Bread!E69</f>
        <v>28251</v>
      </c>
      <c r="F23" s="106">
        <f>Bread!F69</f>
        <v>0</v>
      </c>
      <c r="G23" s="106">
        <f>Bread!G69</f>
        <v>0</v>
      </c>
      <c r="H23" s="106">
        <f>Bread!H69</f>
        <v>28102</v>
      </c>
      <c r="I23" s="106">
        <f>Bread!I69</f>
        <v>0</v>
      </c>
      <c r="J23" s="106">
        <f>Bread!J69</f>
        <v>0</v>
      </c>
      <c r="K23" s="106">
        <f>Bread!K69</f>
        <v>21831</v>
      </c>
      <c r="L23" s="110">
        <f>Bread!L69</f>
        <v>0.65456541604209761</v>
      </c>
      <c r="M23" s="106">
        <f>Bread!M69</f>
        <v>25553.369003838499</v>
      </c>
      <c r="N23" s="106">
        <f>Bread!N69</f>
        <v>29812.263837811581</v>
      </c>
      <c r="O23" s="106">
        <f>Bread!O69</f>
        <v>119249.05535124632</v>
      </c>
      <c r="P23" s="110">
        <f>Bread!P69</f>
        <v>0.85432961879588776</v>
      </c>
      <c r="Q23" s="110">
        <f>Bread!Q69</f>
        <v>0.73228253039647528</v>
      </c>
      <c r="R23" s="110">
        <f>Bread!R69</f>
        <v>0.18307063259911882</v>
      </c>
      <c r="S23" s="107">
        <f>Bread!S69</f>
        <v>36.234162429572628</v>
      </c>
      <c r="T23" t="s">
        <v>20</v>
      </c>
      <c r="U23" s="102" t="s">
        <v>313</v>
      </c>
      <c r="V23">
        <f t="shared" si="0"/>
        <v>36</v>
      </c>
      <c r="W23">
        <f t="shared" si="0"/>
        <v>168</v>
      </c>
      <c r="X23" s="111">
        <f t="shared" si="0"/>
        <v>3</v>
      </c>
    </row>
    <row r="24" spans="1:24" x14ac:dyDescent="0.35">
      <c r="A24">
        <f>IF(Bread!A70&gt;0,Bread!A70,IF(ISBLANK(Bread!A70),A23,Bread!A70))</f>
        <v>2025</v>
      </c>
      <c r="B24">
        <f>Bread!B70</f>
        <v>10</v>
      </c>
      <c r="C24" s="106">
        <f>Bread!C70</f>
        <v>22817</v>
      </c>
      <c r="D24" s="106">
        <f>Bread!D70</f>
        <v>21682</v>
      </c>
      <c r="E24" s="106">
        <f>Bread!E70</f>
        <v>28102</v>
      </c>
      <c r="F24" s="106">
        <f>Bread!F70</f>
        <v>0</v>
      </c>
      <c r="G24" s="106">
        <f>Bread!G70</f>
        <v>0</v>
      </c>
      <c r="H24" s="106">
        <f>Bread!H70</f>
        <v>26967</v>
      </c>
      <c r="I24" s="106">
        <f>Bread!I70</f>
        <v>0</v>
      </c>
      <c r="J24" s="106">
        <f>Bread!J70</f>
        <v>0</v>
      </c>
      <c r="K24" s="106">
        <f>Bread!K70</f>
        <v>22817</v>
      </c>
      <c r="L24" s="110">
        <f>Bread!L70</f>
        <v>0.65456541604209761</v>
      </c>
      <c r="M24" s="106">
        <f>Bread!M70</f>
        <v>25553.369003838499</v>
      </c>
      <c r="N24" s="106">
        <f>Bread!N70</f>
        <v>29812.263837811581</v>
      </c>
      <c r="O24" s="106">
        <f>Bread!O70</f>
        <v>119249.05535124632</v>
      </c>
      <c r="P24" s="110">
        <f>Bread!P70</f>
        <v>0.89291552892976833</v>
      </c>
      <c r="Q24" s="110">
        <f>Bread!Q70</f>
        <v>0.7653561676540872</v>
      </c>
      <c r="R24" s="110">
        <f>Bread!R70</f>
        <v>0.1913390419135218</v>
      </c>
      <c r="S24" s="107">
        <f>Bread!S70</f>
        <v>34.485515186045497</v>
      </c>
      <c r="T24" t="s">
        <v>20</v>
      </c>
      <c r="U24" s="102" t="s">
        <v>313</v>
      </c>
      <c r="V24">
        <f t="shared" si="0"/>
        <v>36</v>
      </c>
      <c r="W24">
        <f t="shared" si="0"/>
        <v>168</v>
      </c>
      <c r="X24" s="111">
        <f t="shared" si="0"/>
        <v>3</v>
      </c>
    </row>
    <row r="25" spans="1:24" x14ac:dyDescent="0.35">
      <c r="A25">
        <f>IF(Bread!A71&gt;0,Bread!A71,IF(ISBLANK(Bread!A71),A24,Bread!A71))</f>
        <v>2025</v>
      </c>
      <c r="B25">
        <f>Bread!B71</f>
        <v>11</v>
      </c>
      <c r="C25" s="106">
        <f>Bread!C71</f>
        <v>23227</v>
      </c>
      <c r="D25" s="106">
        <f>Bread!D71</f>
        <v>21682</v>
      </c>
      <c r="E25" s="106">
        <f>Bread!E71</f>
        <v>26967</v>
      </c>
      <c r="F25" s="106">
        <f>Bread!F71</f>
        <v>0</v>
      </c>
      <c r="G25" s="106">
        <f>Bread!G71</f>
        <v>0</v>
      </c>
      <c r="H25" s="106">
        <f>Bread!H71</f>
        <v>25422</v>
      </c>
      <c r="I25" s="106">
        <f>Bread!I71</f>
        <v>0</v>
      </c>
      <c r="J25" s="106">
        <f>Bread!J71</f>
        <v>0</v>
      </c>
      <c r="K25" s="106">
        <f>Bread!K71</f>
        <v>23227</v>
      </c>
      <c r="L25" s="110">
        <f>Bread!L71</f>
        <v>0.65456541604209761</v>
      </c>
      <c r="M25" s="106">
        <f>Bread!M71</f>
        <v>25553.369003838499</v>
      </c>
      <c r="N25" s="106">
        <f>Bread!N71</f>
        <v>29812.263837811581</v>
      </c>
      <c r="O25" s="106">
        <f>Bread!O71</f>
        <v>119249.05535124632</v>
      </c>
      <c r="P25" s="110">
        <f>Bread!P71</f>
        <v>0.90896037999963752</v>
      </c>
      <c r="Q25" s="110">
        <f>Bread!Q71</f>
        <v>0.7791088971425465</v>
      </c>
      <c r="R25" s="110">
        <f>Bread!R71</f>
        <v>0.19477722428563662</v>
      </c>
      <c r="S25" s="107">
        <f>Bread!S71</f>
        <v>32.508546088603779</v>
      </c>
      <c r="T25" t="s">
        <v>20</v>
      </c>
      <c r="U25" s="102" t="s">
        <v>313</v>
      </c>
      <c r="V25">
        <f t="shared" si="0"/>
        <v>36</v>
      </c>
      <c r="W25">
        <f t="shared" si="0"/>
        <v>168</v>
      </c>
      <c r="X25" s="111">
        <f t="shared" si="0"/>
        <v>3</v>
      </c>
    </row>
    <row r="26" spans="1:24" x14ac:dyDescent="0.35">
      <c r="A26">
        <f>IF(Bread!A72&gt;0,Bread!A72,IF(ISBLANK(Bread!A72),A25,Bread!A72))</f>
        <v>2025</v>
      </c>
      <c r="B26">
        <f>Bread!B72</f>
        <v>12</v>
      </c>
      <c r="C26" s="106">
        <f>Bread!C72</f>
        <v>24523</v>
      </c>
      <c r="D26" s="106">
        <f>Bread!D72</f>
        <v>21682</v>
      </c>
      <c r="E26" s="106">
        <f>Bread!E72</f>
        <v>25422</v>
      </c>
      <c r="F26" s="106">
        <f>Bread!F72</f>
        <v>0</v>
      </c>
      <c r="G26" s="106">
        <f>Bread!G72</f>
        <v>0</v>
      </c>
      <c r="H26" s="106">
        <f>Bread!H72</f>
        <v>22581</v>
      </c>
      <c r="I26" s="106">
        <f>Bread!I72</f>
        <v>0</v>
      </c>
      <c r="J26" s="106">
        <f>Bread!J72</f>
        <v>0</v>
      </c>
      <c r="K26" s="106">
        <f>Bread!K72</f>
        <v>24523</v>
      </c>
      <c r="L26" s="110">
        <f>Bread!L72</f>
        <v>0.65456541604209761</v>
      </c>
      <c r="M26" s="106">
        <f>Bread!M72</f>
        <v>25553.369003838499</v>
      </c>
      <c r="N26" s="106">
        <f>Bread!N72</f>
        <v>29812.263837811581</v>
      </c>
      <c r="O26" s="106">
        <f>Bread!O72</f>
        <v>119249.05535124632</v>
      </c>
      <c r="P26" s="110">
        <f>Bread!P72</f>
        <v>0.95967776289366291</v>
      </c>
      <c r="Q26" s="110">
        <f>Bread!Q72</f>
        <v>0.82258093962313972</v>
      </c>
      <c r="R26" s="110">
        <f>Bread!R72</f>
        <v>0.20564523490578493</v>
      </c>
      <c r="S26" s="107">
        <f>Bread!S72</f>
        <v>29.026464951270238</v>
      </c>
      <c r="T26" t="s">
        <v>20</v>
      </c>
      <c r="U26" s="102" t="s">
        <v>313</v>
      </c>
      <c r="V26">
        <f t="shared" si="0"/>
        <v>36</v>
      </c>
      <c r="W26">
        <f t="shared" si="0"/>
        <v>168</v>
      </c>
      <c r="X26" s="111">
        <f t="shared" si="0"/>
        <v>3</v>
      </c>
    </row>
    <row r="27" spans="1:24" x14ac:dyDescent="0.35">
      <c r="A27">
        <f>IF(Bread!A73&gt;0,Bread!A73,IF(ISBLANK(Bread!A73),A26,Bread!A73))</f>
        <v>2025</v>
      </c>
      <c r="B27">
        <f>Bread!B73</f>
        <v>13</v>
      </c>
      <c r="C27" s="106">
        <f>Bread!C73</f>
        <v>23853</v>
      </c>
      <c r="D27" s="106">
        <f>Bread!D73</f>
        <v>21682</v>
      </c>
      <c r="E27" s="106">
        <f>Bread!E73</f>
        <v>22581</v>
      </c>
      <c r="F27" s="106">
        <f>Bread!F73</f>
        <v>0</v>
      </c>
      <c r="G27" s="106">
        <f>Bread!G73</f>
        <v>0</v>
      </c>
      <c r="H27" s="106">
        <f>Bread!H73</f>
        <v>20410</v>
      </c>
      <c r="I27" s="106">
        <f>Bread!I73</f>
        <v>0</v>
      </c>
      <c r="J27" s="106">
        <f>Bread!J73</f>
        <v>0</v>
      </c>
      <c r="K27" s="106">
        <f>Bread!K73</f>
        <v>23853</v>
      </c>
      <c r="L27" s="110">
        <f>Bread!L73</f>
        <v>0.65456541604209761</v>
      </c>
      <c r="M27" s="106">
        <f>Bread!M73</f>
        <v>25553.369003838499</v>
      </c>
      <c r="N27" s="106">
        <f>Bread!N73</f>
        <v>29812.263837811581</v>
      </c>
      <c r="O27" s="106">
        <f>Bread!O73</f>
        <v>119249.05535124632</v>
      </c>
      <c r="P27" s="110">
        <f>Bread!P73</f>
        <v>0.93345812821851093</v>
      </c>
      <c r="Q27" s="110">
        <f>Bread!Q73</f>
        <v>0.80010696704443796</v>
      </c>
      <c r="R27" s="110">
        <f>Bread!R73</f>
        <v>0.20002674176110949</v>
      </c>
      <c r="S27" s="107">
        <f>Bread!S73</f>
        <v>26.50685448371274</v>
      </c>
      <c r="T27" t="s">
        <v>20</v>
      </c>
      <c r="U27" s="102" t="s">
        <v>313</v>
      </c>
      <c r="V27">
        <f t="shared" si="0"/>
        <v>36</v>
      </c>
      <c r="W27">
        <f t="shared" si="0"/>
        <v>168</v>
      </c>
      <c r="X27" s="111">
        <f t="shared" si="0"/>
        <v>3</v>
      </c>
    </row>
    <row r="28" spans="1:24" x14ac:dyDescent="0.35">
      <c r="A28">
        <f>IF(Bread!A74&gt;0,Bread!A74,IF(ISBLANK(Bread!A74),A27,Bread!A74))</f>
        <v>2026</v>
      </c>
      <c r="B28">
        <f>Bread!B74</f>
        <v>1</v>
      </c>
      <c r="C28" s="106">
        <f>Bread!C74</f>
        <v>22356</v>
      </c>
      <c r="D28" s="106">
        <f>Bread!D74</f>
        <v>21682</v>
      </c>
      <c r="E28" s="106">
        <f>Bread!E74</f>
        <v>20410</v>
      </c>
      <c r="F28" s="106">
        <f>Bread!F74</f>
        <v>0</v>
      </c>
      <c r="G28" s="106">
        <f>Bread!G74</f>
        <v>0</v>
      </c>
      <c r="H28" s="106">
        <f>Bread!H74</f>
        <v>19736</v>
      </c>
      <c r="I28" s="106">
        <f>Bread!I74</f>
        <v>0</v>
      </c>
      <c r="J28" s="106">
        <f>Bread!J74</f>
        <v>0</v>
      </c>
      <c r="K28" s="106">
        <f>Bread!K74</f>
        <v>22356</v>
      </c>
      <c r="L28" s="110">
        <f>Bread!L74</f>
        <v>0.65456541604209761</v>
      </c>
      <c r="M28" s="106">
        <f>Bread!M74</f>
        <v>25553.369003838499</v>
      </c>
      <c r="N28" s="106">
        <f>Bread!N74</f>
        <v>29812.263837811581</v>
      </c>
      <c r="O28" s="106">
        <f>Bread!O74</f>
        <v>119249.05535124632</v>
      </c>
      <c r="P28" s="110">
        <f>Bread!P74</f>
        <v>0.87487485492193984</v>
      </c>
      <c r="Q28" s="110">
        <f>Bread!Q74</f>
        <v>0.74989273279023416</v>
      </c>
      <c r="R28" s="110">
        <f>Bread!R74</f>
        <v>0.18747318319755854</v>
      </c>
      <c r="S28" s="107">
        <f>Bread!S74</f>
        <v>25.562712470925032</v>
      </c>
      <c r="T28" t="s">
        <v>20</v>
      </c>
      <c r="U28" s="102" t="s">
        <v>313</v>
      </c>
      <c r="V28">
        <f t="shared" si="0"/>
        <v>36</v>
      </c>
      <c r="W28">
        <f t="shared" si="0"/>
        <v>168</v>
      </c>
      <c r="X28" s="111">
        <f t="shared" si="0"/>
        <v>3</v>
      </c>
    </row>
    <row r="29" spans="1:24" x14ac:dyDescent="0.35">
      <c r="A29">
        <f>IF(Bread!A75&gt;0,Bread!A75,IF(ISBLANK(Bread!A75),A28,Bread!A75))</f>
        <v>2026</v>
      </c>
      <c r="B29">
        <f>Bread!B75</f>
        <v>2</v>
      </c>
      <c r="C29" s="106">
        <f>Bread!C75</f>
        <v>22454</v>
      </c>
      <c r="D29" s="106">
        <f>Bread!D75</f>
        <v>21682</v>
      </c>
      <c r="E29" s="106">
        <f>Bread!E75</f>
        <v>19736</v>
      </c>
      <c r="F29" s="106">
        <f>Bread!F75</f>
        <v>0</v>
      </c>
      <c r="G29" s="106">
        <f>Bread!G75</f>
        <v>0</v>
      </c>
      <c r="H29" s="106">
        <f>Bread!H75</f>
        <v>18964</v>
      </c>
      <c r="I29" s="106">
        <f>Bread!I75</f>
        <v>0</v>
      </c>
      <c r="J29" s="106">
        <f>Bread!J75</f>
        <v>0</v>
      </c>
      <c r="K29" s="106">
        <f>Bread!K75</f>
        <v>22454</v>
      </c>
      <c r="L29" s="110">
        <f>Bread!L75</f>
        <v>0.65456541604209761</v>
      </c>
      <c r="M29" s="106">
        <f>Bread!M75</f>
        <v>25553.369003838499</v>
      </c>
      <c r="N29" s="106">
        <f>Bread!N75</f>
        <v>29812.263837811581</v>
      </c>
      <c r="O29" s="106">
        <f>Bread!O75</f>
        <v>119249.05535124632</v>
      </c>
      <c r="P29" s="110">
        <f>Bread!P75</f>
        <v>0.87870996566546944</v>
      </c>
      <c r="Q29" s="110">
        <f>Bread!Q75</f>
        <v>0.75317997057040242</v>
      </c>
      <c r="R29" s="110">
        <f>Bread!R75</f>
        <v>0.18829499264260061</v>
      </c>
      <c r="S29" s="107">
        <f>Bread!S75</f>
        <v>24.610670704551527</v>
      </c>
      <c r="T29" t="s">
        <v>20</v>
      </c>
      <c r="U29" s="102" t="s">
        <v>313</v>
      </c>
      <c r="V29">
        <f t="shared" si="0"/>
        <v>36</v>
      </c>
      <c r="W29">
        <f t="shared" si="0"/>
        <v>168</v>
      </c>
      <c r="X29" s="111">
        <f t="shared" si="0"/>
        <v>3</v>
      </c>
    </row>
    <row r="30" spans="1:24" x14ac:dyDescent="0.35">
      <c r="A30">
        <f>IF(Bread!A76&gt;0,Bread!A76,IF(ISBLANK(Bread!A76),A29,Bread!A76))</f>
        <v>2026</v>
      </c>
      <c r="B30">
        <f>Bread!B76</f>
        <v>3</v>
      </c>
      <c r="C30" s="106">
        <f>Bread!C76</f>
        <v>21545</v>
      </c>
      <c r="D30" s="106">
        <f>Bread!D76</f>
        <v>21682</v>
      </c>
      <c r="E30" s="106">
        <f>Bread!E76</f>
        <v>18964</v>
      </c>
      <c r="F30" s="106">
        <f>Bread!F76</f>
        <v>0</v>
      </c>
      <c r="G30" s="106">
        <f>Bread!G76</f>
        <v>0</v>
      </c>
      <c r="H30" s="106">
        <f>Bread!H76</f>
        <v>19101</v>
      </c>
      <c r="I30" s="106">
        <f>Bread!I76</f>
        <v>0</v>
      </c>
      <c r="J30" s="106">
        <f>Bread!J76</f>
        <v>0</v>
      </c>
      <c r="K30" s="106">
        <f>Bread!K76</f>
        <v>21545</v>
      </c>
      <c r="L30" s="110">
        <f>Bread!L76</f>
        <v>0.65456541604209761</v>
      </c>
      <c r="M30" s="106">
        <f>Bread!M76</f>
        <v>25553.369003838499</v>
      </c>
      <c r="N30" s="106">
        <f>Bread!N76</f>
        <v>29812.263837811581</v>
      </c>
      <c r="O30" s="106">
        <f>Bread!O76</f>
        <v>119249.05535124632</v>
      </c>
      <c r="P30" s="110">
        <f>Bread!P76</f>
        <v>0.84313735683007662</v>
      </c>
      <c r="Q30" s="110">
        <f>Bread!Q76</f>
        <v>0.72268916299720853</v>
      </c>
      <c r="R30" s="110">
        <f>Bread!R76</f>
        <v>0.18067229074930213</v>
      </c>
      <c r="S30" s="107">
        <f>Bread!S76</f>
        <v>24.645718264098399</v>
      </c>
      <c r="T30" t="s">
        <v>20</v>
      </c>
      <c r="U30" s="102" t="s">
        <v>313</v>
      </c>
      <c r="V30">
        <f t="shared" si="0"/>
        <v>36</v>
      </c>
      <c r="W30">
        <f t="shared" si="0"/>
        <v>168</v>
      </c>
      <c r="X30" s="111">
        <f t="shared" si="0"/>
        <v>3</v>
      </c>
    </row>
    <row r="31" spans="1:24" x14ac:dyDescent="0.35">
      <c r="A31">
        <f>IF(Bread!A77&gt;0,Bread!A77,IF(ISBLANK(Bread!A77),A30,Bread!A77))</f>
        <v>2026</v>
      </c>
      <c r="B31">
        <f>Bread!B77</f>
        <v>4</v>
      </c>
      <c r="C31" s="106">
        <f>Bread!C77</f>
        <v>21429</v>
      </c>
      <c r="D31" s="106">
        <f>Bread!D77</f>
        <v>21682</v>
      </c>
      <c r="E31" s="106">
        <f>Bread!E77</f>
        <v>19101</v>
      </c>
      <c r="F31" s="106">
        <f>Bread!F77</f>
        <v>0</v>
      </c>
      <c r="G31" s="106">
        <f>Bread!G77</f>
        <v>0</v>
      </c>
      <c r="H31" s="106">
        <f>Bread!H77</f>
        <v>19354</v>
      </c>
      <c r="I31" s="106">
        <f>Bread!I77</f>
        <v>0</v>
      </c>
      <c r="J31" s="106">
        <f>Bread!J77</f>
        <v>0</v>
      </c>
      <c r="K31" s="106">
        <f>Bread!K77</f>
        <v>21429</v>
      </c>
      <c r="L31" s="110">
        <f>Bread!L77</f>
        <v>0.65456541604209761</v>
      </c>
      <c r="M31" s="106">
        <f>Bread!M77</f>
        <v>25553.369003838499</v>
      </c>
      <c r="N31" s="106">
        <f>Bread!N77</f>
        <v>29812.263837811581</v>
      </c>
      <c r="O31" s="106">
        <f>Bread!O77</f>
        <v>119249.05535124632</v>
      </c>
      <c r="P31" s="110">
        <f>Bread!P77</f>
        <v>0.83859783799079657</v>
      </c>
      <c r="Q31" s="110">
        <f>Bread!Q77</f>
        <v>0.71879814684925425</v>
      </c>
      <c r="R31" s="110">
        <f>Bread!R77</f>
        <v>0.17969953671231356</v>
      </c>
      <c r="S31" s="107">
        <f>Bread!S77</f>
        <v>24.958140837183258</v>
      </c>
      <c r="T31" t="s">
        <v>20</v>
      </c>
      <c r="U31" s="102" t="s">
        <v>313</v>
      </c>
      <c r="V31">
        <f t="shared" si="0"/>
        <v>36</v>
      </c>
      <c r="W31">
        <f t="shared" si="0"/>
        <v>168</v>
      </c>
      <c r="X31" s="111">
        <f t="shared" si="0"/>
        <v>3</v>
      </c>
    </row>
    <row r="32" spans="1:24" x14ac:dyDescent="0.35">
      <c r="A32">
        <f>IF(Bread!A78&gt;0,Bread!A78,IF(ISBLANK(Bread!A78),A31,Bread!A78))</f>
        <v>2026</v>
      </c>
      <c r="B32">
        <f>Bread!B78</f>
        <v>5</v>
      </c>
      <c r="C32" s="106">
        <f>Bread!C78</f>
        <v>21429</v>
      </c>
      <c r="D32" s="106">
        <f>Bread!D78</f>
        <v>21682</v>
      </c>
      <c r="E32" s="106">
        <f>Bread!E78</f>
        <v>19354</v>
      </c>
      <c r="F32" s="106">
        <f>Bread!F78</f>
        <v>0</v>
      </c>
      <c r="G32" s="106">
        <f>Bread!G78</f>
        <v>0</v>
      </c>
      <c r="H32" s="106">
        <f>Bread!H78</f>
        <v>19607</v>
      </c>
      <c r="I32" s="106">
        <f>Bread!I78</f>
        <v>0</v>
      </c>
      <c r="J32" s="106">
        <f>Bread!J78</f>
        <v>0</v>
      </c>
      <c r="K32" s="106">
        <f>Bread!K78</f>
        <v>21429</v>
      </c>
      <c r="L32" s="110">
        <f>Bread!L78</f>
        <v>0.65456541604209761</v>
      </c>
      <c r="M32" s="106">
        <f>Bread!M78</f>
        <v>25553.369003838499</v>
      </c>
      <c r="N32" s="106">
        <f>Bread!N78</f>
        <v>29812.263837811581</v>
      </c>
      <c r="O32" s="106">
        <f>Bread!O78</f>
        <v>119249.05535124632</v>
      </c>
      <c r="P32" s="110">
        <f>Bread!P78</f>
        <v>0.83859783799079657</v>
      </c>
      <c r="Q32" s="110">
        <f>Bread!Q78</f>
        <v>0.71879814684925425</v>
      </c>
      <c r="R32" s="110">
        <f>Bread!R78</f>
        <v>0.17969953671231356</v>
      </c>
      <c r="S32" s="107">
        <f>Bread!S78</f>
        <v>25.288720892248822</v>
      </c>
      <c r="T32" t="s">
        <v>20</v>
      </c>
      <c r="U32" s="102" t="s">
        <v>313</v>
      </c>
      <c r="V32">
        <f t="shared" si="0"/>
        <v>36</v>
      </c>
      <c r="W32">
        <f t="shared" si="0"/>
        <v>168</v>
      </c>
      <c r="X32" s="111">
        <f t="shared" si="0"/>
        <v>3</v>
      </c>
    </row>
    <row r="33" spans="1:24" x14ac:dyDescent="0.35">
      <c r="A33">
        <f>IF(Bread!A79&gt;0,Bread!A79,IF(ISBLANK(Bread!A79),A32,Bread!A79))</f>
        <v>2026</v>
      </c>
      <c r="B33">
        <f>Bread!B79</f>
        <v>6</v>
      </c>
      <c r="C33" s="106">
        <f>Bread!C79</f>
        <v>21429</v>
      </c>
      <c r="D33" s="106">
        <f>Bread!D79</f>
        <v>21682</v>
      </c>
      <c r="E33" s="106">
        <f>Bread!E79</f>
        <v>19607</v>
      </c>
      <c r="F33" s="106">
        <f>Bread!F79</f>
        <v>0</v>
      </c>
      <c r="G33" s="106">
        <f>Bread!G79</f>
        <v>0</v>
      </c>
      <c r="H33" s="106">
        <f>Bread!H79</f>
        <v>19860</v>
      </c>
      <c r="I33" s="106">
        <f>Bread!I79</f>
        <v>0</v>
      </c>
      <c r="J33" s="106">
        <f>Bread!J79</f>
        <v>0</v>
      </c>
      <c r="K33" s="106">
        <f>Bread!K79</f>
        <v>21429</v>
      </c>
      <c r="L33" s="110">
        <f>Bread!L79</f>
        <v>0.65456541604209761</v>
      </c>
      <c r="M33" s="106">
        <f>Bread!M79</f>
        <v>25553.369003838499</v>
      </c>
      <c r="N33" s="106">
        <f>Bread!N79</f>
        <v>29812.263837811581</v>
      </c>
      <c r="O33" s="106">
        <f>Bread!O79</f>
        <v>119249.05535124632</v>
      </c>
      <c r="P33" s="110">
        <f>Bread!P79</f>
        <v>0.83859783799079657</v>
      </c>
      <c r="Q33" s="110">
        <f>Bread!Q79</f>
        <v>0.71879814684925425</v>
      </c>
      <c r="R33" s="110">
        <f>Bread!R79</f>
        <v>0.17969953671231356</v>
      </c>
      <c r="S33" s="107">
        <f>Bread!S79</f>
        <v>25.619300947314386</v>
      </c>
      <c r="T33" t="s">
        <v>20</v>
      </c>
      <c r="U33" s="102" t="s">
        <v>313</v>
      </c>
      <c r="V33">
        <f t="shared" si="0"/>
        <v>36</v>
      </c>
      <c r="W33">
        <f t="shared" si="0"/>
        <v>168</v>
      </c>
      <c r="X33" s="111">
        <f t="shared" si="0"/>
        <v>3</v>
      </c>
    </row>
    <row r="34" spans="1:24" x14ac:dyDescent="0.35">
      <c r="A34">
        <f>IF(Bread!A80&gt;0,Bread!A80,IF(ISBLANK(Bread!A80),A33,Bread!A80))</f>
        <v>2026</v>
      </c>
      <c r="B34">
        <f>Bread!B80</f>
        <v>7</v>
      </c>
      <c r="C34" s="106">
        <f>Bread!C80</f>
        <v>21429</v>
      </c>
      <c r="D34" s="106">
        <f>Bread!D80</f>
        <v>21682</v>
      </c>
      <c r="E34" s="106">
        <f>Bread!E80</f>
        <v>19860</v>
      </c>
      <c r="F34" s="106">
        <f>Bread!F80</f>
        <v>0</v>
      </c>
      <c r="G34" s="106">
        <f>Bread!G80</f>
        <v>0</v>
      </c>
      <c r="H34" s="106">
        <f>Bread!H80</f>
        <v>20113</v>
      </c>
      <c r="I34" s="106">
        <f>Bread!I80</f>
        <v>0</v>
      </c>
      <c r="J34" s="106">
        <f>Bread!J80</f>
        <v>0</v>
      </c>
      <c r="K34" s="106">
        <f>Bread!K80</f>
        <v>21429</v>
      </c>
      <c r="L34" s="110">
        <f>Bread!L80</f>
        <v>0.65456541604209761</v>
      </c>
      <c r="M34" s="106">
        <f>Bread!M80</f>
        <v>25553.369003838499</v>
      </c>
      <c r="N34" s="106">
        <f>Bread!N80</f>
        <v>29812.263837811581</v>
      </c>
      <c r="O34" s="106">
        <f>Bread!O80</f>
        <v>119249.05535124632</v>
      </c>
      <c r="P34" s="110">
        <f>Bread!P80</f>
        <v>0.83859783799079657</v>
      </c>
      <c r="Q34" s="110">
        <f>Bread!Q80</f>
        <v>0.71879814684925425</v>
      </c>
      <c r="R34" s="110">
        <f>Bread!R80</f>
        <v>0.17969953671231356</v>
      </c>
      <c r="S34" s="107">
        <f>Bread!S80</f>
        <v>25.949881002379954</v>
      </c>
      <c r="T34" t="s">
        <v>20</v>
      </c>
      <c r="U34" s="102" t="s">
        <v>313</v>
      </c>
      <c r="V34">
        <f t="shared" si="0"/>
        <v>36</v>
      </c>
      <c r="W34">
        <f t="shared" si="0"/>
        <v>168</v>
      </c>
      <c r="X34" s="111">
        <f t="shared" si="0"/>
        <v>3</v>
      </c>
    </row>
    <row r="35" spans="1:24" x14ac:dyDescent="0.35">
      <c r="A35">
        <f>IF(Bread!A81&gt;0,Bread!A81,IF(ISBLANK(Bread!A81),A34,Bread!A81))</f>
        <v>2026</v>
      </c>
      <c r="B35">
        <f>Bread!B81</f>
        <v>8</v>
      </c>
      <c r="C35" s="106">
        <f>Bread!C81</f>
        <v>21429</v>
      </c>
      <c r="D35" s="106">
        <f>Bread!D81</f>
        <v>21682</v>
      </c>
      <c r="E35" s="106">
        <f>Bread!E81</f>
        <v>20113</v>
      </c>
      <c r="F35" s="106">
        <f>Bread!F81</f>
        <v>0</v>
      </c>
      <c r="G35" s="106">
        <f>Bread!G81</f>
        <v>0</v>
      </c>
      <c r="H35" s="106">
        <f>Bread!H81</f>
        <v>20366</v>
      </c>
      <c r="I35" s="106">
        <f>Bread!I81</f>
        <v>0</v>
      </c>
      <c r="J35" s="106">
        <f>Bread!J81</f>
        <v>0</v>
      </c>
      <c r="K35" s="106">
        <f>Bread!K81</f>
        <v>21429</v>
      </c>
      <c r="L35" s="110">
        <f>Bread!L81</f>
        <v>0.65456541604209761</v>
      </c>
      <c r="M35" s="106">
        <f>Bread!M81</f>
        <v>25553.369003838499</v>
      </c>
      <c r="N35" s="106">
        <f>Bread!N81</f>
        <v>29812.263837811581</v>
      </c>
      <c r="O35" s="106">
        <f>Bread!O81</f>
        <v>119249.05535124632</v>
      </c>
      <c r="P35" s="110">
        <f>Bread!P81</f>
        <v>0.83859783799079657</v>
      </c>
      <c r="Q35" s="110">
        <f>Bread!Q81</f>
        <v>0.71879814684925425</v>
      </c>
      <c r="R35" s="110">
        <f>Bread!R81</f>
        <v>0.17969953671231356</v>
      </c>
      <c r="S35" s="107">
        <f>Bread!S81</f>
        <v>26.280461057445518</v>
      </c>
      <c r="T35" t="s">
        <v>20</v>
      </c>
      <c r="U35" s="102" t="s">
        <v>313</v>
      </c>
      <c r="V35">
        <f t="shared" si="0"/>
        <v>36</v>
      </c>
      <c r="W35">
        <f t="shared" si="0"/>
        <v>168</v>
      </c>
      <c r="X35" s="111">
        <f t="shared" si="0"/>
        <v>3</v>
      </c>
    </row>
    <row r="36" spans="1:24" x14ac:dyDescent="0.35">
      <c r="A36">
        <f>IF(Bread!A82&gt;0,Bread!A82,IF(ISBLANK(Bread!A82),A35,Bread!A82))</f>
        <v>2026</v>
      </c>
      <c r="B36">
        <f>Bread!B82</f>
        <v>9</v>
      </c>
      <c r="C36" s="106">
        <f>Bread!C82</f>
        <v>21429</v>
      </c>
      <c r="D36" s="106">
        <f>Bread!D82</f>
        <v>21682</v>
      </c>
      <c r="E36" s="106">
        <f>Bread!E82</f>
        <v>20366</v>
      </c>
      <c r="F36" s="106">
        <f>Bread!F82</f>
        <v>0</v>
      </c>
      <c r="G36" s="106">
        <f>Bread!G82</f>
        <v>0</v>
      </c>
      <c r="H36" s="106">
        <f>Bread!H82</f>
        <v>20619</v>
      </c>
      <c r="I36" s="106">
        <f>Bread!I82</f>
        <v>0</v>
      </c>
      <c r="J36" s="106">
        <f>Bread!J82</f>
        <v>0</v>
      </c>
      <c r="K36" s="106">
        <f>Bread!K82</f>
        <v>21429</v>
      </c>
      <c r="L36" s="110">
        <f>Bread!L82</f>
        <v>0.65456541604209761</v>
      </c>
      <c r="M36" s="106">
        <f>Bread!M82</f>
        <v>25553.369003838499</v>
      </c>
      <c r="N36" s="106">
        <f>Bread!N82</f>
        <v>29812.263837811581</v>
      </c>
      <c r="O36" s="106">
        <f>Bread!O82</f>
        <v>119249.05535124632</v>
      </c>
      <c r="P36" s="110">
        <f>Bread!P82</f>
        <v>0.83859783799079657</v>
      </c>
      <c r="Q36" s="110">
        <f>Bread!Q82</f>
        <v>0.71879814684925425</v>
      </c>
      <c r="R36" s="110">
        <f>Bread!R82</f>
        <v>0.17969953671231356</v>
      </c>
      <c r="S36" s="107">
        <f>Bread!S82</f>
        <v>26.611041112511085</v>
      </c>
      <c r="T36" t="s">
        <v>20</v>
      </c>
      <c r="U36" s="102" t="s">
        <v>313</v>
      </c>
      <c r="V36">
        <f t="shared" si="0"/>
        <v>36</v>
      </c>
      <c r="W36">
        <f t="shared" si="0"/>
        <v>168</v>
      </c>
      <c r="X36" s="111">
        <f t="shared" si="0"/>
        <v>3</v>
      </c>
    </row>
    <row r="37" spans="1:24" x14ac:dyDescent="0.35">
      <c r="A37">
        <f>IF(Bread!A83&gt;0,Bread!A83,IF(ISBLANK(Bread!A83),A36,Bread!A83))</f>
        <v>2026</v>
      </c>
      <c r="B37">
        <f>Bread!B83</f>
        <v>10</v>
      </c>
      <c r="C37" s="106">
        <f>Bread!C83</f>
        <v>21429</v>
      </c>
      <c r="D37" s="106">
        <f>Bread!D83</f>
        <v>21682</v>
      </c>
      <c r="E37" s="106">
        <f>Bread!E83</f>
        <v>20619</v>
      </c>
      <c r="F37" s="106">
        <f>Bread!F83</f>
        <v>0</v>
      </c>
      <c r="G37" s="106">
        <f>Bread!G83</f>
        <v>0</v>
      </c>
      <c r="H37" s="106">
        <f>Bread!H83</f>
        <v>20872</v>
      </c>
      <c r="I37" s="106">
        <f>Bread!I83</f>
        <v>0</v>
      </c>
      <c r="J37" s="106">
        <f>Bread!J83</f>
        <v>0</v>
      </c>
      <c r="K37" s="106">
        <f>Bread!K83</f>
        <v>21429</v>
      </c>
      <c r="L37" s="110">
        <f>Bread!L83</f>
        <v>0.65456541604209761</v>
      </c>
      <c r="M37" s="106">
        <f>Bread!M83</f>
        <v>25553.369003838499</v>
      </c>
      <c r="N37" s="106">
        <f>Bread!N83</f>
        <v>29812.263837811581</v>
      </c>
      <c r="O37" s="106">
        <f>Bread!O83</f>
        <v>119249.05535124632</v>
      </c>
      <c r="P37" s="110">
        <f>Bread!P83</f>
        <v>0.83859783799079657</v>
      </c>
      <c r="Q37" s="110">
        <f>Bread!Q83</f>
        <v>0.71879814684925425</v>
      </c>
      <c r="R37" s="110">
        <f>Bread!R83</f>
        <v>0.17969953671231356</v>
      </c>
      <c r="S37" s="107">
        <f>Bread!S83</f>
        <v>26.941621167576649</v>
      </c>
      <c r="T37" t="s">
        <v>20</v>
      </c>
      <c r="U37" s="102" t="s">
        <v>313</v>
      </c>
      <c r="V37">
        <f t="shared" si="0"/>
        <v>36</v>
      </c>
      <c r="W37">
        <f t="shared" si="0"/>
        <v>168</v>
      </c>
      <c r="X37" s="111">
        <f t="shared" si="0"/>
        <v>3</v>
      </c>
    </row>
    <row r="38" spans="1:24" x14ac:dyDescent="0.35">
      <c r="A38">
        <f>IF(Bread!A84&gt;0,Bread!A84,IF(ISBLANK(Bread!A84),A37,Bread!A84))</f>
        <v>2026</v>
      </c>
      <c r="B38">
        <f>Bread!B84</f>
        <v>11</v>
      </c>
      <c r="C38" s="106">
        <f>Bread!C84</f>
        <v>21429</v>
      </c>
      <c r="D38" s="106">
        <f>Bread!D84</f>
        <v>21682</v>
      </c>
      <c r="E38" s="106">
        <f>Bread!E84</f>
        <v>20619</v>
      </c>
      <c r="F38" s="106">
        <f>Bread!F84</f>
        <v>0</v>
      </c>
      <c r="G38" s="106">
        <f>Bread!G84</f>
        <v>0</v>
      </c>
      <c r="H38" s="106">
        <f>Bread!H84</f>
        <v>20872</v>
      </c>
      <c r="I38" s="106">
        <f>Bread!I84</f>
        <v>0</v>
      </c>
      <c r="J38" s="106">
        <f>Bread!J84</f>
        <v>0</v>
      </c>
      <c r="K38" s="106">
        <f>Bread!K84</f>
        <v>21429</v>
      </c>
      <c r="L38" s="110">
        <f>Bread!L84</f>
        <v>0.65456541604209761</v>
      </c>
      <c r="M38" s="106">
        <f>Bread!M84</f>
        <v>25553.369003838499</v>
      </c>
      <c r="N38" s="106">
        <f>Bread!N84</f>
        <v>29812.263837811581</v>
      </c>
      <c r="O38" s="106">
        <f>Bread!O84</f>
        <v>119249.05535124632</v>
      </c>
      <c r="P38" s="110">
        <f>Bread!P84</f>
        <v>0.83859783799079657</v>
      </c>
      <c r="Q38" s="110">
        <f>Bread!Q84</f>
        <v>0.71879814684925425</v>
      </c>
      <c r="R38" s="110">
        <f>Bread!R84</f>
        <v>0.17969953671231356</v>
      </c>
      <c r="S38" s="107">
        <f>Bread!S84</f>
        <v>26.941621167576649</v>
      </c>
      <c r="T38" t="s">
        <v>20</v>
      </c>
      <c r="U38" s="102" t="s">
        <v>313</v>
      </c>
      <c r="V38">
        <f t="shared" si="0"/>
        <v>36</v>
      </c>
      <c r="W38">
        <f t="shared" si="0"/>
        <v>168</v>
      </c>
      <c r="X38" s="111">
        <f t="shared" si="0"/>
        <v>3</v>
      </c>
    </row>
    <row r="39" spans="1:24" x14ac:dyDescent="0.35">
      <c r="A39">
        <f>IF(Bread!A85&gt;0,Bread!A85,IF(ISBLANK(Bread!A85),A38,Bread!A85))</f>
        <v>2026</v>
      </c>
      <c r="B39">
        <f>Bread!B85</f>
        <v>12</v>
      </c>
      <c r="C39" s="106">
        <f>Bread!C85</f>
        <v>21429</v>
      </c>
      <c r="D39" s="106">
        <f>Bread!D85</f>
        <v>21682</v>
      </c>
      <c r="E39" s="106">
        <f>Bread!E85</f>
        <v>20619</v>
      </c>
      <c r="F39" s="106">
        <f>Bread!F85</f>
        <v>0</v>
      </c>
      <c r="G39" s="106">
        <f>Bread!G85</f>
        <v>0</v>
      </c>
      <c r="H39" s="106">
        <f>Bread!H85</f>
        <v>20872</v>
      </c>
      <c r="I39" s="106">
        <f>Bread!I85</f>
        <v>0</v>
      </c>
      <c r="J39" s="106">
        <f>Bread!J85</f>
        <v>0</v>
      </c>
      <c r="K39" s="106">
        <f>Bread!K85</f>
        <v>21429</v>
      </c>
      <c r="L39" s="110">
        <f>Bread!L85</f>
        <v>0.65456541604209761</v>
      </c>
      <c r="M39" s="106">
        <f>Bread!M85</f>
        <v>25553.369003838499</v>
      </c>
      <c r="N39" s="106">
        <f>Bread!N85</f>
        <v>29812.263837811581</v>
      </c>
      <c r="O39" s="106">
        <f>Bread!O85</f>
        <v>119249.05535124632</v>
      </c>
      <c r="P39" s="110">
        <f>Bread!P85</f>
        <v>0.83859783799079657</v>
      </c>
      <c r="Q39" s="110">
        <f>Bread!Q85</f>
        <v>0.71879814684925425</v>
      </c>
      <c r="R39" s="110">
        <f>Bread!R85</f>
        <v>0.17969953671231356</v>
      </c>
      <c r="S39" s="107">
        <f>Bread!S85</f>
        <v>26.941621167576649</v>
      </c>
      <c r="T39" t="s">
        <v>20</v>
      </c>
      <c r="U39" s="102" t="s">
        <v>313</v>
      </c>
      <c r="V39">
        <f t="shared" si="0"/>
        <v>36</v>
      </c>
      <c r="W39">
        <f t="shared" si="0"/>
        <v>168</v>
      </c>
      <c r="X39" s="111">
        <f t="shared" si="0"/>
        <v>3</v>
      </c>
    </row>
    <row r="40" spans="1:24" x14ac:dyDescent="0.35">
      <c r="A40">
        <f>IF(Bread!A86&gt;0,Bread!A86,IF(ISBLANK(Bread!A86),A39,Bread!A86))</f>
        <v>2026</v>
      </c>
      <c r="B40">
        <f>Bread!B86</f>
        <v>13</v>
      </c>
      <c r="C40" s="106">
        <f>Bread!C86</f>
        <v>21429</v>
      </c>
      <c r="D40" s="106">
        <f>Bread!D86</f>
        <v>21682</v>
      </c>
      <c r="E40" s="106">
        <f>Bread!E86</f>
        <v>20619</v>
      </c>
      <c r="F40" s="106">
        <f>Bread!F86</f>
        <v>0</v>
      </c>
      <c r="G40" s="106">
        <f>Bread!G86</f>
        <v>0</v>
      </c>
      <c r="H40" s="106">
        <f>Bread!H86</f>
        <v>20872</v>
      </c>
      <c r="I40" s="106">
        <f>Bread!I86</f>
        <v>0</v>
      </c>
      <c r="J40" s="106">
        <f>Bread!J86</f>
        <v>0</v>
      </c>
      <c r="K40" s="106">
        <f>Bread!K86</f>
        <v>21429</v>
      </c>
      <c r="L40" s="110">
        <f>Bread!L86</f>
        <v>0.65456541604209761</v>
      </c>
      <c r="M40" s="106">
        <f>Bread!M86</f>
        <v>25553.369003838499</v>
      </c>
      <c r="N40" s="106">
        <f>Bread!N86</f>
        <v>29812.263837811581</v>
      </c>
      <c r="O40" s="106">
        <f>Bread!O86</f>
        <v>119249.05535124632</v>
      </c>
      <c r="P40" s="110">
        <f>Bread!P86</f>
        <v>0.83859783799079657</v>
      </c>
      <c r="Q40" s="110">
        <f>Bread!Q86</f>
        <v>0.71879814684925425</v>
      </c>
      <c r="R40" s="110">
        <f>Bread!R86</f>
        <v>0.17969953671231356</v>
      </c>
      <c r="S40" s="107">
        <f>Bread!S86</f>
        <v>26.941621167576649</v>
      </c>
      <c r="T40" t="s">
        <v>20</v>
      </c>
      <c r="U40" s="102" t="s">
        <v>313</v>
      </c>
      <c r="V40">
        <f t="shared" si="0"/>
        <v>36</v>
      </c>
      <c r="W40">
        <f t="shared" si="0"/>
        <v>168</v>
      </c>
      <c r="X40" s="111">
        <f t="shared" si="0"/>
        <v>3</v>
      </c>
    </row>
    <row r="41" spans="1:24" x14ac:dyDescent="0.35">
      <c r="A41">
        <f>IF(Bread!A87&gt;0,Bread!A87,IF(ISBLANK(Bread!A87),A40,Bread!A87))</f>
        <v>2027</v>
      </c>
      <c r="B41">
        <f>Bread!B87</f>
        <v>1</v>
      </c>
      <c r="C41" s="106">
        <f>Bread!C87</f>
        <v>21238.2</v>
      </c>
      <c r="D41" s="106">
        <f>Bread!D87</f>
        <v>0</v>
      </c>
      <c r="E41" s="106">
        <f>Bread!E87</f>
        <v>0</v>
      </c>
      <c r="F41" s="106">
        <f>Bread!F87</f>
        <v>0</v>
      </c>
      <c r="G41" s="106">
        <f>Bread!G87</f>
        <v>0</v>
      </c>
      <c r="H41" s="106">
        <f>Bread!H87</f>
        <v>0</v>
      </c>
      <c r="I41" s="106">
        <f>Bread!I87</f>
        <v>0</v>
      </c>
      <c r="J41" s="106">
        <f>Bread!J87</f>
        <v>0</v>
      </c>
      <c r="K41" s="106">
        <f>Bread!K87</f>
        <v>21238.2</v>
      </c>
      <c r="L41" s="110">
        <f>Bread!L87</f>
        <v>0.65456541604209761</v>
      </c>
      <c r="M41" s="106">
        <f>Bread!M87</f>
        <v>25553.369003838499</v>
      </c>
      <c r="N41" s="106">
        <f>Bread!N87</f>
        <v>29812.263837811581</v>
      </c>
      <c r="O41" s="106">
        <f>Bread!O87</f>
        <v>119249.05535124632</v>
      </c>
      <c r="P41" s="110">
        <f>Bread!P87</f>
        <v>0.83113111217584279</v>
      </c>
      <c r="Q41" s="110">
        <f>Bread!Q87</f>
        <v>0.71239809615072247</v>
      </c>
      <c r="R41" s="110">
        <f>Bread!R87</f>
        <v>0.17809952403768062</v>
      </c>
      <c r="S41" s="107" t="e">
        <f>Bread!S87</f>
        <v>#N/A</v>
      </c>
      <c r="T41" t="s">
        <v>20</v>
      </c>
      <c r="U41" s="102" t="s">
        <v>313</v>
      </c>
      <c r="V41">
        <f t="shared" si="0"/>
        <v>36</v>
      </c>
      <c r="W41">
        <f t="shared" si="0"/>
        <v>168</v>
      </c>
      <c r="X41" s="111">
        <f t="shared" si="0"/>
        <v>3</v>
      </c>
    </row>
    <row r="42" spans="1:24" x14ac:dyDescent="0.35">
      <c r="A42">
        <f>IF('Cake I'!A48&gt;0,'Cake I'!A48,IF(ISBLANK('Cake I'!A48),A41,'Cake I'!A48))</f>
        <v>2024</v>
      </c>
      <c r="B42" s="102">
        <f>'Cake I'!B48</f>
        <v>1</v>
      </c>
      <c r="C42" s="103">
        <f>'Cake I'!C48</f>
        <v>129398</v>
      </c>
      <c r="D42" s="103">
        <f>'Cake I'!D48</f>
        <v>95400</v>
      </c>
      <c r="E42" s="103">
        <f>'Cake I'!E48</f>
        <v>160819</v>
      </c>
      <c r="F42" s="103">
        <f>'Cake I'!F48</f>
        <v>95617</v>
      </c>
      <c r="G42" s="103">
        <f>'Cake I'!G48</f>
        <v>49054</v>
      </c>
      <c r="H42" s="103">
        <f>'Cake I'!H48</f>
        <v>160540</v>
      </c>
      <c r="I42" s="103">
        <f>'Cake I'!I48</f>
        <v>0</v>
      </c>
      <c r="J42" s="103">
        <f>'Cake I'!J48</f>
        <v>49054</v>
      </c>
      <c r="K42" s="103">
        <f>'Cake I'!K48</f>
        <v>49054</v>
      </c>
      <c r="L42" s="109">
        <f>'Cake I'!L48</f>
        <v>0.73919829276742155</v>
      </c>
      <c r="M42" s="103">
        <f>'Cake I'!M48</f>
        <v>95692.163478016635</v>
      </c>
      <c r="N42" s="103">
        <f>'Cake I'!N48</f>
        <v>114830.59617361997</v>
      </c>
      <c r="O42" s="103">
        <f>'Cake I'!O48</f>
        <v>133969.02886922329</v>
      </c>
      <c r="P42" s="109">
        <f>'Cake I'!P48</f>
        <v>0.51262295905002897</v>
      </c>
      <c r="Q42" s="109">
        <f>'Cake I'!Q48</f>
        <v>0.42718579920835748</v>
      </c>
      <c r="R42" s="109">
        <f>'Cake I'!R48</f>
        <v>0.36615925646430642</v>
      </c>
      <c r="S42" s="104">
        <f>'Cake I'!S48</f>
        <v>34.79908499358568</v>
      </c>
      <c r="T42" s="102" t="s">
        <v>4</v>
      </c>
      <c r="U42" s="102" t="s">
        <v>313</v>
      </c>
      <c r="V42" s="105">
        <f>'Cake I'!$M$42</f>
        <v>120</v>
      </c>
      <c r="W42" s="105">
        <f>'Cake I'!$U$42</f>
        <v>168</v>
      </c>
      <c r="X42">
        <f>SUM(COUNTIF('Cake I'!$L$35:$L$41,"&gt;0"))</f>
        <v>5</v>
      </c>
    </row>
    <row r="43" spans="1:24" x14ac:dyDescent="0.35">
      <c r="A43">
        <f>IF('Cake I'!A49&gt;0,'Cake I'!A49,IF(ISBLANK('Cake I'!A49),A42,'Cake I'!A49))</f>
        <v>2024</v>
      </c>
      <c r="B43">
        <f>'Cake I'!B49</f>
        <v>2</v>
      </c>
      <c r="C43" s="106">
        <f>'Cake I'!C49</f>
        <v>110661</v>
      </c>
      <c r="D43" s="106">
        <f>'Cake I'!D49</f>
        <v>96200</v>
      </c>
      <c r="E43" s="106">
        <f>'Cake I'!E49</f>
        <v>160540</v>
      </c>
      <c r="F43" s="106">
        <f>'Cake I'!F49</f>
        <v>94942</v>
      </c>
      <c r="G43" s="106">
        <f>'Cake I'!G49</f>
        <v>63449</v>
      </c>
      <c r="H43" s="106">
        <f>'Cake I'!H49</f>
        <v>145142</v>
      </c>
      <c r="I43" s="106">
        <f>'Cake I'!I49</f>
        <v>0</v>
      </c>
      <c r="J43" s="106">
        <f>'Cake I'!J49</f>
        <v>63449</v>
      </c>
      <c r="K43" s="106">
        <f>'Cake I'!K49</f>
        <v>63449</v>
      </c>
      <c r="L43" s="110">
        <f>'Cake I'!L49</f>
        <v>0.73919829276742155</v>
      </c>
      <c r="M43" s="106">
        <f>'Cake I'!M49</f>
        <v>95692.163478016635</v>
      </c>
      <c r="N43" s="106">
        <f>'Cake I'!N49</f>
        <v>114830.59617361997</v>
      </c>
      <c r="O43" s="106">
        <f>'Cake I'!O49</f>
        <v>133969.02886922329</v>
      </c>
      <c r="P43" s="110">
        <f>'Cake I'!P49</f>
        <v>0.66305325006656524</v>
      </c>
      <c r="Q43" s="110">
        <f>'Cake I'!Q49</f>
        <v>0.55254437505547094</v>
      </c>
      <c r="R43" s="110">
        <f>'Cake I'!R49</f>
        <v>0.47360946433326084</v>
      </c>
      <c r="S43" s="107">
        <f>'Cake I'!S49</f>
        <v>40.620634189100045</v>
      </c>
      <c r="T43" t="s">
        <v>4</v>
      </c>
      <c r="U43" s="102" t="s">
        <v>313</v>
      </c>
      <c r="V43">
        <f t="shared" ref="V43:X81" si="1">V42</f>
        <v>120</v>
      </c>
      <c r="W43">
        <f t="shared" si="1"/>
        <v>168</v>
      </c>
      <c r="X43" s="111">
        <f t="shared" si="1"/>
        <v>5</v>
      </c>
    </row>
    <row r="44" spans="1:24" x14ac:dyDescent="0.35">
      <c r="A44">
        <f>IF('Cake I'!A50&gt;0,'Cake I'!A50,IF(ISBLANK('Cake I'!A50),A43,'Cake I'!A50))</f>
        <v>2024</v>
      </c>
      <c r="B44">
        <f>'Cake I'!B50</f>
        <v>3</v>
      </c>
      <c r="C44" s="106">
        <f>'Cake I'!C50</f>
        <v>133904</v>
      </c>
      <c r="D44" s="106">
        <f>'Cake I'!D50</f>
        <v>151419</v>
      </c>
      <c r="E44" s="106">
        <f>'Cake I'!E50</f>
        <v>145142</v>
      </c>
      <c r="F44" s="106">
        <f>'Cake I'!F50</f>
        <v>121334</v>
      </c>
      <c r="G44" s="106">
        <f>'Cake I'!G50</f>
        <v>69802</v>
      </c>
      <c r="H44" s="106">
        <f>'Cake I'!H50</f>
        <v>144002</v>
      </c>
      <c r="I44" s="106">
        <f>'Cake I'!I50</f>
        <v>0</v>
      </c>
      <c r="J44" s="106">
        <f>'Cake I'!J50</f>
        <v>69802</v>
      </c>
      <c r="K44" s="106">
        <f>'Cake I'!K50</f>
        <v>69802</v>
      </c>
      <c r="L44" s="110">
        <f>'Cake I'!L50</f>
        <v>0.73919829276742155</v>
      </c>
      <c r="M44" s="106">
        <f>'Cake I'!M50</f>
        <v>95692.163478016635</v>
      </c>
      <c r="N44" s="106">
        <f>'Cake I'!N50</f>
        <v>114830.59617361997</v>
      </c>
      <c r="O44" s="106">
        <f>'Cake I'!O50</f>
        <v>133969.02886922329</v>
      </c>
      <c r="P44" s="110">
        <f>'Cake I'!P50</f>
        <v>0.72944322150303997</v>
      </c>
      <c r="Q44" s="110">
        <f>'Cake I'!Q50</f>
        <v>0.60786935125253327</v>
      </c>
      <c r="R44" s="110">
        <f>'Cake I'!R50</f>
        <v>0.52103087250217139</v>
      </c>
      <c r="S44" s="107">
        <f>'Cake I'!S50</f>
        <v>30.34992233241725</v>
      </c>
      <c r="T44" t="s">
        <v>4</v>
      </c>
      <c r="U44" s="102" t="s">
        <v>313</v>
      </c>
      <c r="V44">
        <f t="shared" si="1"/>
        <v>120</v>
      </c>
      <c r="W44">
        <f t="shared" si="1"/>
        <v>168</v>
      </c>
      <c r="X44" s="111">
        <f t="shared" si="1"/>
        <v>5</v>
      </c>
    </row>
    <row r="45" spans="1:24" x14ac:dyDescent="0.35">
      <c r="A45">
        <f>IF('Cake I'!A51&gt;0,'Cake I'!A51,IF(ISBLANK('Cake I'!A51),A44,'Cake I'!A51))</f>
        <v>2024</v>
      </c>
      <c r="B45">
        <f>'Cake I'!B51</f>
        <v>4</v>
      </c>
      <c r="C45" s="106">
        <f>'Cake I'!C51</f>
        <v>155555</v>
      </c>
      <c r="D45" s="106">
        <f>'Cake I'!D51</f>
        <v>104800</v>
      </c>
      <c r="E45" s="106">
        <f>'Cake I'!E51</f>
        <v>144002</v>
      </c>
      <c r="F45" s="106">
        <f>'Cake I'!F51</f>
        <v>100647</v>
      </c>
      <c r="G45" s="106">
        <f>'Cake I'!G51</f>
        <v>76050</v>
      </c>
      <c r="H45" s="106">
        <f>'Cake I'!H51</f>
        <v>120090</v>
      </c>
      <c r="I45" s="106">
        <f>'Cake I'!I51</f>
        <v>0</v>
      </c>
      <c r="J45" s="106">
        <f>'Cake I'!J51</f>
        <v>76050</v>
      </c>
      <c r="K45" s="106">
        <f>'Cake I'!K51</f>
        <v>76050</v>
      </c>
      <c r="L45" s="110">
        <f>'Cake I'!L51</f>
        <v>0.73919829276742155</v>
      </c>
      <c r="M45" s="106">
        <f>'Cake I'!M51</f>
        <v>95692.163478016635</v>
      </c>
      <c r="N45" s="106">
        <f>'Cake I'!N51</f>
        <v>114830.59617361997</v>
      </c>
      <c r="O45" s="106">
        <f>'Cake I'!O51</f>
        <v>133969.02886922329</v>
      </c>
      <c r="P45" s="110">
        <f>'Cake I'!P51</f>
        <v>0.79473592440483354</v>
      </c>
      <c r="Q45" s="110">
        <f>'Cake I'!Q51</f>
        <v>0.66227993700402787</v>
      </c>
      <c r="R45" s="110">
        <f>'Cake I'!R51</f>
        <v>0.56766851743202396</v>
      </c>
      <c r="S45" s="107">
        <f>'Cake I'!S51</f>
        <v>25.920452573044901</v>
      </c>
      <c r="T45" t="s">
        <v>4</v>
      </c>
      <c r="U45" s="102" t="s">
        <v>313</v>
      </c>
      <c r="V45">
        <f t="shared" si="1"/>
        <v>120</v>
      </c>
      <c r="W45">
        <f t="shared" si="1"/>
        <v>168</v>
      </c>
      <c r="X45" s="111">
        <f t="shared" si="1"/>
        <v>5</v>
      </c>
    </row>
    <row r="46" spans="1:24" x14ac:dyDescent="0.35">
      <c r="A46">
        <f>IF('Cake I'!A52&gt;0,'Cake I'!A52,IF(ISBLANK('Cake I'!A52),A45,'Cake I'!A52))</f>
        <v>2024</v>
      </c>
      <c r="B46">
        <f>'Cake I'!B52</f>
        <v>5</v>
      </c>
      <c r="C46" s="106">
        <f>'Cake I'!C52</f>
        <v>114254</v>
      </c>
      <c r="D46" s="106">
        <f>'Cake I'!D52</f>
        <v>141048</v>
      </c>
      <c r="E46" s="106">
        <f>'Cake I'!E52</f>
        <v>120090</v>
      </c>
      <c r="F46" s="106">
        <f>'Cake I'!F52</f>
        <v>107938</v>
      </c>
      <c r="G46" s="106">
        <f>'Cake I'!G52</f>
        <v>58607</v>
      </c>
      <c r="H46" s="106">
        <f>'Cake I'!H52</f>
        <v>126287</v>
      </c>
      <c r="I46" s="106">
        <f>'Cake I'!I52</f>
        <v>0</v>
      </c>
      <c r="J46" s="106">
        <f>'Cake I'!J52</f>
        <v>0</v>
      </c>
      <c r="K46" s="106">
        <f>'Cake I'!K52</f>
        <v>58607</v>
      </c>
      <c r="L46" s="110">
        <f>'Cake I'!L52</f>
        <v>0.73919829276742155</v>
      </c>
      <c r="M46" s="106">
        <f>'Cake I'!M52</f>
        <v>95692.163478016635</v>
      </c>
      <c r="N46" s="106">
        <f>'Cake I'!N52</f>
        <v>114830.59617361997</v>
      </c>
      <c r="O46" s="106">
        <f>'Cake I'!O52</f>
        <v>133969.02886922329</v>
      </c>
      <c r="P46" s="110">
        <f>'Cake I'!P52</f>
        <v>0.61245349535297933</v>
      </c>
      <c r="Q46" s="110">
        <f>'Cake I'!Q52</f>
        <v>0.51037791279414946</v>
      </c>
      <c r="R46" s="110">
        <f>'Cake I'!R52</f>
        <v>0.43746678239498527</v>
      </c>
      <c r="S46" s="107">
        <f>'Cake I'!S52</f>
        <v>29.43021688518564</v>
      </c>
      <c r="T46" t="s">
        <v>4</v>
      </c>
      <c r="U46" s="102" t="s">
        <v>313</v>
      </c>
      <c r="V46">
        <f t="shared" si="1"/>
        <v>120</v>
      </c>
      <c r="W46">
        <f t="shared" si="1"/>
        <v>168</v>
      </c>
      <c r="X46" s="111">
        <f t="shared" si="1"/>
        <v>5</v>
      </c>
    </row>
    <row r="47" spans="1:24" x14ac:dyDescent="0.35">
      <c r="A47">
        <f>IF('Cake I'!A53&gt;0,'Cake I'!A53,IF(ISBLANK('Cake I'!A53),A46,'Cake I'!A53))</f>
        <v>2024</v>
      </c>
      <c r="B47">
        <f>'Cake I'!B53</f>
        <v>6</v>
      </c>
      <c r="C47" s="106">
        <f>'Cake I'!C53</f>
        <v>106572</v>
      </c>
      <c r="D47" s="106">
        <f>'Cake I'!D53</f>
        <v>78800</v>
      </c>
      <c r="E47" s="106">
        <f>'Cake I'!E53</f>
        <v>126287</v>
      </c>
      <c r="F47" s="106">
        <f>'Cake I'!F53</f>
        <v>93027</v>
      </c>
      <c r="G47" s="106">
        <f>'Cake I'!G53</f>
        <v>63668</v>
      </c>
      <c r="H47" s="106">
        <f>'Cake I'!H53</f>
        <v>140217</v>
      </c>
      <c r="I47" s="106">
        <f>'Cake I'!I53</f>
        <v>0</v>
      </c>
      <c r="J47" s="106">
        <f>'Cake I'!J53</f>
        <v>0</v>
      </c>
      <c r="K47" s="106">
        <f>'Cake I'!K53</f>
        <v>63668</v>
      </c>
      <c r="L47" s="110">
        <f>'Cake I'!L53</f>
        <v>0.73919829276742155</v>
      </c>
      <c r="M47" s="106">
        <f>'Cake I'!M53</f>
        <v>95692.163478016635</v>
      </c>
      <c r="N47" s="106">
        <f>'Cake I'!N53</f>
        <v>114830.59617361997</v>
      </c>
      <c r="O47" s="106">
        <f>'Cake I'!O53</f>
        <v>133969.02886922329</v>
      </c>
      <c r="P47" s="110">
        <f>'Cake I'!P53</f>
        <v>0.66534183872461461</v>
      </c>
      <c r="Q47" s="110">
        <f>'Cake I'!Q53</f>
        <v>0.55445153227051214</v>
      </c>
      <c r="R47" s="110">
        <f>'Cake I'!R53</f>
        <v>0.47524417051758189</v>
      </c>
      <c r="S47" s="107">
        <f>'Cake I'!S53</f>
        <v>33.17978455879593</v>
      </c>
      <c r="T47" t="s">
        <v>4</v>
      </c>
      <c r="U47" s="102" t="s">
        <v>313</v>
      </c>
      <c r="V47">
        <f t="shared" si="1"/>
        <v>120</v>
      </c>
      <c r="W47">
        <f t="shared" si="1"/>
        <v>168</v>
      </c>
      <c r="X47" s="111">
        <f t="shared" si="1"/>
        <v>5</v>
      </c>
    </row>
    <row r="48" spans="1:24" x14ac:dyDescent="0.35">
      <c r="A48">
        <f>IF('Cake I'!A54&gt;0,'Cake I'!A54,IF(ISBLANK('Cake I'!A54),A47,'Cake I'!A54))</f>
        <v>2024</v>
      </c>
      <c r="B48">
        <f>'Cake I'!B54</f>
        <v>7</v>
      </c>
      <c r="C48" s="106">
        <f>'Cake I'!C54</f>
        <v>89267</v>
      </c>
      <c r="D48" s="106">
        <f>'Cake I'!D54</f>
        <v>116858</v>
      </c>
      <c r="E48" s="106">
        <f>'Cake I'!E54</f>
        <v>140217</v>
      </c>
      <c r="F48" s="106">
        <f>'Cake I'!F54</f>
        <v>107135</v>
      </c>
      <c r="G48" s="106">
        <f>'Cake I'!G54</f>
        <v>50824</v>
      </c>
      <c r="H48" s="106">
        <f>'Cake I'!H54</f>
        <v>154747</v>
      </c>
      <c r="I48" s="106">
        <f>'Cake I'!I54</f>
        <v>0</v>
      </c>
      <c r="J48" s="106">
        <f>'Cake I'!J54</f>
        <v>0</v>
      </c>
      <c r="K48" s="106">
        <f>'Cake I'!K54</f>
        <v>50824</v>
      </c>
      <c r="L48" s="110">
        <f>'Cake I'!L54</f>
        <v>0.73919829276742155</v>
      </c>
      <c r="M48" s="106">
        <f>'Cake I'!M54</f>
        <v>95692.163478016635</v>
      </c>
      <c r="N48" s="106">
        <f>'Cake I'!N54</f>
        <v>114830.59617361997</v>
      </c>
      <c r="O48" s="106">
        <f>'Cake I'!O54</f>
        <v>133969.02886922329</v>
      </c>
      <c r="P48" s="110">
        <f>'Cake I'!P54</f>
        <v>0.53111977149179823</v>
      </c>
      <c r="Q48" s="110">
        <f>'Cake I'!Q54</f>
        <v>0.44259980957649853</v>
      </c>
      <c r="R48" s="110">
        <f>'Cake I'!R54</f>
        <v>0.37937126535128451</v>
      </c>
      <c r="S48" s="107">
        <f>'Cake I'!S54</f>
        <v>43.981269674123702</v>
      </c>
      <c r="T48" t="s">
        <v>4</v>
      </c>
      <c r="U48" s="102" t="s">
        <v>313</v>
      </c>
      <c r="V48">
        <f t="shared" si="1"/>
        <v>120</v>
      </c>
      <c r="W48">
        <f t="shared" si="1"/>
        <v>168</v>
      </c>
      <c r="X48" s="111">
        <f t="shared" si="1"/>
        <v>5</v>
      </c>
    </row>
    <row r="49" spans="1:24" x14ac:dyDescent="0.35">
      <c r="A49">
        <f>IF('Cake I'!A55&gt;0,'Cake I'!A55,IF(ISBLANK('Cake I'!A55),A48,'Cake I'!A55))</f>
        <v>2024</v>
      </c>
      <c r="B49">
        <f>'Cake I'!B55</f>
        <v>8</v>
      </c>
      <c r="C49" s="106">
        <f>'Cake I'!C55</f>
        <v>87655</v>
      </c>
      <c r="D49" s="106">
        <f>'Cake I'!D55</f>
        <v>114494</v>
      </c>
      <c r="E49" s="106">
        <f>'Cake I'!E55</f>
        <v>154747</v>
      </c>
      <c r="F49" s="106">
        <f>'Cake I'!F55</f>
        <v>99488</v>
      </c>
      <c r="G49" s="106">
        <f>'Cake I'!G55</f>
        <v>50116</v>
      </c>
      <c r="H49" s="106">
        <f>'Cake I'!H55</f>
        <v>154288</v>
      </c>
      <c r="I49" s="106">
        <f>'Cake I'!I55</f>
        <v>0</v>
      </c>
      <c r="J49" s="106">
        <f>'Cake I'!J55</f>
        <v>0</v>
      </c>
      <c r="K49" s="106">
        <f>'Cake I'!K55</f>
        <v>50116</v>
      </c>
      <c r="L49" s="110">
        <f>'Cake I'!L55</f>
        <v>0.73919829276742155</v>
      </c>
      <c r="M49" s="106">
        <f>'Cake I'!M55</f>
        <v>95692.163478016635</v>
      </c>
      <c r="N49" s="106">
        <f>'Cake I'!N55</f>
        <v>114830.59617361997</v>
      </c>
      <c r="O49" s="106">
        <f>'Cake I'!O55</f>
        <v>133969.02886922329</v>
      </c>
      <c r="P49" s="110">
        <f>'Cake I'!P55</f>
        <v>0.52372104651509055</v>
      </c>
      <c r="Q49" s="110">
        <f>'Cake I'!Q55</f>
        <v>0.43643420542924211</v>
      </c>
      <c r="R49" s="110">
        <f>'Cake I'!R55</f>
        <v>0.37408646179649324</v>
      </c>
      <c r="S49" s="107">
        <f>'Cake I'!S55</f>
        <v>49.431475671667336</v>
      </c>
      <c r="T49" t="s">
        <v>4</v>
      </c>
      <c r="U49" s="102" t="s">
        <v>313</v>
      </c>
      <c r="V49">
        <f t="shared" si="1"/>
        <v>120</v>
      </c>
      <c r="W49">
        <f t="shared" si="1"/>
        <v>168</v>
      </c>
      <c r="X49" s="111">
        <f t="shared" si="1"/>
        <v>5</v>
      </c>
    </row>
    <row r="50" spans="1:24" x14ac:dyDescent="0.35">
      <c r="A50">
        <f>IF('Cake I'!A56&gt;0,'Cake I'!A56,IF(ISBLANK('Cake I'!A56),A49,'Cake I'!A56))</f>
        <v>2024</v>
      </c>
      <c r="B50">
        <f>'Cake I'!B56</f>
        <v>9</v>
      </c>
      <c r="C50" s="106">
        <f>'Cake I'!C56</f>
        <v>80459</v>
      </c>
      <c r="D50" s="106">
        <f>'Cake I'!D56</f>
        <v>97999</v>
      </c>
      <c r="E50" s="106">
        <f>'Cake I'!E56</f>
        <v>154288</v>
      </c>
      <c r="F50" s="106">
        <f>'Cake I'!F56</f>
        <v>104956</v>
      </c>
      <c r="G50" s="106">
        <f>'Cake I'!G56</f>
        <v>49054</v>
      </c>
      <c r="H50" s="106">
        <f>'Cake I'!H56</f>
        <v>191701</v>
      </c>
      <c r="I50" s="106">
        <f>'Cake I'!I56</f>
        <v>0</v>
      </c>
      <c r="J50" s="106">
        <f>'Cake I'!J56</f>
        <v>0</v>
      </c>
      <c r="K50" s="106">
        <f>'Cake I'!K56</f>
        <v>49054</v>
      </c>
      <c r="L50" s="110">
        <f>'Cake I'!L56</f>
        <v>0.73919829276742155</v>
      </c>
      <c r="M50" s="106">
        <f>'Cake I'!M56</f>
        <v>95692.163478016635</v>
      </c>
      <c r="N50" s="106">
        <f>'Cake I'!N56</f>
        <v>114830.59617361997</v>
      </c>
      <c r="O50" s="106">
        <f>'Cake I'!O56</f>
        <v>133969.02886922329</v>
      </c>
      <c r="P50" s="110">
        <f>'Cake I'!P56</f>
        <v>0.51262295905002897</v>
      </c>
      <c r="Q50" s="110">
        <f>'Cake I'!Q56</f>
        <v>0.42718579920835748</v>
      </c>
      <c r="R50" s="110">
        <f>'Cake I'!R56</f>
        <v>0.36615925646430642</v>
      </c>
      <c r="S50" s="107">
        <f>'Cake I'!S56</f>
        <v>53.692737916205772</v>
      </c>
      <c r="T50" t="s">
        <v>4</v>
      </c>
      <c r="U50" s="102" t="s">
        <v>313</v>
      </c>
      <c r="V50">
        <f t="shared" si="1"/>
        <v>120</v>
      </c>
      <c r="W50">
        <f t="shared" si="1"/>
        <v>168</v>
      </c>
      <c r="X50" s="111">
        <f t="shared" si="1"/>
        <v>5</v>
      </c>
    </row>
    <row r="51" spans="1:24" x14ac:dyDescent="0.35">
      <c r="A51">
        <f>IF('Cake I'!A57&gt;0,'Cake I'!A57,IF(ISBLANK('Cake I'!A57),A50,'Cake I'!A57))</f>
        <v>2024</v>
      </c>
      <c r="B51">
        <f>'Cake I'!B57</f>
        <v>10</v>
      </c>
      <c r="C51" s="106">
        <f>'Cake I'!C57</f>
        <v>89790</v>
      </c>
      <c r="D51" s="106">
        <f>'Cake I'!D57</f>
        <v>104111</v>
      </c>
      <c r="E51" s="106">
        <f>'Cake I'!E57</f>
        <v>191701</v>
      </c>
      <c r="F51" s="106">
        <f>'Cake I'!F57</f>
        <v>100455</v>
      </c>
      <c r="G51" s="106">
        <f>'Cake I'!G57</f>
        <v>50281</v>
      </c>
      <c r="H51" s="106">
        <f>'Cake I'!H57</f>
        <v>217101</v>
      </c>
      <c r="I51" s="106">
        <f>'Cake I'!I57</f>
        <v>0</v>
      </c>
      <c r="J51" s="106">
        <f>'Cake I'!J57</f>
        <v>0</v>
      </c>
      <c r="K51" s="106">
        <f>'Cake I'!K57</f>
        <v>50281</v>
      </c>
      <c r="L51" s="110">
        <f>'Cake I'!L57</f>
        <v>0.73919829276742155</v>
      </c>
      <c r="M51" s="106">
        <f>'Cake I'!M57</f>
        <v>95692.163478016635</v>
      </c>
      <c r="N51" s="106">
        <f>'Cake I'!N57</f>
        <v>114830.59617361997</v>
      </c>
      <c r="O51" s="106">
        <f>'Cake I'!O57</f>
        <v>133969.02886922329</v>
      </c>
      <c r="P51" s="110">
        <f>'Cake I'!P57</f>
        <v>0.5254453256410182</v>
      </c>
      <c r="Q51" s="110">
        <f>'Cake I'!Q57</f>
        <v>0.4378711047008485</v>
      </c>
      <c r="R51" s="110">
        <f>'Cake I'!R57</f>
        <v>0.37531808974358444</v>
      </c>
      <c r="S51" s="107">
        <f>'Cake I'!S57</f>
        <v>59.779797304822367</v>
      </c>
      <c r="T51" t="s">
        <v>4</v>
      </c>
      <c r="U51" s="102" t="s">
        <v>313</v>
      </c>
      <c r="V51">
        <f t="shared" si="1"/>
        <v>120</v>
      </c>
      <c r="W51">
        <f t="shared" si="1"/>
        <v>168</v>
      </c>
      <c r="X51" s="111">
        <f t="shared" si="1"/>
        <v>5</v>
      </c>
    </row>
    <row r="52" spans="1:24" x14ac:dyDescent="0.35">
      <c r="A52">
        <f>IF('Cake I'!A58&gt;0,'Cake I'!A58,IF(ISBLANK('Cake I'!A58),A51,'Cake I'!A58))</f>
        <v>2024</v>
      </c>
      <c r="B52">
        <f>'Cake I'!B58</f>
        <v>11</v>
      </c>
      <c r="C52" s="106">
        <f>'Cake I'!C58</f>
        <v>79770</v>
      </c>
      <c r="D52" s="106">
        <f>'Cake I'!D58</f>
        <v>95083</v>
      </c>
      <c r="E52" s="106">
        <f>'Cake I'!E58</f>
        <v>217101</v>
      </c>
      <c r="F52" s="106">
        <f>'Cake I'!F58</f>
        <v>89874</v>
      </c>
      <c r="G52" s="106">
        <f>'Cake I'!G58</f>
        <v>51139</v>
      </c>
      <c r="H52" s="106">
        <f>'Cake I'!H58</f>
        <v>211108</v>
      </c>
      <c r="I52" s="106">
        <f>'Cake I'!I58</f>
        <v>0</v>
      </c>
      <c r="J52" s="106">
        <f>'Cake I'!J58</f>
        <v>0</v>
      </c>
      <c r="K52" s="106">
        <f>'Cake I'!K58</f>
        <v>51139</v>
      </c>
      <c r="L52" s="110">
        <f>'Cake I'!L58</f>
        <v>0.73919829276742155</v>
      </c>
      <c r="M52" s="106">
        <f>'Cake I'!M58</f>
        <v>95692.163478016635</v>
      </c>
      <c r="N52" s="106">
        <f>'Cake I'!N58</f>
        <v>114830.59617361997</v>
      </c>
      <c r="O52" s="106">
        <f>'Cake I'!O58</f>
        <v>133969.02886922329</v>
      </c>
      <c r="P52" s="110">
        <f>'Cake I'!P58</f>
        <v>0.53441157709584197</v>
      </c>
      <c r="Q52" s="110">
        <f>'Cake I'!Q58</f>
        <v>0.44534298091320162</v>
      </c>
      <c r="R52" s="110">
        <f>'Cake I'!R58</f>
        <v>0.38172255506845854</v>
      </c>
      <c r="S52" s="107">
        <f>'Cake I'!S58</f>
        <v>76.204437758555841</v>
      </c>
      <c r="T52" t="s">
        <v>4</v>
      </c>
      <c r="U52" s="102" t="s">
        <v>313</v>
      </c>
      <c r="V52">
        <f t="shared" si="1"/>
        <v>120</v>
      </c>
      <c r="W52">
        <f t="shared" si="1"/>
        <v>168</v>
      </c>
      <c r="X52" s="111">
        <f t="shared" si="1"/>
        <v>5</v>
      </c>
    </row>
    <row r="53" spans="1:24" x14ac:dyDescent="0.35">
      <c r="A53">
        <f>IF('Cake I'!A59&gt;0,'Cake I'!A59,IF(ISBLANK('Cake I'!A59),A52,'Cake I'!A59))</f>
        <v>2024</v>
      </c>
      <c r="B53">
        <f>'Cake I'!B59</f>
        <v>12</v>
      </c>
      <c r="C53" s="106">
        <f>'Cake I'!C59</f>
        <v>73135</v>
      </c>
      <c r="D53" s="106">
        <f>'Cake I'!D59</f>
        <v>76287</v>
      </c>
      <c r="E53" s="106">
        <f>'Cake I'!E59</f>
        <v>211108</v>
      </c>
      <c r="F53" s="106">
        <f>'Cake I'!F59</f>
        <v>69492</v>
      </c>
      <c r="G53" s="106">
        <f>'Cake I'!G59</f>
        <v>57122</v>
      </c>
      <c r="H53" s="106">
        <f>'Cake I'!H59</f>
        <v>191500</v>
      </c>
      <c r="I53" s="106">
        <f>'Cake I'!I59</f>
        <v>0</v>
      </c>
      <c r="J53" s="106">
        <f>'Cake I'!J59</f>
        <v>0</v>
      </c>
      <c r="K53" s="106">
        <f>'Cake I'!K59</f>
        <v>57122</v>
      </c>
      <c r="L53" s="110">
        <f>'Cake I'!L59</f>
        <v>0.73919829276742155</v>
      </c>
      <c r="M53" s="106">
        <f>'Cake I'!M59</f>
        <v>95692.163478016635</v>
      </c>
      <c r="N53" s="106">
        <f>'Cake I'!N59</f>
        <v>114830.59617361997</v>
      </c>
      <c r="O53" s="106">
        <f>'Cake I'!O59</f>
        <v>133969.02886922329</v>
      </c>
      <c r="P53" s="110">
        <f>'Cake I'!P59</f>
        <v>0.59693498321963057</v>
      </c>
      <c r="Q53" s="110">
        <f>'Cake I'!Q59</f>
        <v>0.49744581934969206</v>
      </c>
      <c r="R53" s="110">
        <f>'Cake I'!R59</f>
        <v>0.42638213087116467</v>
      </c>
      <c r="S53" s="107">
        <f>'Cake I'!S59</f>
        <v>80.823463457988652</v>
      </c>
      <c r="T53" t="s">
        <v>4</v>
      </c>
      <c r="U53" s="102" t="s">
        <v>313</v>
      </c>
      <c r="V53">
        <f t="shared" si="1"/>
        <v>120</v>
      </c>
      <c r="W53">
        <f t="shared" si="1"/>
        <v>168</v>
      </c>
      <c r="X53" s="111">
        <f t="shared" si="1"/>
        <v>5</v>
      </c>
    </row>
    <row r="54" spans="1:24" x14ac:dyDescent="0.35">
      <c r="A54">
        <f>IF('Cake I'!A60&gt;0,'Cake I'!A60,IF(ISBLANK('Cake I'!A60),A53,'Cake I'!A60))</f>
        <v>2024</v>
      </c>
      <c r="B54">
        <f>'Cake I'!B60</f>
        <v>13</v>
      </c>
      <c r="C54" s="106">
        <f>'Cake I'!C60</f>
        <v>90956</v>
      </c>
      <c r="D54" s="106">
        <f>'Cake I'!D60</f>
        <v>78450</v>
      </c>
      <c r="E54" s="106">
        <f>'Cake I'!E60</f>
        <v>191500</v>
      </c>
      <c r="F54" s="106">
        <f>'Cake I'!F60</f>
        <v>89171</v>
      </c>
      <c r="G54" s="106">
        <f>'Cake I'!G60</f>
        <v>55987</v>
      </c>
      <c r="H54" s="106">
        <f>'Cake I'!H60</f>
        <v>201437</v>
      </c>
      <c r="I54" s="106">
        <f>'Cake I'!I60</f>
        <v>0</v>
      </c>
      <c r="J54" s="106">
        <f>'Cake I'!J60</f>
        <v>0</v>
      </c>
      <c r="K54" s="106">
        <f>'Cake I'!K60</f>
        <v>55987</v>
      </c>
      <c r="L54" s="110">
        <f>'Cake I'!L60</f>
        <v>0.73919829276742155</v>
      </c>
      <c r="M54" s="106">
        <f>'Cake I'!M60</f>
        <v>95692.163478016635</v>
      </c>
      <c r="N54" s="106">
        <f>'Cake I'!N60</f>
        <v>114830.59617361997</v>
      </c>
      <c r="O54" s="106">
        <f>'Cake I'!O60</f>
        <v>133969.02886922329</v>
      </c>
      <c r="P54" s="110">
        <f>'Cake I'!P60</f>
        <v>0.58507403286855242</v>
      </c>
      <c r="Q54" s="110">
        <f>'Cake I'!Q60</f>
        <v>0.48756169405712702</v>
      </c>
      <c r="R54" s="110">
        <f>'Cake I'!R60</f>
        <v>0.41791002347753747</v>
      </c>
      <c r="S54" s="107">
        <f>'Cake I'!S60</f>
        <v>73.689476230265186</v>
      </c>
      <c r="T54" t="s">
        <v>4</v>
      </c>
      <c r="U54" s="102" t="s">
        <v>313</v>
      </c>
      <c r="V54">
        <f t="shared" si="1"/>
        <v>120</v>
      </c>
      <c r="W54">
        <f t="shared" si="1"/>
        <v>168</v>
      </c>
      <c r="X54" s="111">
        <f t="shared" si="1"/>
        <v>5</v>
      </c>
    </row>
    <row r="55" spans="1:24" x14ac:dyDescent="0.35">
      <c r="A55">
        <f>IF('Cake I'!A61&gt;0,'Cake I'!A61,IF(ISBLANK('Cake I'!A61),A54,'Cake I'!A61))</f>
        <v>2025</v>
      </c>
      <c r="B55">
        <f>'Cake I'!B61</f>
        <v>1</v>
      </c>
      <c r="C55" s="106">
        <f>'Cake I'!C61</f>
        <v>85227</v>
      </c>
      <c r="D55" s="106">
        <f>'Cake I'!D61</f>
        <v>107200</v>
      </c>
      <c r="E55" s="106">
        <f>'Cake I'!E61</f>
        <v>201437</v>
      </c>
      <c r="F55" s="106">
        <f>'Cake I'!F61</f>
        <v>100291</v>
      </c>
      <c r="G55" s="106">
        <f>'Cake I'!G61</f>
        <v>51722</v>
      </c>
      <c r="H55" s="106">
        <f>'Cake I'!H61</f>
        <v>220039</v>
      </c>
      <c r="I55" s="106">
        <f>'Cake I'!I61</f>
        <v>0</v>
      </c>
      <c r="J55" s="106">
        <f>'Cake I'!J61</f>
        <v>51722</v>
      </c>
      <c r="K55" s="106">
        <f>'Cake I'!K61</f>
        <v>51722</v>
      </c>
      <c r="L55" s="110">
        <f>'Cake I'!L61</f>
        <v>0.75710736588394401</v>
      </c>
      <c r="M55" s="106">
        <f>'Cake I'!M61</f>
        <v>98010.564330905559</v>
      </c>
      <c r="N55" s="106">
        <f>'Cake I'!N61</f>
        <v>117612.67719708667</v>
      </c>
      <c r="O55" s="106">
        <f>'Cake I'!O61</f>
        <v>137214.79006326778</v>
      </c>
      <c r="P55" s="110">
        <f>'Cake I'!P61</f>
        <v>0.52771862250864077</v>
      </c>
      <c r="Q55" s="110">
        <f>'Cake I'!Q61</f>
        <v>0.4397655187572006</v>
      </c>
      <c r="R55" s="110">
        <f>'Cake I'!R61</f>
        <v>0.37694187322045769</v>
      </c>
      <c r="S55" s="107">
        <f>'Cake I'!S61</f>
        <v>66.178980839405355</v>
      </c>
      <c r="T55" t="s">
        <v>4</v>
      </c>
      <c r="U55" s="102" t="s">
        <v>313</v>
      </c>
      <c r="V55">
        <f t="shared" si="1"/>
        <v>120</v>
      </c>
      <c r="W55">
        <f t="shared" si="1"/>
        <v>168</v>
      </c>
      <c r="X55" s="111">
        <f t="shared" si="1"/>
        <v>5</v>
      </c>
    </row>
    <row r="56" spans="1:24" x14ac:dyDescent="0.35">
      <c r="A56">
        <f>IF('Cake I'!A62&gt;0,'Cake I'!A62,IF(ISBLANK('Cake I'!A62),A55,'Cake I'!A62))</f>
        <v>2025</v>
      </c>
      <c r="B56">
        <f>'Cake I'!B62</f>
        <v>2</v>
      </c>
      <c r="C56" s="106">
        <f>'Cake I'!C62</f>
        <v>99060</v>
      </c>
      <c r="D56" s="106">
        <f>'Cake I'!D62</f>
        <v>92299</v>
      </c>
      <c r="E56" s="106">
        <f>'Cake I'!E62</f>
        <v>220039</v>
      </c>
      <c r="F56" s="106">
        <f>'Cake I'!F62</f>
        <v>91189</v>
      </c>
      <c r="G56" s="106">
        <f>'Cake I'!G62</f>
        <v>63658</v>
      </c>
      <c r="H56" s="106">
        <f>'Cake I'!H62</f>
        <v>223343</v>
      </c>
      <c r="I56" s="106">
        <f>'Cake I'!I62</f>
        <v>0</v>
      </c>
      <c r="J56" s="106">
        <f>'Cake I'!J62</f>
        <v>63658</v>
      </c>
      <c r="K56" s="106">
        <f>'Cake I'!K62</f>
        <v>63658</v>
      </c>
      <c r="L56" s="110">
        <f>'Cake I'!L62</f>
        <v>0.75710736588394401</v>
      </c>
      <c r="M56" s="106">
        <f>'Cake I'!M62</f>
        <v>98010.564330905559</v>
      </c>
      <c r="N56" s="106">
        <f>'Cake I'!N62</f>
        <v>117612.67719708667</v>
      </c>
      <c r="O56" s="106">
        <f>'Cake I'!O62</f>
        <v>137214.79006326778</v>
      </c>
      <c r="P56" s="110">
        <f>'Cake I'!P62</f>
        <v>0.64950141277705908</v>
      </c>
      <c r="Q56" s="110">
        <f>'Cake I'!Q62</f>
        <v>0.5412511773142159</v>
      </c>
      <c r="R56" s="110">
        <f>'Cake I'!R62</f>
        <v>0.46392958055504224</v>
      </c>
      <c r="S56" s="107">
        <f>'Cake I'!S62</f>
        <v>62.195558247526755</v>
      </c>
      <c r="T56" t="s">
        <v>4</v>
      </c>
      <c r="U56" s="102" t="s">
        <v>313</v>
      </c>
      <c r="V56">
        <f t="shared" si="1"/>
        <v>120</v>
      </c>
      <c r="W56">
        <f t="shared" si="1"/>
        <v>168</v>
      </c>
      <c r="X56" s="111">
        <f t="shared" si="1"/>
        <v>5</v>
      </c>
    </row>
    <row r="57" spans="1:24" x14ac:dyDescent="0.35">
      <c r="A57">
        <f>IF('Cake I'!A63&gt;0,'Cake I'!A63,IF(ISBLANK('Cake I'!A63),A56,'Cake I'!A63))</f>
        <v>2025</v>
      </c>
      <c r="B57">
        <f>'Cake I'!B63</f>
        <v>3</v>
      </c>
      <c r="C57" s="106">
        <f>'Cake I'!C63</f>
        <v>100248</v>
      </c>
      <c r="D57" s="106">
        <f>'Cake I'!D63</f>
        <v>77500</v>
      </c>
      <c r="E57" s="106">
        <f>'Cake I'!E63</f>
        <v>223343</v>
      </c>
      <c r="F57" s="106">
        <f>'Cake I'!F63</f>
        <v>83769</v>
      </c>
      <c r="G57" s="106">
        <f>'Cake I'!G63</f>
        <v>76249</v>
      </c>
      <c r="H57" s="106">
        <f>'Cake I'!H63</f>
        <v>188126</v>
      </c>
      <c r="I57" s="106">
        <f>'Cake I'!I63</f>
        <v>0</v>
      </c>
      <c r="J57" s="106">
        <f>'Cake I'!J63</f>
        <v>76249</v>
      </c>
      <c r="K57" s="106">
        <f>'Cake I'!K63</f>
        <v>76249</v>
      </c>
      <c r="L57" s="110">
        <f>'Cake I'!L63</f>
        <v>0.75710736588394401</v>
      </c>
      <c r="M57" s="106">
        <f>'Cake I'!M63</f>
        <v>98010.564330905559</v>
      </c>
      <c r="N57" s="106">
        <f>'Cake I'!N63</f>
        <v>117612.67719708667</v>
      </c>
      <c r="O57" s="106">
        <f>'Cake I'!O63</f>
        <v>137214.79006326778</v>
      </c>
      <c r="P57" s="110">
        <f>'Cake I'!P63</f>
        <v>0.7779671560972381</v>
      </c>
      <c r="Q57" s="110">
        <f>'Cake I'!Q63</f>
        <v>0.64830596341436508</v>
      </c>
      <c r="R57" s="110">
        <f>'Cake I'!R63</f>
        <v>0.55569082578374152</v>
      </c>
      <c r="S57" s="107">
        <f>'Cake I'!S63</f>
        <v>62.381334290958421</v>
      </c>
      <c r="T57" t="s">
        <v>4</v>
      </c>
      <c r="U57" s="102" t="s">
        <v>313</v>
      </c>
      <c r="V57">
        <f t="shared" si="1"/>
        <v>120</v>
      </c>
      <c r="W57">
        <f t="shared" si="1"/>
        <v>168</v>
      </c>
      <c r="X57" s="111">
        <f t="shared" si="1"/>
        <v>5</v>
      </c>
    </row>
    <row r="58" spans="1:24" x14ac:dyDescent="0.35">
      <c r="A58">
        <f>IF('Cake I'!A64&gt;0,'Cake I'!A64,IF(ISBLANK('Cake I'!A64),A57,'Cake I'!A64))</f>
        <v>2025</v>
      </c>
      <c r="B58">
        <f>'Cake I'!B64</f>
        <v>4</v>
      </c>
      <c r="C58" s="106">
        <f>'Cake I'!C64</f>
        <v>130810</v>
      </c>
      <c r="D58" s="106">
        <f>'Cake I'!D64</f>
        <v>96400</v>
      </c>
      <c r="E58" s="106">
        <f>'Cake I'!E64</f>
        <v>188126</v>
      </c>
      <c r="F58" s="106">
        <f>'Cake I'!F64</f>
        <v>84368</v>
      </c>
      <c r="G58" s="106">
        <f>'Cake I'!G64</f>
        <v>76959</v>
      </c>
      <c r="H58" s="106">
        <f>'Cake I'!H64</f>
        <v>151885</v>
      </c>
      <c r="I58" s="106">
        <f>'Cake I'!I64</f>
        <v>0</v>
      </c>
      <c r="J58" s="106">
        <f>'Cake I'!J64</f>
        <v>76959</v>
      </c>
      <c r="K58" s="106">
        <f>'Cake I'!K64</f>
        <v>76959</v>
      </c>
      <c r="L58" s="110">
        <f>'Cake I'!L64</f>
        <v>0.75710736588394401</v>
      </c>
      <c r="M58" s="106">
        <f>'Cake I'!M64</f>
        <v>98010.564330905559</v>
      </c>
      <c r="N58" s="106">
        <f>'Cake I'!N64</f>
        <v>117612.67719708667</v>
      </c>
      <c r="O58" s="106">
        <f>'Cake I'!O64</f>
        <v>137214.79006326778</v>
      </c>
      <c r="P58" s="110">
        <f>'Cake I'!P64</f>
        <v>0.78521127314571137</v>
      </c>
      <c r="Q58" s="110">
        <f>'Cake I'!Q64</f>
        <v>0.6543427276214262</v>
      </c>
      <c r="R58" s="110">
        <f>'Cake I'!R64</f>
        <v>0.56086519510407962</v>
      </c>
      <c r="S58" s="107">
        <f>'Cake I'!S64</f>
        <v>40.268542160385287</v>
      </c>
      <c r="T58" t="s">
        <v>4</v>
      </c>
      <c r="U58" s="102" t="s">
        <v>313</v>
      </c>
      <c r="V58">
        <f t="shared" si="1"/>
        <v>120</v>
      </c>
      <c r="W58">
        <f t="shared" si="1"/>
        <v>168</v>
      </c>
      <c r="X58" s="111">
        <f t="shared" si="1"/>
        <v>5</v>
      </c>
    </row>
    <row r="59" spans="1:24" x14ac:dyDescent="0.35">
      <c r="A59">
        <f>IF('Cake I'!A65&gt;0,'Cake I'!A65,IF(ISBLANK('Cake I'!A65),A58,'Cake I'!A65))</f>
        <v>2025</v>
      </c>
      <c r="B59">
        <f>'Cake I'!B65</f>
        <v>5</v>
      </c>
      <c r="C59" s="106">
        <f>'Cake I'!C65</f>
        <v>111654</v>
      </c>
      <c r="D59" s="106">
        <f>'Cake I'!D65</f>
        <v>99200</v>
      </c>
      <c r="E59" s="106">
        <f>'Cake I'!E65</f>
        <v>151885</v>
      </c>
      <c r="F59" s="106">
        <f>'Cake I'!F65</f>
        <v>0</v>
      </c>
      <c r="G59" s="106">
        <f>'Cake I'!G65</f>
        <v>0</v>
      </c>
      <c r="H59" s="106">
        <f>'Cake I'!H65</f>
        <v>126287</v>
      </c>
      <c r="I59" s="106">
        <f>'Cake I'!I65</f>
        <v>0</v>
      </c>
      <c r="J59" s="106">
        <f>'Cake I'!J65</f>
        <v>0</v>
      </c>
      <c r="K59" s="106">
        <f>'Cake I'!K65</f>
        <v>111654</v>
      </c>
      <c r="L59" s="110">
        <f>'Cake I'!L65</f>
        <v>0.75710736588394401</v>
      </c>
      <c r="M59" s="106">
        <f>'Cake I'!M65</f>
        <v>98010.564330905559</v>
      </c>
      <c r="N59" s="106">
        <f>'Cake I'!N65</f>
        <v>117612.67719708667</v>
      </c>
      <c r="O59" s="106">
        <f>'Cake I'!O65</f>
        <v>137214.79006326778</v>
      </c>
      <c r="P59" s="110">
        <f>'Cake I'!P65</f>
        <v>1.1392037252538527</v>
      </c>
      <c r="Q59" s="110">
        <f>'Cake I'!Q65</f>
        <v>0.94933643771154397</v>
      </c>
      <c r="R59" s="110">
        <f>'Cake I'!R65</f>
        <v>0.81371694660989491</v>
      </c>
      <c r="S59" s="107">
        <f>'Cake I'!S65</f>
        <v>38.088917548856287</v>
      </c>
      <c r="T59" t="s">
        <v>4</v>
      </c>
      <c r="U59" s="102" t="s">
        <v>313</v>
      </c>
      <c r="V59">
        <f t="shared" si="1"/>
        <v>120</v>
      </c>
      <c r="W59">
        <f t="shared" si="1"/>
        <v>168</v>
      </c>
      <c r="X59" s="111">
        <f t="shared" si="1"/>
        <v>5</v>
      </c>
    </row>
    <row r="60" spans="1:24" x14ac:dyDescent="0.35">
      <c r="A60">
        <f>IF('Cake I'!A66&gt;0,'Cake I'!A66,IF(ISBLANK('Cake I'!A66),A59,'Cake I'!A66))</f>
        <v>2025</v>
      </c>
      <c r="B60">
        <f>'Cake I'!B66</f>
        <v>6</v>
      </c>
      <c r="C60" s="106">
        <f>'Cake I'!C66</f>
        <v>110308</v>
      </c>
      <c r="D60" s="106">
        <f>'Cake I'!D66</f>
        <v>117700</v>
      </c>
      <c r="E60" s="106">
        <f>'Cake I'!E66</f>
        <v>126287</v>
      </c>
      <c r="F60" s="106">
        <f>'Cake I'!F66</f>
        <v>0</v>
      </c>
      <c r="G60" s="106">
        <f>'Cake I'!G66</f>
        <v>0</v>
      </c>
      <c r="H60" s="106">
        <f>'Cake I'!H66</f>
        <v>140217</v>
      </c>
      <c r="I60" s="106">
        <f>'Cake I'!I66</f>
        <v>0</v>
      </c>
      <c r="J60" s="106">
        <f>'Cake I'!J66</f>
        <v>0</v>
      </c>
      <c r="K60" s="106">
        <f>'Cake I'!K66</f>
        <v>110308</v>
      </c>
      <c r="L60" s="110">
        <f>'Cake I'!L66</f>
        <v>0.75710736588394401</v>
      </c>
      <c r="M60" s="106">
        <f>'Cake I'!M66</f>
        <v>98010.564330905559</v>
      </c>
      <c r="N60" s="106">
        <f>'Cake I'!N66</f>
        <v>117612.67719708667</v>
      </c>
      <c r="O60" s="106">
        <f>'Cake I'!O66</f>
        <v>137214.79006326778</v>
      </c>
      <c r="P60" s="110">
        <f>'Cake I'!P66</f>
        <v>1.1254705118070287</v>
      </c>
      <c r="Q60" s="110">
        <f>'Cake I'!Q66</f>
        <v>0.93789209317252398</v>
      </c>
      <c r="R60" s="110">
        <f>'Cake I'!R66</f>
        <v>0.80390750843359204</v>
      </c>
      <c r="S60" s="107">
        <f>'Cake I'!S66</f>
        <v>32.056024948326503</v>
      </c>
      <c r="T60" t="s">
        <v>4</v>
      </c>
      <c r="U60" s="102" t="s">
        <v>313</v>
      </c>
      <c r="V60">
        <f t="shared" si="1"/>
        <v>120</v>
      </c>
      <c r="W60">
        <f t="shared" si="1"/>
        <v>168</v>
      </c>
      <c r="X60" s="111">
        <f t="shared" si="1"/>
        <v>5</v>
      </c>
    </row>
    <row r="61" spans="1:24" x14ac:dyDescent="0.35">
      <c r="A61">
        <f>IF('Cake I'!A67&gt;0,'Cake I'!A67,IF(ISBLANK('Cake I'!A67),A60,'Cake I'!A67))</f>
        <v>2025</v>
      </c>
      <c r="B61">
        <f>'Cake I'!B67</f>
        <v>7</v>
      </c>
      <c r="C61" s="106">
        <f>'Cake I'!C67</f>
        <v>89672</v>
      </c>
      <c r="D61" s="106">
        <f>'Cake I'!D67</f>
        <v>105900</v>
      </c>
      <c r="E61" s="106">
        <f>'Cake I'!E67</f>
        <v>140217</v>
      </c>
      <c r="F61" s="106">
        <f>'Cake I'!F67</f>
        <v>0</v>
      </c>
      <c r="G61" s="106">
        <f>'Cake I'!G67</f>
        <v>0</v>
      </c>
      <c r="H61" s="106">
        <f>'Cake I'!H67</f>
        <v>154747</v>
      </c>
      <c r="I61" s="106">
        <f>'Cake I'!I67</f>
        <v>0</v>
      </c>
      <c r="J61" s="106">
        <f>'Cake I'!J67</f>
        <v>0</v>
      </c>
      <c r="K61" s="106">
        <f>'Cake I'!K67</f>
        <v>89672</v>
      </c>
      <c r="L61" s="110">
        <f>'Cake I'!L67</f>
        <v>0.75710736588394401</v>
      </c>
      <c r="M61" s="106">
        <f>'Cake I'!M67</f>
        <v>98010.564330905559</v>
      </c>
      <c r="N61" s="106">
        <f>'Cake I'!N67</f>
        <v>117612.67719708667</v>
      </c>
      <c r="O61" s="106">
        <f>'Cake I'!O67</f>
        <v>137214.79006326778</v>
      </c>
      <c r="P61" s="110">
        <f>'Cake I'!P67</f>
        <v>0.9149217802404167</v>
      </c>
      <c r="Q61" s="110">
        <f>'Cake I'!Q67</f>
        <v>0.76243481686701398</v>
      </c>
      <c r="R61" s="110">
        <f>'Cake I'!R67</f>
        <v>0.65351555731458344</v>
      </c>
      <c r="S61" s="107">
        <f>'Cake I'!S67</f>
        <v>43.782630029440632</v>
      </c>
      <c r="T61" t="s">
        <v>4</v>
      </c>
      <c r="U61" s="102" t="s">
        <v>313</v>
      </c>
      <c r="V61">
        <f t="shared" si="1"/>
        <v>120</v>
      </c>
      <c r="W61">
        <f t="shared" si="1"/>
        <v>168</v>
      </c>
      <c r="X61" s="111">
        <f t="shared" si="1"/>
        <v>5</v>
      </c>
    </row>
    <row r="62" spans="1:24" x14ac:dyDescent="0.35">
      <c r="A62">
        <f>IF('Cake I'!A68&gt;0,'Cake I'!A68,IF(ISBLANK('Cake I'!A68),A61,'Cake I'!A68))</f>
        <v>2025</v>
      </c>
      <c r="B62">
        <f>'Cake I'!B68</f>
        <v>8</v>
      </c>
      <c r="C62" s="106">
        <f>'Cake I'!C68</f>
        <v>81340</v>
      </c>
      <c r="D62" s="106">
        <f>'Cake I'!D68</f>
        <v>39900</v>
      </c>
      <c r="E62" s="106">
        <f>'Cake I'!E68</f>
        <v>154747</v>
      </c>
      <c r="F62" s="106">
        <f>'Cake I'!F68</f>
        <v>0</v>
      </c>
      <c r="G62" s="106">
        <f>'Cake I'!G68</f>
        <v>0</v>
      </c>
      <c r="H62" s="106">
        <f>'Cake I'!H68</f>
        <v>154288</v>
      </c>
      <c r="I62" s="106">
        <f>'Cake I'!I68</f>
        <v>0</v>
      </c>
      <c r="J62" s="106">
        <f>'Cake I'!J68</f>
        <v>0</v>
      </c>
      <c r="K62" s="106">
        <f>'Cake I'!K68</f>
        <v>81340</v>
      </c>
      <c r="L62" s="110">
        <f>'Cake I'!L68</f>
        <v>0.75710736588394401</v>
      </c>
      <c r="M62" s="106">
        <f>'Cake I'!M68</f>
        <v>98010.564330905559</v>
      </c>
      <c r="N62" s="106">
        <f>'Cake I'!N68</f>
        <v>117612.67719708667</v>
      </c>
      <c r="O62" s="106">
        <f>'Cake I'!O68</f>
        <v>137214.79006326778</v>
      </c>
      <c r="P62" s="110">
        <f>'Cake I'!P68</f>
        <v>0.82991053622931898</v>
      </c>
      <c r="Q62" s="110">
        <f>'Cake I'!Q68</f>
        <v>0.69159211352443251</v>
      </c>
      <c r="R62" s="110">
        <f>'Cake I'!R68</f>
        <v>0.59279324016379931</v>
      </c>
      <c r="S62" s="107">
        <f>'Cake I'!S68</f>
        <v>53.269191049913942</v>
      </c>
      <c r="T62" t="s">
        <v>4</v>
      </c>
      <c r="U62" s="102" t="s">
        <v>313</v>
      </c>
      <c r="V62">
        <f t="shared" si="1"/>
        <v>120</v>
      </c>
      <c r="W62">
        <f t="shared" si="1"/>
        <v>168</v>
      </c>
      <c r="X62" s="111">
        <f t="shared" si="1"/>
        <v>5</v>
      </c>
    </row>
    <row r="63" spans="1:24" x14ac:dyDescent="0.35">
      <c r="A63">
        <f>IF('Cake I'!A69&gt;0,'Cake I'!A69,IF(ISBLANK('Cake I'!A69),A62,'Cake I'!A69))</f>
        <v>2025</v>
      </c>
      <c r="B63">
        <f>'Cake I'!B69</f>
        <v>9</v>
      </c>
      <c r="C63" s="106">
        <f>'Cake I'!C69</f>
        <v>81113</v>
      </c>
      <c r="D63" s="106">
        <f>'Cake I'!D69</f>
        <v>86600</v>
      </c>
      <c r="E63" s="106">
        <f>'Cake I'!E69</f>
        <v>154288</v>
      </c>
      <c r="F63" s="106">
        <f>'Cake I'!F69</f>
        <v>0</v>
      </c>
      <c r="G63" s="106">
        <f>'Cake I'!G69</f>
        <v>0</v>
      </c>
      <c r="H63" s="106">
        <f>'Cake I'!H69</f>
        <v>191701</v>
      </c>
      <c r="I63" s="106">
        <f>'Cake I'!I69</f>
        <v>0</v>
      </c>
      <c r="J63" s="106">
        <f>'Cake I'!J69</f>
        <v>0</v>
      </c>
      <c r="K63" s="106">
        <f>'Cake I'!K69</f>
        <v>81113</v>
      </c>
      <c r="L63" s="110">
        <f>'Cake I'!L69</f>
        <v>0.75710736588394401</v>
      </c>
      <c r="M63" s="106">
        <f>'Cake I'!M69</f>
        <v>98010.564330905559</v>
      </c>
      <c r="N63" s="106">
        <f>'Cake I'!N69</f>
        <v>117612.67719708667</v>
      </c>
      <c r="O63" s="106">
        <f>'Cake I'!O69</f>
        <v>137214.79006326778</v>
      </c>
      <c r="P63" s="110">
        <f>'Cake I'!P69</f>
        <v>0.8275944593701593</v>
      </c>
      <c r="Q63" s="110">
        <f>'Cake I'!Q69</f>
        <v>0.68966204947513277</v>
      </c>
      <c r="R63" s="110">
        <f>'Cake I'!R69</f>
        <v>0.59113889955011378</v>
      </c>
      <c r="S63" s="107">
        <f>'Cake I'!S69</f>
        <v>53.259822716457286</v>
      </c>
      <c r="T63" t="s">
        <v>4</v>
      </c>
      <c r="U63" s="102" t="s">
        <v>313</v>
      </c>
      <c r="V63">
        <f t="shared" si="1"/>
        <v>120</v>
      </c>
      <c r="W63">
        <f t="shared" si="1"/>
        <v>168</v>
      </c>
      <c r="X63" s="111">
        <f t="shared" si="1"/>
        <v>5</v>
      </c>
    </row>
    <row r="64" spans="1:24" x14ac:dyDescent="0.35">
      <c r="A64">
        <f>IF('Cake I'!A70&gt;0,'Cake I'!A70,IF(ISBLANK('Cake I'!A70),A63,'Cake I'!A70))</f>
        <v>2025</v>
      </c>
      <c r="B64">
        <f>'Cake I'!B70</f>
        <v>10</v>
      </c>
      <c r="C64" s="106">
        <f>'Cake I'!C70</f>
        <v>83412.75</v>
      </c>
      <c r="D64" s="106">
        <f>'Cake I'!D70</f>
        <v>83412.75</v>
      </c>
      <c r="E64" s="106">
        <f>'Cake I'!E70</f>
        <v>191701</v>
      </c>
      <c r="F64" s="106">
        <f>'Cake I'!F70</f>
        <v>0</v>
      </c>
      <c r="G64" s="106">
        <f>'Cake I'!G70</f>
        <v>0</v>
      </c>
      <c r="H64" s="106">
        <f>'Cake I'!H70</f>
        <v>217101</v>
      </c>
      <c r="I64" s="106">
        <f>'Cake I'!I70</f>
        <v>0</v>
      </c>
      <c r="J64" s="106">
        <f>'Cake I'!J70</f>
        <v>0</v>
      </c>
      <c r="K64" s="106">
        <f>'Cake I'!K70</f>
        <v>83412.75</v>
      </c>
      <c r="L64" s="110">
        <f>'Cake I'!L70</f>
        <v>0.75710736588394401</v>
      </c>
      <c r="M64" s="106">
        <f>'Cake I'!M70</f>
        <v>98010.564330905559</v>
      </c>
      <c r="N64" s="106">
        <f>'Cake I'!N70</f>
        <v>117612.67719708667</v>
      </c>
      <c r="O64" s="106">
        <f>'Cake I'!O70</f>
        <v>137214.79006326778</v>
      </c>
      <c r="P64" s="110">
        <f>'Cake I'!P70</f>
        <v>0.85105876666906966</v>
      </c>
      <c r="Q64" s="110">
        <f>'Cake I'!Q70</f>
        <v>0.70921563889089145</v>
      </c>
      <c r="R64" s="110">
        <f>'Cake I'!R70</f>
        <v>0.60789911904933558</v>
      </c>
      <c r="S64" s="107">
        <f>'Cake I'!S70</f>
        <v>64.350210249632099</v>
      </c>
      <c r="T64" t="s">
        <v>4</v>
      </c>
      <c r="U64" s="102" t="s">
        <v>313</v>
      </c>
      <c r="V64">
        <f t="shared" si="1"/>
        <v>120</v>
      </c>
      <c r="W64">
        <f t="shared" si="1"/>
        <v>168</v>
      </c>
      <c r="X64" s="111">
        <f t="shared" si="1"/>
        <v>5</v>
      </c>
    </row>
    <row r="65" spans="1:24" x14ac:dyDescent="0.35">
      <c r="A65">
        <f>IF('Cake I'!A71&gt;0,'Cake I'!A71,IF(ISBLANK('Cake I'!A71),A64,'Cake I'!A71))</f>
        <v>2025</v>
      </c>
      <c r="B65">
        <f>'Cake I'!B71</f>
        <v>11</v>
      </c>
      <c r="C65" s="106">
        <f>'Cake I'!C71</f>
        <v>83412.75</v>
      </c>
      <c r="D65" s="106">
        <f>'Cake I'!D71</f>
        <v>83412.75</v>
      </c>
      <c r="E65" s="106">
        <f>'Cake I'!E71</f>
        <v>217101</v>
      </c>
      <c r="F65" s="106">
        <f>'Cake I'!F71</f>
        <v>0</v>
      </c>
      <c r="G65" s="106">
        <f>'Cake I'!G71</f>
        <v>0</v>
      </c>
      <c r="H65" s="106">
        <f>'Cake I'!H71</f>
        <v>211108</v>
      </c>
      <c r="I65" s="106">
        <f>'Cake I'!I71</f>
        <v>0</v>
      </c>
      <c r="J65" s="106">
        <f>'Cake I'!J71</f>
        <v>0</v>
      </c>
      <c r="K65" s="106">
        <f>'Cake I'!K71</f>
        <v>83412.75</v>
      </c>
      <c r="L65" s="110">
        <f>'Cake I'!L71</f>
        <v>0.75710736588394401</v>
      </c>
      <c r="M65" s="106">
        <f>'Cake I'!M71</f>
        <v>98010.564330905559</v>
      </c>
      <c r="N65" s="106">
        <f>'Cake I'!N71</f>
        <v>117612.67719708667</v>
      </c>
      <c r="O65" s="106">
        <f>'Cake I'!O71</f>
        <v>137214.79006326778</v>
      </c>
      <c r="P65" s="110">
        <f>'Cake I'!P71</f>
        <v>0.85105876666906966</v>
      </c>
      <c r="Q65" s="110">
        <f>'Cake I'!Q71</f>
        <v>0.70921563889089145</v>
      </c>
      <c r="R65" s="110">
        <f>'Cake I'!R71</f>
        <v>0.60789911904933558</v>
      </c>
      <c r="S65" s="107">
        <f>'Cake I'!S71</f>
        <v>72.876484710071296</v>
      </c>
      <c r="T65" t="s">
        <v>4</v>
      </c>
      <c r="U65" s="102" t="s">
        <v>313</v>
      </c>
      <c r="V65">
        <f t="shared" si="1"/>
        <v>120</v>
      </c>
      <c r="W65">
        <f t="shared" si="1"/>
        <v>168</v>
      </c>
      <c r="X65" s="111">
        <f t="shared" si="1"/>
        <v>5</v>
      </c>
    </row>
    <row r="66" spans="1:24" x14ac:dyDescent="0.35">
      <c r="A66">
        <f>IF('Cake I'!A72&gt;0,'Cake I'!A72,IF(ISBLANK('Cake I'!A72),A65,'Cake I'!A72))</f>
        <v>2025</v>
      </c>
      <c r="B66">
        <f>'Cake I'!B72</f>
        <v>12</v>
      </c>
      <c r="C66" s="106">
        <f>'Cake I'!C72</f>
        <v>83412.75</v>
      </c>
      <c r="D66" s="106">
        <f>'Cake I'!D72</f>
        <v>83412.75</v>
      </c>
      <c r="E66" s="106">
        <f>'Cake I'!E72</f>
        <v>211108</v>
      </c>
      <c r="F66" s="106">
        <f>'Cake I'!F72</f>
        <v>0</v>
      </c>
      <c r="G66" s="106">
        <f>'Cake I'!G72</f>
        <v>0</v>
      </c>
      <c r="H66" s="106">
        <f>'Cake I'!H72</f>
        <v>191500</v>
      </c>
      <c r="I66" s="106">
        <f>'Cake I'!I72</f>
        <v>0</v>
      </c>
      <c r="J66" s="106">
        <f>'Cake I'!J72</f>
        <v>0</v>
      </c>
      <c r="K66" s="106">
        <f>'Cake I'!K72</f>
        <v>83412.75</v>
      </c>
      <c r="L66" s="110">
        <f>'Cake I'!L72</f>
        <v>0.75710736588394401</v>
      </c>
      <c r="M66" s="106">
        <f>'Cake I'!M72</f>
        <v>98010.564330905559</v>
      </c>
      <c r="N66" s="106">
        <f>'Cake I'!N72</f>
        <v>117612.67719708667</v>
      </c>
      <c r="O66" s="106">
        <f>'Cake I'!O72</f>
        <v>137214.79006326778</v>
      </c>
      <c r="P66" s="110">
        <f>'Cake I'!P72</f>
        <v>0.85105876666906966</v>
      </c>
      <c r="Q66" s="110">
        <f>'Cake I'!Q72</f>
        <v>0.70921563889089145</v>
      </c>
      <c r="R66" s="110">
        <f>'Cake I'!R72</f>
        <v>0.60789911904933558</v>
      </c>
      <c r="S66" s="107">
        <f>'Cake I'!S72</f>
        <v>70.864753889543266</v>
      </c>
      <c r="T66" t="s">
        <v>4</v>
      </c>
      <c r="U66" s="102" t="s">
        <v>313</v>
      </c>
      <c r="V66">
        <f t="shared" si="1"/>
        <v>120</v>
      </c>
      <c r="W66">
        <f t="shared" si="1"/>
        <v>168</v>
      </c>
      <c r="X66" s="111">
        <f t="shared" si="1"/>
        <v>5</v>
      </c>
    </row>
    <row r="67" spans="1:24" x14ac:dyDescent="0.35">
      <c r="A67">
        <f>IF('Cake I'!A73&gt;0,'Cake I'!A73,IF(ISBLANK('Cake I'!A73),A66,'Cake I'!A73))</f>
        <v>2025</v>
      </c>
      <c r="B67">
        <f>'Cake I'!B73</f>
        <v>13</v>
      </c>
      <c r="C67" s="106">
        <f>'Cake I'!C73</f>
        <v>83412.75</v>
      </c>
      <c r="D67" s="106">
        <f>'Cake I'!D73</f>
        <v>83412.75</v>
      </c>
      <c r="E67" s="106">
        <f>'Cake I'!E73</f>
        <v>191500</v>
      </c>
      <c r="F67" s="106">
        <f>'Cake I'!F73</f>
        <v>0</v>
      </c>
      <c r="G67" s="106">
        <f>'Cake I'!G73</f>
        <v>0</v>
      </c>
      <c r="H67" s="106">
        <f>'Cake I'!H73</f>
        <v>201437</v>
      </c>
      <c r="I67" s="106">
        <f>'Cake I'!I73</f>
        <v>0</v>
      </c>
      <c r="J67" s="106">
        <f>'Cake I'!J73</f>
        <v>0</v>
      </c>
      <c r="K67" s="106">
        <f>'Cake I'!K73</f>
        <v>83412.75</v>
      </c>
      <c r="L67" s="110">
        <f>'Cake I'!L73</f>
        <v>0.75710736588394401</v>
      </c>
      <c r="M67" s="106">
        <f>'Cake I'!M73</f>
        <v>98010.564330905559</v>
      </c>
      <c r="N67" s="106">
        <f>'Cake I'!N73</f>
        <v>117612.67719708667</v>
      </c>
      <c r="O67" s="106">
        <f>'Cake I'!O73</f>
        <v>137214.79006326778</v>
      </c>
      <c r="P67" s="110">
        <f>'Cake I'!P73</f>
        <v>0.85105876666906966</v>
      </c>
      <c r="Q67" s="110">
        <f>'Cake I'!Q73</f>
        <v>0.70921563889089145</v>
      </c>
      <c r="R67" s="110">
        <f>'Cake I'!R73</f>
        <v>0.60789911904933558</v>
      </c>
      <c r="S67" s="107">
        <f>'Cake I'!S73</f>
        <v>64.282738550161696</v>
      </c>
      <c r="T67" t="s">
        <v>4</v>
      </c>
      <c r="U67" s="102" t="s">
        <v>313</v>
      </c>
      <c r="V67">
        <f t="shared" si="1"/>
        <v>120</v>
      </c>
      <c r="W67">
        <f t="shared" si="1"/>
        <v>168</v>
      </c>
      <c r="X67" s="111">
        <f t="shared" si="1"/>
        <v>5</v>
      </c>
    </row>
    <row r="68" spans="1:24" x14ac:dyDescent="0.35">
      <c r="A68">
        <f>IF('Cake I'!A74&gt;0,'Cake I'!A74,IF(ISBLANK('Cake I'!A74),A67,'Cake I'!A74))</f>
        <v>2026</v>
      </c>
      <c r="B68">
        <f>'Cake I'!B74</f>
        <v>1</v>
      </c>
      <c r="C68" s="106">
        <f>'Cake I'!C74</f>
        <v>83412.75</v>
      </c>
      <c r="D68" s="106">
        <f>'Cake I'!D74</f>
        <v>83412.75</v>
      </c>
      <c r="E68" s="106">
        <f>'Cake I'!E74</f>
        <v>201437</v>
      </c>
      <c r="F68" s="106">
        <f>'Cake I'!F74</f>
        <v>0</v>
      </c>
      <c r="G68" s="106">
        <f>'Cake I'!G74</f>
        <v>0</v>
      </c>
      <c r="H68" s="106">
        <f>'Cake I'!H74</f>
        <v>201437</v>
      </c>
      <c r="I68" s="106">
        <f>'Cake I'!I74</f>
        <v>0</v>
      </c>
      <c r="J68" s="106">
        <f>'Cake I'!J74</f>
        <v>0</v>
      </c>
      <c r="K68" s="106">
        <f>'Cake I'!K74</f>
        <v>83412.75</v>
      </c>
      <c r="L68" s="110">
        <f>'Cake I'!L74</f>
        <v>0.75710736588394401</v>
      </c>
      <c r="M68" s="106">
        <f>'Cake I'!M74</f>
        <v>98010.564330905559</v>
      </c>
      <c r="N68" s="106">
        <f>'Cake I'!N74</f>
        <v>117612.67719708667</v>
      </c>
      <c r="O68" s="106">
        <f>'Cake I'!O74</f>
        <v>137214.79006326778</v>
      </c>
      <c r="P68" s="110">
        <f>'Cake I'!P74</f>
        <v>0.85105876666906966</v>
      </c>
      <c r="Q68" s="110">
        <f>'Cake I'!Q74</f>
        <v>0.70921563889089145</v>
      </c>
      <c r="R68" s="110">
        <f>'Cake I'!R74</f>
        <v>0.60789911904933558</v>
      </c>
      <c r="S68" s="107">
        <f>'Cake I'!S74</f>
        <v>67.618391672735882</v>
      </c>
      <c r="T68" t="s">
        <v>4</v>
      </c>
      <c r="U68" s="102" t="s">
        <v>313</v>
      </c>
      <c r="V68">
        <f t="shared" si="1"/>
        <v>120</v>
      </c>
      <c r="W68">
        <f t="shared" si="1"/>
        <v>168</v>
      </c>
      <c r="X68" s="111">
        <f t="shared" si="1"/>
        <v>5</v>
      </c>
    </row>
    <row r="69" spans="1:24" x14ac:dyDescent="0.35">
      <c r="A69">
        <f>IF('Cake I'!A75&gt;0,'Cake I'!A75,IF(ISBLANK('Cake I'!A75),A68,'Cake I'!A75))</f>
        <v>2026</v>
      </c>
      <c r="B69">
        <f>'Cake I'!B75</f>
        <v>2</v>
      </c>
      <c r="C69" s="106">
        <f>'Cake I'!C75</f>
        <v>83412.75</v>
      </c>
      <c r="D69" s="106">
        <f>'Cake I'!D75</f>
        <v>83412.75</v>
      </c>
      <c r="E69" s="106">
        <f>'Cake I'!E75</f>
        <v>201437</v>
      </c>
      <c r="F69" s="106">
        <f>'Cake I'!F75</f>
        <v>0</v>
      </c>
      <c r="G69" s="106">
        <f>'Cake I'!G75</f>
        <v>0</v>
      </c>
      <c r="H69" s="106">
        <f>'Cake I'!H75</f>
        <v>201437</v>
      </c>
      <c r="I69" s="106">
        <f>'Cake I'!I75</f>
        <v>0</v>
      </c>
      <c r="J69" s="106">
        <f>'Cake I'!J75</f>
        <v>0</v>
      </c>
      <c r="K69" s="106">
        <f>'Cake I'!K75</f>
        <v>83412.75</v>
      </c>
      <c r="L69" s="110">
        <f>'Cake I'!L75</f>
        <v>0.75710736588394401</v>
      </c>
      <c r="M69" s="106">
        <f>'Cake I'!M75</f>
        <v>98010.564330905559</v>
      </c>
      <c r="N69" s="106">
        <f>'Cake I'!N75</f>
        <v>117612.67719708667</v>
      </c>
      <c r="O69" s="106">
        <f>'Cake I'!O75</f>
        <v>137214.79006326778</v>
      </c>
      <c r="P69" s="110">
        <f>'Cake I'!P75</f>
        <v>0.85105876666906966</v>
      </c>
      <c r="Q69" s="110">
        <f>'Cake I'!Q75</f>
        <v>0.70921563889089145</v>
      </c>
      <c r="R69" s="110">
        <f>'Cake I'!R75</f>
        <v>0.60789911904933558</v>
      </c>
      <c r="S69" s="107">
        <f>'Cake I'!S75</f>
        <v>67.618391672735882</v>
      </c>
      <c r="T69" t="s">
        <v>4</v>
      </c>
      <c r="U69" s="102" t="s">
        <v>313</v>
      </c>
      <c r="V69">
        <f t="shared" si="1"/>
        <v>120</v>
      </c>
      <c r="W69">
        <f t="shared" si="1"/>
        <v>168</v>
      </c>
      <c r="X69" s="111">
        <f t="shared" si="1"/>
        <v>5</v>
      </c>
    </row>
    <row r="70" spans="1:24" x14ac:dyDescent="0.35">
      <c r="A70">
        <f>IF('Cake I'!A76&gt;0,'Cake I'!A76,IF(ISBLANK('Cake I'!A76),A69,'Cake I'!A76))</f>
        <v>2026</v>
      </c>
      <c r="B70">
        <f>'Cake I'!B76</f>
        <v>3</v>
      </c>
      <c r="C70" s="106">
        <f>'Cake I'!C76</f>
        <v>83412.75</v>
      </c>
      <c r="D70" s="106">
        <f>'Cake I'!D76</f>
        <v>83412.75</v>
      </c>
      <c r="E70" s="106">
        <f>'Cake I'!E76</f>
        <v>201437</v>
      </c>
      <c r="F70" s="106">
        <f>'Cake I'!F76</f>
        <v>0</v>
      </c>
      <c r="G70" s="106">
        <f>'Cake I'!G76</f>
        <v>0</v>
      </c>
      <c r="H70" s="106">
        <f>'Cake I'!H76</f>
        <v>201437</v>
      </c>
      <c r="I70" s="106">
        <f>'Cake I'!I76</f>
        <v>0</v>
      </c>
      <c r="J70" s="106">
        <f>'Cake I'!J76</f>
        <v>0</v>
      </c>
      <c r="K70" s="106">
        <f>'Cake I'!K76</f>
        <v>83412.75</v>
      </c>
      <c r="L70" s="110">
        <f>'Cake I'!L76</f>
        <v>0.75710736588394401</v>
      </c>
      <c r="M70" s="106">
        <f>'Cake I'!M76</f>
        <v>98010.564330905559</v>
      </c>
      <c r="N70" s="106">
        <f>'Cake I'!N76</f>
        <v>117612.67719708667</v>
      </c>
      <c r="O70" s="106">
        <f>'Cake I'!O76</f>
        <v>137214.79006326778</v>
      </c>
      <c r="P70" s="110">
        <f>'Cake I'!P76</f>
        <v>0.85105876666906966</v>
      </c>
      <c r="Q70" s="110">
        <f>'Cake I'!Q76</f>
        <v>0.70921563889089145</v>
      </c>
      <c r="R70" s="110">
        <f>'Cake I'!R76</f>
        <v>0.60789911904933558</v>
      </c>
      <c r="S70" s="107">
        <f>'Cake I'!S76</f>
        <v>67.618391672735882</v>
      </c>
      <c r="T70" t="s">
        <v>4</v>
      </c>
      <c r="U70" s="102" t="s">
        <v>313</v>
      </c>
      <c r="V70">
        <f t="shared" si="1"/>
        <v>120</v>
      </c>
      <c r="W70">
        <f t="shared" si="1"/>
        <v>168</v>
      </c>
      <c r="X70" s="111">
        <f t="shared" si="1"/>
        <v>5</v>
      </c>
    </row>
    <row r="71" spans="1:24" x14ac:dyDescent="0.35">
      <c r="A71">
        <f>IF('Cake I'!A77&gt;0,'Cake I'!A77,IF(ISBLANK('Cake I'!A77),A70,'Cake I'!A77))</f>
        <v>2026</v>
      </c>
      <c r="B71">
        <f>'Cake I'!B77</f>
        <v>4</v>
      </c>
      <c r="C71" s="106">
        <f>'Cake I'!C77</f>
        <v>83412.75</v>
      </c>
      <c r="D71" s="106">
        <f>'Cake I'!D77</f>
        <v>83412.75</v>
      </c>
      <c r="E71" s="106">
        <f>'Cake I'!E77</f>
        <v>201437</v>
      </c>
      <c r="F71" s="106">
        <f>'Cake I'!F77</f>
        <v>0</v>
      </c>
      <c r="G71" s="106">
        <f>'Cake I'!G77</f>
        <v>0</v>
      </c>
      <c r="H71" s="106">
        <f>'Cake I'!H77</f>
        <v>201437</v>
      </c>
      <c r="I71" s="106">
        <f>'Cake I'!I77</f>
        <v>0</v>
      </c>
      <c r="J71" s="106">
        <f>'Cake I'!J77</f>
        <v>0</v>
      </c>
      <c r="K71" s="106">
        <f>'Cake I'!K77</f>
        <v>83412.75</v>
      </c>
      <c r="L71" s="110">
        <f>'Cake I'!L77</f>
        <v>0.75710736588394401</v>
      </c>
      <c r="M71" s="106">
        <f>'Cake I'!M77</f>
        <v>98010.564330905559</v>
      </c>
      <c r="N71" s="106">
        <f>'Cake I'!N77</f>
        <v>117612.67719708667</v>
      </c>
      <c r="O71" s="106">
        <f>'Cake I'!O77</f>
        <v>137214.79006326778</v>
      </c>
      <c r="P71" s="110">
        <f>'Cake I'!P77</f>
        <v>0.85105876666906966</v>
      </c>
      <c r="Q71" s="110">
        <f>'Cake I'!Q77</f>
        <v>0.70921563889089145</v>
      </c>
      <c r="R71" s="110">
        <f>'Cake I'!R77</f>
        <v>0.60789911904933558</v>
      </c>
      <c r="S71" s="107">
        <f>'Cake I'!S77</f>
        <v>67.618391672735882</v>
      </c>
      <c r="T71" t="s">
        <v>4</v>
      </c>
      <c r="U71" s="102" t="s">
        <v>313</v>
      </c>
      <c r="V71">
        <f t="shared" si="1"/>
        <v>120</v>
      </c>
      <c r="W71">
        <f t="shared" si="1"/>
        <v>168</v>
      </c>
      <c r="X71" s="111">
        <f t="shared" si="1"/>
        <v>5</v>
      </c>
    </row>
    <row r="72" spans="1:24" x14ac:dyDescent="0.35">
      <c r="A72">
        <f>IF('Cake I'!A78&gt;0,'Cake I'!A78,IF(ISBLANK('Cake I'!A78),A71,'Cake I'!A78))</f>
        <v>2026</v>
      </c>
      <c r="B72">
        <f>'Cake I'!B78</f>
        <v>5</v>
      </c>
      <c r="C72" s="106">
        <f>'Cake I'!C78</f>
        <v>83412.75</v>
      </c>
      <c r="D72" s="106">
        <f>'Cake I'!D78</f>
        <v>83412.75</v>
      </c>
      <c r="E72" s="106">
        <f>'Cake I'!E78</f>
        <v>201437</v>
      </c>
      <c r="F72" s="106">
        <f>'Cake I'!F78</f>
        <v>0</v>
      </c>
      <c r="G72" s="106">
        <f>'Cake I'!G78</f>
        <v>0</v>
      </c>
      <c r="H72" s="106">
        <f>'Cake I'!H78</f>
        <v>201437</v>
      </c>
      <c r="I72" s="106">
        <f>'Cake I'!I78</f>
        <v>0</v>
      </c>
      <c r="J72" s="106">
        <f>'Cake I'!J78</f>
        <v>0</v>
      </c>
      <c r="K72" s="106">
        <f>'Cake I'!K78</f>
        <v>83412.75</v>
      </c>
      <c r="L72" s="110">
        <f>'Cake I'!L78</f>
        <v>0.75710736588394401</v>
      </c>
      <c r="M72" s="106">
        <f>'Cake I'!M78</f>
        <v>98010.564330905559</v>
      </c>
      <c r="N72" s="106">
        <f>'Cake I'!N78</f>
        <v>117612.67719708667</v>
      </c>
      <c r="O72" s="106">
        <f>'Cake I'!O78</f>
        <v>137214.79006326778</v>
      </c>
      <c r="P72" s="110">
        <f>'Cake I'!P78</f>
        <v>0.85105876666906966</v>
      </c>
      <c r="Q72" s="110">
        <f>'Cake I'!Q78</f>
        <v>0.70921563889089145</v>
      </c>
      <c r="R72" s="110">
        <f>'Cake I'!R78</f>
        <v>0.60789911904933558</v>
      </c>
      <c r="S72" s="107">
        <f>'Cake I'!S78</f>
        <v>67.618391672735882</v>
      </c>
      <c r="T72" t="s">
        <v>4</v>
      </c>
      <c r="U72" s="102" t="s">
        <v>313</v>
      </c>
      <c r="V72">
        <f t="shared" si="1"/>
        <v>120</v>
      </c>
      <c r="W72">
        <f t="shared" si="1"/>
        <v>168</v>
      </c>
      <c r="X72" s="111">
        <f t="shared" si="1"/>
        <v>5</v>
      </c>
    </row>
    <row r="73" spans="1:24" x14ac:dyDescent="0.35">
      <c r="A73">
        <f>IF('Cake I'!A79&gt;0,'Cake I'!A79,IF(ISBLANK('Cake I'!A79),A72,'Cake I'!A79))</f>
        <v>2026</v>
      </c>
      <c r="B73">
        <f>'Cake I'!B79</f>
        <v>6</v>
      </c>
      <c r="C73" s="106">
        <f>'Cake I'!C79</f>
        <v>83412.75</v>
      </c>
      <c r="D73" s="106">
        <f>'Cake I'!D79</f>
        <v>83412.75</v>
      </c>
      <c r="E73" s="106">
        <f>'Cake I'!E79</f>
        <v>201437</v>
      </c>
      <c r="F73" s="106">
        <f>'Cake I'!F79</f>
        <v>0</v>
      </c>
      <c r="G73" s="106">
        <f>'Cake I'!G79</f>
        <v>0</v>
      </c>
      <c r="H73" s="106">
        <f>'Cake I'!H79</f>
        <v>201437</v>
      </c>
      <c r="I73" s="106">
        <f>'Cake I'!I79</f>
        <v>0</v>
      </c>
      <c r="J73" s="106">
        <f>'Cake I'!J79</f>
        <v>0</v>
      </c>
      <c r="K73" s="106">
        <f>'Cake I'!K79</f>
        <v>83412.75</v>
      </c>
      <c r="L73" s="110">
        <f>'Cake I'!L79</f>
        <v>0.75710736588394401</v>
      </c>
      <c r="M73" s="106">
        <f>'Cake I'!M79</f>
        <v>98010.564330905559</v>
      </c>
      <c r="N73" s="106">
        <f>'Cake I'!N79</f>
        <v>117612.67719708667</v>
      </c>
      <c r="O73" s="106">
        <f>'Cake I'!O79</f>
        <v>137214.79006326778</v>
      </c>
      <c r="P73" s="110">
        <f>'Cake I'!P79</f>
        <v>0.85105876666906966</v>
      </c>
      <c r="Q73" s="110">
        <f>'Cake I'!Q79</f>
        <v>0.70921563889089145</v>
      </c>
      <c r="R73" s="110">
        <f>'Cake I'!R79</f>
        <v>0.60789911904933558</v>
      </c>
      <c r="S73" s="107">
        <f>'Cake I'!S79</f>
        <v>67.618391672735882</v>
      </c>
      <c r="T73" t="s">
        <v>4</v>
      </c>
      <c r="U73" s="102" t="s">
        <v>313</v>
      </c>
      <c r="V73">
        <f t="shared" si="1"/>
        <v>120</v>
      </c>
      <c r="W73">
        <f t="shared" si="1"/>
        <v>168</v>
      </c>
      <c r="X73" s="111">
        <f t="shared" si="1"/>
        <v>5</v>
      </c>
    </row>
    <row r="74" spans="1:24" x14ac:dyDescent="0.35">
      <c r="A74">
        <f>IF('Cake I'!A80&gt;0,'Cake I'!A80,IF(ISBLANK('Cake I'!A80),A73,'Cake I'!A80))</f>
        <v>2026</v>
      </c>
      <c r="B74">
        <f>'Cake I'!B80</f>
        <v>7</v>
      </c>
      <c r="C74" s="106">
        <f>'Cake I'!C80</f>
        <v>83412.75</v>
      </c>
      <c r="D74" s="106">
        <f>'Cake I'!D80</f>
        <v>83412.75</v>
      </c>
      <c r="E74" s="106">
        <f>'Cake I'!E80</f>
        <v>201437</v>
      </c>
      <c r="F74" s="106">
        <f>'Cake I'!F80</f>
        <v>0</v>
      </c>
      <c r="G74" s="106">
        <f>'Cake I'!G80</f>
        <v>0</v>
      </c>
      <c r="H74" s="106">
        <f>'Cake I'!H80</f>
        <v>201437</v>
      </c>
      <c r="I74" s="106">
        <f>'Cake I'!I80</f>
        <v>0</v>
      </c>
      <c r="J74" s="106">
        <f>'Cake I'!J80</f>
        <v>0</v>
      </c>
      <c r="K74" s="106">
        <f>'Cake I'!K80</f>
        <v>83412.75</v>
      </c>
      <c r="L74" s="110">
        <f>'Cake I'!L80</f>
        <v>0.75710736588394401</v>
      </c>
      <c r="M74" s="106">
        <f>'Cake I'!M80</f>
        <v>98010.564330905559</v>
      </c>
      <c r="N74" s="106">
        <f>'Cake I'!N80</f>
        <v>117612.67719708667</v>
      </c>
      <c r="O74" s="106">
        <f>'Cake I'!O80</f>
        <v>137214.79006326778</v>
      </c>
      <c r="P74" s="110">
        <f>'Cake I'!P80</f>
        <v>0.85105876666906966</v>
      </c>
      <c r="Q74" s="110">
        <f>'Cake I'!Q80</f>
        <v>0.70921563889089145</v>
      </c>
      <c r="R74" s="110">
        <f>'Cake I'!R80</f>
        <v>0.60789911904933558</v>
      </c>
      <c r="S74" s="107">
        <f>'Cake I'!S80</f>
        <v>67.618391672735882</v>
      </c>
      <c r="T74" t="s">
        <v>4</v>
      </c>
      <c r="U74" s="102" t="s">
        <v>313</v>
      </c>
      <c r="V74">
        <f t="shared" si="1"/>
        <v>120</v>
      </c>
      <c r="W74">
        <f t="shared" si="1"/>
        <v>168</v>
      </c>
      <c r="X74" s="111">
        <f t="shared" si="1"/>
        <v>5</v>
      </c>
    </row>
    <row r="75" spans="1:24" x14ac:dyDescent="0.35">
      <c r="A75">
        <f>IF('Cake I'!A81&gt;0,'Cake I'!A81,IF(ISBLANK('Cake I'!A81),A74,'Cake I'!A81))</f>
        <v>2026</v>
      </c>
      <c r="B75">
        <f>'Cake I'!B81</f>
        <v>8</v>
      </c>
      <c r="C75" s="106">
        <f>'Cake I'!C81</f>
        <v>83412.75</v>
      </c>
      <c r="D75" s="106">
        <f>'Cake I'!D81</f>
        <v>83412.75</v>
      </c>
      <c r="E75" s="106">
        <f>'Cake I'!E81</f>
        <v>201437</v>
      </c>
      <c r="F75" s="106">
        <f>'Cake I'!F81</f>
        <v>0</v>
      </c>
      <c r="G75" s="106">
        <f>'Cake I'!G81</f>
        <v>0</v>
      </c>
      <c r="H75" s="106">
        <f>'Cake I'!H81</f>
        <v>201437</v>
      </c>
      <c r="I75" s="106">
        <f>'Cake I'!I81</f>
        <v>0</v>
      </c>
      <c r="J75" s="106">
        <f>'Cake I'!J81</f>
        <v>0</v>
      </c>
      <c r="K75" s="106">
        <f>'Cake I'!K81</f>
        <v>83412.75</v>
      </c>
      <c r="L75" s="110">
        <f>'Cake I'!L81</f>
        <v>0.75710736588394401</v>
      </c>
      <c r="M75" s="106">
        <f>'Cake I'!M81</f>
        <v>98010.564330905559</v>
      </c>
      <c r="N75" s="106">
        <f>'Cake I'!N81</f>
        <v>117612.67719708667</v>
      </c>
      <c r="O75" s="106">
        <f>'Cake I'!O81</f>
        <v>137214.79006326778</v>
      </c>
      <c r="P75" s="110">
        <f>'Cake I'!P81</f>
        <v>0.85105876666906966</v>
      </c>
      <c r="Q75" s="110">
        <f>'Cake I'!Q81</f>
        <v>0.70921563889089145</v>
      </c>
      <c r="R75" s="110">
        <f>'Cake I'!R81</f>
        <v>0.60789911904933558</v>
      </c>
      <c r="S75" s="107">
        <f>'Cake I'!S81</f>
        <v>67.618391672735882</v>
      </c>
      <c r="T75" t="s">
        <v>4</v>
      </c>
      <c r="U75" s="102" t="s">
        <v>313</v>
      </c>
      <c r="V75">
        <f t="shared" si="1"/>
        <v>120</v>
      </c>
      <c r="W75">
        <f t="shared" si="1"/>
        <v>168</v>
      </c>
      <c r="X75" s="111">
        <f t="shared" si="1"/>
        <v>5</v>
      </c>
    </row>
    <row r="76" spans="1:24" x14ac:dyDescent="0.35">
      <c r="A76">
        <f>IF('Cake I'!A82&gt;0,'Cake I'!A82,IF(ISBLANK('Cake I'!A82),A75,'Cake I'!A82))</f>
        <v>2026</v>
      </c>
      <c r="B76">
        <f>'Cake I'!B82</f>
        <v>9</v>
      </c>
      <c r="C76" s="106">
        <f>'Cake I'!C82</f>
        <v>83412.75</v>
      </c>
      <c r="D76" s="106">
        <f>'Cake I'!D82</f>
        <v>83412.75</v>
      </c>
      <c r="E76" s="106">
        <f>'Cake I'!E82</f>
        <v>201437</v>
      </c>
      <c r="F76" s="106">
        <f>'Cake I'!F82</f>
        <v>0</v>
      </c>
      <c r="G76" s="106">
        <f>'Cake I'!G82</f>
        <v>0</v>
      </c>
      <c r="H76" s="106">
        <f>'Cake I'!H82</f>
        <v>201437</v>
      </c>
      <c r="I76" s="106">
        <f>'Cake I'!I82</f>
        <v>0</v>
      </c>
      <c r="J76" s="106">
        <f>'Cake I'!J82</f>
        <v>0</v>
      </c>
      <c r="K76" s="106">
        <f>'Cake I'!K82</f>
        <v>83412.75</v>
      </c>
      <c r="L76" s="110">
        <f>'Cake I'!L82</f>
        <v>0.75710736588394401</v>
      </c>
      <c r="M76" s="106">
        <f>'Cake I'!M82</f>
        <v>98010.564330905559</v>
      </c>
      <c r="N76" s="106">
        <f>'Cake I'!N82</f>
        <v>117612.67719708667</v>
      </c>
      <c r="O76" s="106">
        <f>'Cake I'!O82</f>
        <v>137214.79006326778</v>
      </c>
      <c r="P76" s="110">
        <f>'Cake I'!P82</f>
        <v>0.85105876666906966</v>
      </c>
      <c r="Q76" s="110">
        <f>'Cake I'!Q82</f>
        <v>0.70921563889089145</v>
      </c>
      <c r="R76" s="110">
        <f>'Cake I'!R82</f>
        <v>0.60789911904933558</v>
      </c>
      <c r="S76" s="107">
        <f>'Cake I'!S82</f>
        <v>67.618391672735882</v>
      </c>
      <c r="T76" t="s">
        <v>4</v>
      </c>
      <c r="U76" s="102" t="s">
        <v>313</v>
      </c>
      <c r="V76">
        <f t="shared" si="1"/>
        <v>120</v>
      </c>
      <c r="W76">
        <f t="shared" si="1"/>
        <v>168</v>
      </c>
      <c r="X76" s="111">
        <f t="shared" si="1"/>
        <v>5</v>
      </c>
    </row>
    <row r="77" spans="1:24" x14ac:dyDescent="0.35">
      <c r="A77">
        <f>IF('Cake I'!A83&gt;0,'Cake I'!A83,IF(ISBLANK('Cake I'!A83),A76,'Cake I'!A83))</f>
        <v>2026</v>
      </c>
      <c r="B77">
        <f>'Cake I'!B83</f>
        <v>10</v>
      </c>
      <c r="C77" s="106">
        <f>'Cake I'!C83</f>
        <v>83412.75</v>
      </c>
      <c r="D77" s="106">
        <f>'Cake I'!D83</f>
        <v>83412.75</v>
      </c>
      <c r="E77" s="106">
        <f>'Cake I'!E83</f>
        <v>201437</v>
      </c>
      <c r="F77" s="106">
        <f>'Cake I'!F83</f>
        <v>0</v>
      </c>
      <c r="G77" s="106">
        <f>'Cake I'!G83</f>
        <v>0</v>
      </c>
      <c r="H77" s="106">
        <f>'Cake I'!H83</f>
        <v>201437</v>
      </c>
      <c r="I77" s="106">
        <f>'Cake I'!I83</f>
        <v>0</v>
      </c>
      <c r="J77" s="106">
        <f>'Cake I'!J83</f>
        <v>0</v>
      </c>
      <c r="K77" s="106">
        <f>'Cake I'!K83</f>
        <v>83412.75</v>
      </c>
      <c r="L77" s="110">
        <f>'Cake I'!L83</f>
        <v>0.75710736588394401</v>
      </c>
      <c r="M77" s="106">
        <f>'Cake I'!M83</f>
        <v>98010.564330905559</v>
      </c>
      <c r="N77" s="106">
        <f>'Cake I'!N83</f>
        <v>117612.67719708667</v>
      </c>
      <c r="O77" s="106">
        <f>'Cake I'!O83</f>
        <v>137214.79006326778</v>
      </c>
      <c r="P77" s="110">
        <f>'Cake I'!P83</f>
        <v>0.85105876666906966</v>
      </c>
      <c r="Q77" s="110">
        <f>'Cake I'!Q83</f>
        <v>0.70921563889089145</v>
      </c>
      <c r="R77" s="110">
        <f>'Cake I'!R83</f>
        <v>0.60789911904933558</v>
      </c>
      <c r="S77" s="107">
        <f>'Cake I'!S83</f>
        <v>67.618391672735882</v>
      </c>
      <c r="T77" t="s">
        <v>4</v>
      </c>
      <c r="U77" s="102" t="s">
        <v>313</v>
      </c>
      <c r="V77">
        <f t="shared" si="1"/>
        <v>120</v>
      </c>
      <c r="W77">
        <f t="shared" si="1"/>
        <v>168</v>
      </c>
      <c r="X77" s="111">
        <f t="shared" si="1"/>
        <v>5</v>
      </c>
    </row>
    <row r="78" spans="1:24" x14ac:dyDescent="0.35">
      <c r="A78">
        <f>IF('Cake I'!A84&gt;0,'Cake I'!A84,IF(ISBLANK('Cake I'!A84),A77,'Cake I'!A84))</f>
        <v>2026</v>
      </c>
      <c r="B78">
        <f>'Cake I'!B84</f>
        <v>11</v>
      </c>
      <c r="C78" s="106">
        <f>'Cake I'!C84</f>
        <v>83412.75</v>
      </c>
      <c r="D78" s="106">
        <f>'Cake I'!D84</f>
        <v>83412.75</v>
      </c>
      <c r="E78" s="106">
        <f>'Cake I'!E84</f>
        <v>201437</v>
      </c>
      <c r="F78" s="106">
        <f>'Cake I'!F84</f>
        <v>0</v>
      </c>
      <c r="G78" s="106">
        <f>'Cake I'!G84</f>
        <v>0</v>
      </c>
      <c r="H78" s="106">
        <f>'Cake I'!H84</f>
        <v>201437</v>
      </c>
      <c r="I78" s="106">
        <f>'Cake I'!I84</f>
        <v>0</v>
      </c>
      <c r="J78" s="106">
        <f>'Cake I'!J84</f>
        <v>0</v>
      </c>
      <c r="K78" s="106">
        <f>'Cake I'!K84</f>
        <v>83412.75</v>
      </c>
      <c r="L78" s="110">
        <f>'Cake I'!L84</f>
        <v>0.75710736588394401</v>
      </c>
      <c r="M78" s="106">
        <f>'Cake I'!M84</f>
        <v>98010.564330905559</v>
      </c>
      <c r="N78" s="106">
        <f>'Cake I'!N84</f>
        <v>117612.67719708667</v>
      </c>
      <c r="O78" s="106">
        <f>'Cake I'!O84</f>
        <v>137214.79006326778</v>
      </c>
      <c r="P78" s="110">
        <f>'Cake I'!P84</f>
        <v>0.85105876666906966</v>
      </c>
      <c r="Q78" s="110">
        <f>'Cake I'!Q84</f>
        <v>0.70921563889089145</v>
      </c>
      <c r="R78" s="110">
        <f>'Cake I'!R84</f>
        <v>0.60789911904933558</v>
      </c>
      <c r="S78" s="107">
        <f>'Cake I'!S84</f>
        <v>67.618391672735882</v>
      </c>
      <c r="T78" t="s">
        <v>4</v>
      </c>
      <c r="U78" s="102" t="s">
        <v>313</v>
      </c>
      <c r="V78">
        <f t="shared" si="1"/>
        <v>120</v>
      </c>
      <c r="W78">
        <f t="shared" si="1"/>
        <v>168</v>
      </c>
      <c r="X78" s="111">
        <f t="shared" si="1"/>
        <v>5</v>
      </c>
    </row>
    <row r="79" spans="1:24" x14ac:dyDescent="0.35">
      <c r="A79">
        <f>IF('Cake I'!A85&gt;0,'Cake I'!A85,IF(ISBLANK('Cake I'!A85),A78,'Cake I'!A85))</f>
        <v>2026</v>
      </c>
      <c r="B79">
        <f>'Cake I'!B85</f>
        <v>12</v>
      </c>
      <c r="C79" s="106">
        <f>'Cake I'!C85</f>
        <v>83412.75</v>
      </c>
      <c r="D79" s="106">
        <f>'Cake I'!D85</f>
        <v>83412.75</v>
      </c>
      <c r="E79" s="106">
        <f>'Cake I'!E85</f>
        <v>201437</v>
      </c>
      <c r="F79" s="106">
        <f>'Cake I'!F85</f>
        <v>0</v>
      </c>
      <c r="G79" s="106">
        <f>'Cake I'!G85</f>
        <v>0</v>
      </c>
      <c r="H79" s="106">
        <f>'Cake I'!H85</f>
        <v>201437</v>
      </c>
      <c r="I79" s="106">
        <f>'Cake I'!I85</f>
        <v>0</v>
      </c>
      <c r="J79" s="106">
        <f>'Cake I'!J85</f>
        <v>0</v>
      </c>
      <c r="K79" s="106">
        <f>'Cake I'!K85</f>
        <v>83412.75</v>
      </c>
      <c r="L79" s="110">
        <f>'Cake I'!L85</f>
        <v>0.75710736588394401</v>
      </c>
      <c r="M79" s="106">
        <f>'Cake I'!M85</f>
        <v>98010.564330905559</v>
      </c>
      <c r="N79" s="106">
        <f>'Cake I'!N85</f>
        <v>117612.67719708667</v>
      </c>
      <c r="O79" s="106">
        <f>'Cake I'!O85</f>
        <v>137214.79006326778</v>
      </c>
      <c r="P79" s="110">
        <f>'Cake I'!P85</f>
        <v>0.85105876666906966</v>
      </c>
      <c r="Q79" s="110">
        <f>'Cake I'!Q85</f>
        <v>0.70921563889089145</v>
      </c>
      <c r="R79" s="110">
        <f>'Cake I'!R85</f>
        <v>0.60789911904933558</v>
      </c>
      <c r="S79" s="107">
        <f>'Cake I'!S85</f>
        <v>67.618391672735882</v>
      </c>
      <c r="T79" t="s">
        <v>4</v>
      </c>
      <c r="U79" s="102" t="s">
        <v>313</v>
      </c>
      <c r="V79">
        <f t="shared" si="1"/>
        <v>120</v>
      </c>
      <c r="W79">
        <f t="shared" si="1"/>
        <v>168</v>
      </c>
      <c r="X79" s="111">
        <f t="shared" si="1"/>
        <v>5</v>
      </c>
    </row>
    <row r="80" spans="1:24" x14ac:dyDescent="0.35">
      <c r="A80">
        <f>IF('Cake I'!A86&gt;0,'Cake I'!A86,IF(ISBLANK('Cake I'!A86),A79,'Cake I'!A86))</f>
        <v>2026</v>
      </c>
      <c r="B80">
        <f>'Cake I'!B86</f>
        <v>13</v>
      </c>
      <c r="C80" s="106">
        <f>'Cake I'!C86</f>
        <v>83412.75</v>
      </c>
      <c r="D80" s="106">
        <f>'Cake I'!D86</f>
        <v>83412.75</v>
      </c>
      <c r="E80" s="106">
        <f>'Cake I'!E86</f>
        <v>201437</v>
      </c>
      <c r="F80" s="106">
        <f>'Cake I'!F86</f>
        <v>0</v>
      </c>
      <c r="G80" s="106">
        <f>'Cake I'!G86</f>
        <v>0</v>
      </c>
      <c r="H80" s="106">
        <f>'Cake I'!H86</f>
        <v>201437</v>
      </c>
      <c r="I80" s="106">
        <f>'Cake I'!I86</f>
        <v>0</v>
      </c>
      <c r="J80" s="106">
        <f>'Cake I'!J86</f>
        <v>0</v>
      </c>
      <c r="K80" s="106">
        <f>'Cake I'!K86</f>
        <v>83412.75</v>
      </c>
      <c r="L80" s="110">
        <f>'Cake I'!L86</f>
        <v>0.75710736588394401</v>
      </c>
      <c r="M80" s="106">
        <f>'Cake I'!M86</f>
        <v>98010.564330905559</v>
      </c>
      <c r="N80" s="106">
        <f>'Cake I'!N86</f>
        <v>117612.67719708667</v>
      </c>
      <c r="O80" s="106">
        <f>'Cake I'!O86</f>
        <v>137214.79006326778</v>
      </c>
      <c r="P80" s="110">
        <f>'Cake I'!P86</f>
        <v>0.85105876666906966</v>
      </c>
      <c r="Q80" s="110">
        <f>'Cake I'!Q86</f>
        <v>0.70921563889089145</v>
      </c>
      <c r="R80" s="110">
        <f>'Cake I'!R86</f>
        <v>0.60789911904933558</v>
      </c>
      <c r="S80" s="107">
        <f>'Cake I'!S86</f>
        <v>67.618391672735882</v>
      </c>
      <c r="T80" t="s">
        <v>4</v>
      </c>
      <c r="U80" s="102" t="s">
        <v>313</v>
      </c>
      <c r="V80">
        <f t="shared" si="1"/>
        <v>120</v>
      </c>
      <c r="W80">
        <f t="shared" si="1"/>
        <v>168</v>
      </c>
      <c r="X80" s="111">
        <f t="shared" si="1"/>
        <v>5</v>
      </c>
    </row>
    <row r="81" spans="1:24" x14ac:dyDescent="0.35">
      <c r="A81">
        <f>IF('Cake I'!A87&gt;0,'Cake I'!A87,IF(ISBLANK('Cake I'!A87),A80,'Cake I'!A87))</f>
        <v>2027</v>
      </c>
      <c r="B81">
        <f>'Cake I'!B87</f>
        <v>1</v>
      </c>
      <c r="C81" s="106">
        <f>'Cake I'!C87</f>
        <v>83412.75</v>
      </c>
      <c r="D81" s="106">
        <f>'Cake I'!D87</f>
        <v>83412.75</v>
      </c>
      <c r="E81" s="106">
        <f>'Cake I'!E87</f>
        <v>201437</v>
      </c>
      <c r="F81" s="106">
        <f>'Cake I'!F87</f>
        <v>0</v>
      </c>
      <c r="G81" s="106">
        <f>'Cake I'!G87</f>
        <v>0</v>
      </c>
      <c r="H81" s="106">
        <f>'Cake I'!H87</f>
        <v>201437</v>
      </c>
      <c r="I81" s="106">
        <f>'Cake I'!I87</f>
        <v>0</v>
      </c>
      <c r="J81" s="106">
        <f>'Cake I'!J87</f>
        <v>0</v>
      </c>
      <c r="K81" s="106">
        <f>'Cake I'!K87</f>
        <v>83412.75</v>
      </c>
      <c r="L81" s="110">
        <f>'Cake I'!L87</f>
        <v>0.75710736588394401</v>
      </c>
      <c r="M81" s="106">
        <f>'Cake I'!M87</f>
        <v>98010.564330905559</v>
      </c>
      <c r="N81" s="106">
        <f>'Cake I'!N87</f>
        <v>117612.67719708667</v>
      </c>
      <c r="O81" s="106">
        <f>'Cake I'!O87</f>
        <v>137214.79006326778</v>
      </c>
      <c r="P81" s="110">
        <f>'Cake I'!P87</f>
        <v>0.85105876666906966</v>
      </c>
      <c r="Q81" s="110">
        <f>'Cake I'!Q87</f>
        <v>0.70921563889089145</v>
      </c>
      <c r="R81" s="110">
        <f>'Cake I'!R87</f>
        <v>0.60789911904933558</v>
      </c>
      <c r="S81" s="107">
        <f>'Cake I'!S87</f>
        <v>67.618391672735882</v>
      </c>
      <c r="T81" t="s">
        <v>4</v>
      </c>
      <c r="U81" s="102" t="s">
        <v>313</v>
      </c>
      <c r="V81">
        <f t="shared" si="1"/>
        <v>120</v>
      </c>
      <c r="W81">
        <f t="shared" si="1"/>
        <v>168</v>
      </c>
      <c r="X81" s="111">
        <f t="shared" si="1"/>
        <v>5</v>
      </c>
    </row>
    <row r="82" spans="1:24" x14ac:dyDescent="0.35">
      <c r="A82" s="102">
        <f>IF('Cake II'!A48&gt;0,'Cake II'!A48,IF(ISBLANK('Cake II'!A48),"",'Cake II'!A48))</f>
        <v>2024</v>
      </c>
      <c r="B82" s="102">
        <f>'Cake II'!B48</f>
        <v>1</v>
      </c>
      <c r="C82" s="103">
        <f>'Cake II'!C48</f>
        <v>172783</v>
      </c>
      <c r="D82" s="103">
        <f>'Cake II'!D48</f>
        <v>203890</v>
      </c>
      <c r="E82" s="103">
        <f>'Cake II'!E48</f>
        <v>239636</v>
      </c>
      <c r="F82" s="103">
        <f>'Cake II'!F48</f>
        <v>198838</v>
      </c>
      <c r="G82" s="103">
        <f>'Cake II'!G48</f>
        <v>152784</v>
      </c>
      <c r="H82" s="103">
        <f>'Cake II'!H48</f>
        <v>296289</v>
      </c>
      <c r="I82" s="103">
        <f>'Cake II'!I48</f>
        <v>0</v>
      </c>
      <c r="J82" s="103">
        <f>'Cake II'!J48</f>
        <v>152784</v>
      </c>
      <c r="K82" s="103">
        <f>'Cake II'!K48</f>
        <v>152784</v>
      </c>
      <c r="L82" s="109">
        <f>'Cake II'!L48</f>
        <v>0.64654312409312809</v>
      </c>
      <c r="M82" s="103">
        <f>'Cake II'!M48</f>
        <v>165462.07271114807</v>
      </c>
      <c r="N82" s="103">
        <f>'Cake II'!N48</f>
        <v>198554.48725337768</v>
      </c>
      <c r="O82" s="103">
        <f>'Cake II'!O48</f>
        <v>231646.90179560729</v>
      </c>
      <c r="P82" s="109">
        <f>'Cake II'!P48</f>
        <v>0.92337777169466173</v>
      </c>
      <c r="Q82" s="109">
        <f>'Cake II'!Q48</f>
        <v>0.76948147641221809</v>
      </c>
      <c r="R82" s="109">
        <f>'Cake II'!R48</f>
        <v>0.65955555121047271</v>
      </c>
      <c r="S82" s="104">
        <f>'Cake II'!S48</f>
        <v>38.833727855170935</v>
      </c>
      <c r="T82" s="102" t="s">
        <v>7</v>
      </c>
      <c r="U82" s="102" t="s">
        <v>313</v>
      </c>
      <c r="V82" s="105">
        <f>'Cake II'!$M$42</f>
        <v>120</v>
      </c>
      <c r="W82" s="105">
        <f>'Cake II'!$U$42</f>
        <v>168</v>
      </c>
      <c r="X82">
        <f>SUM(COUNTIF('Cake II'!$L$35:$L$41,"&gt;0"))</f>
        <v>5</v>
      </c>
    </row>
    <row r="83" spans="1:24" x14ac:dyDescent="0.35">
      <c r="A83">
        <f>IF('Cake II'!A49&gt;0,'Cake II'!A49,IF(ISBLANK('Cake II'!A49),A82,'Cake II'!A49))</f>
        <v>2024</v>
      </c>
      <c r="B83">
        <f>'Cake II'!B49</f>
        <v>2</v>
      </c>
      <c r="C83" s="106">
        <f>'Cake II'!C49</f>
        <v>124336</v>
      </c>
      <c r="D83" s="106">
        <f>'Cake II'!D49</f>
        <v>235500</v>
      </c>
      <c r="E83" s="106">
        <f>'Cake II'!E49</f>
        <v>296289</v>
      </c>
      <c r="F83" s="106">
        <f>'Cake II'!F49</f>
        <v>142094</v>
      </c>
      <c r="G83" s="106">
        <f>'Cake II'!G49</f>
        <v>110050</v>
      </c>
      <c r="H83" s="106">
        <f>'Cake II'!H49</f>
        <v>298832</v>
      </c>
      <c r="I83" s="106">
        <f>'Cake II'!I49</f>
        <v>0</v>
      </c>
      <c r="J83" s="106">
        <f>'Cake II'!J49</f>
        <v>110050</v>
      </c>
      <c r="K83" s="106">
        <f>'Cake II'!K49</f>
        <v>110050</v>
      </c>
      <c r="L83" s="110">
        <f>'Cake II'!L49</f>
        <v>0.64654312409312809</v>
      </c>
      <c r="M83" s="106">
        <f>'Cake II'!M49</f>
        <v>165462.07271114807</v>
      </c>
      <c r="N83" s="106">
        <f>'Cake II'!N49</f>
        <v>198554.48725337768</v>
      </c>
      <c r="O83" s="106">
        <f>'Cake II'!O49</f>
        <v>231646.90179560729</v>
      </c>
      <c r="P83" s="110">
        <f>'Cake II'!P49</f>
        <v>0.66510710398338524</v>
      </c>
      <c r="Q83" s="110">
        <f>'Cake II'!Q49</f>
        <v>0.55425591998615431</v>
      </c>
      <c r="R83" s="110">
        <f>'Cake II'!R49</f>
        <v>0.47507650284527514</v>
      </c>
      <c r="S83" s="107">
        <f>'Cake II'!S49</f>
        <v>66.72316947625788</v>
      </c>
      <c r="T83" t="s">
        <v>7</v>
      </c>
      <c r="U83" s="102" t="s">
        <v>313</v>
      </c>
      <c r="V83">
        <f t="shared" ref="V83:X121" si="2">V82</f>
        <v>120</v>
      </c>
      <c r="W83">
        <f t="shared" si="2"/>
        <v>168</v>
      </c>
      <c r="X83" s="111">
        <f t="shared" si="2"/>
        <v>5</v>
      </c>
    </row>
    <row r="84" spans="1:24" x14ac:dyDescent="0.35">
      <c r="A84">
        <f>IF('Cake II'!A50&gt;0,'Cake II'!A50,IF(ISBLANK('Cake II'!A50),A83,'Cake II'!A50))</f>
        <v>2024</v>
      </c>
      <c r="B84">
        <f>'Cake II'!B50</f>
        <v>3</v>
      </c>
      <c r="C84" s="106">
        <f>'Cake II'!C50</f>
        <v>142908</v>
      </c>
      <c r="D84" s="106">
        <f>'Cake II'!D50</f>
        <v>139000</v>
      </c>
      <c r="E84" s="106">
        <f>'Cake II'!E50</f>
        <v>298832</v>
      </c>
      <c r="F84" s="106">
        <f>'Cake II'!F50</f>
        <v>137788</v>
      </c>
      <c r="G84" s="106">
        <f>'Cake II'!G50</f>
        <v>105638</v>
      </c>
      <c r="H84" s="106">
        <f>'Cake II'!H50</f>
        <v>293669</v>
      </c>
      <c r="I84" s="106">
        <f>'Cake II'!I50</f>
        <v>0</v>
      </c>
      <c r="J84" s="106">
        <f>'Cake II'!J50</f>
        <v>105638</v>
      </c>
      <c r="K84" s="106">
        <f>'Cake II'!K50</f>
        <v>105638</v>
      </c>
      <c r="L84" s="110">
        <f>'Cake II'!L50</f>
        <v>0.64654312409312809</v>
      </c>
      <c r="M84" s="106">
        <f>'Cake II'!M50</f>
        <v>165462.07271114807</v>
      </c>
      <c r="N84" s="106">
        <f>'Cake II'!N50</f>
        <v>198554.48725337768</v>
      </c>
      <c r="O84" s="106">
        <f>'Cake II'!O50</f>
        <v>231646.90179560729</v>
      </c>
      <c r="P84" s="110">
        <f>'Cake II'!P50</f>
        <v>0.63844238301314715</v>
      </c>
      <c r="Q84" s="110">
        <f>'Cake II'!Q50</f>
        <v>0.53203531917762259</v>
      </c>
      <c r="R84" s="110">
        <f>'Cake II'!R50</f>
        <v>0.45603027358081938</v>
      </c>
      <c r="S84" s="107">
        <f>'Cake II'!S50</f>
        <v>58.550228118789711</v>
      </c>
      <c r="T84" t="s">
        <v>7</v>
      </c>
      <c r="U84" s="102" t="s">
        <v>313</v>
      </c>
      <c r="V84">
        <f t="shared" si="2"/>
        <v>120</v>
      </c>
      <c r="W84">
        <f t="shared" si="2"/>
        <v>168</v>
      </c>
      <c r="X84" s="111">
        <f t="shared" si="2"/>
        <v>5</v>
      </c>
    </row>
    <row r="85" spans="1:24" x14ac:dyDescent="0.35">
      <c r="A85">
        <f>IF('Cake II'!A51&gt;0,'Cake II'!A51,IF(ISBLANK('Cake II'!A51),A84,'Cake II'!A51))</f>
        <v>2024</v>
      </c>
      <c r="B85">
        <f>'Cake II'!B51</f>
        <v>4</v>
      </c>
      <c r="C85" s="106">
        <f>'Cake II'!C51</f>
        <v>144048</v>
      </c>
      <c r="D85" s="106">
        <f>'Cake II'!D51</f>
        <v>157000</v>
      </c>
      <c r="E85" s="106">
        <f>'Cake II'!E51</f>
        <v>293669</v>
      </c>
      <c r="F85" s="106">
        <f>'Cake II'!F51</f>
        <v>156412</v>
      </c>
      <c r="G85" s="106">
        <f>'Cake II'!G51</f>
        <v>115795</v>
      </c>
      <c r="H85" s="106">
        <f>'Cake II'!H51</f>
        <v>292201</v>
      </c>
      <c r="I85" s="106">
        <f>'Cake II'!I51</f>
        <v>0</v>
      </c>
      <c r="J85" s="106">
        <f>'Cake II'!J51</f>
        <v>115795</v>
      </c>
      <c r="K85" s="106">
        <f>'Cake II'!K51</f>
        <v>115795</v>
      </c>
      <c r="L85" s="110">
        <f>'Cake II'!L51</f>
        <v>0.64654312409312809</v>
      </c>
      <c r="M85" s="106">
        <f>'Cake II'!M51</f>
        <v>165462.07271114807</v>
      </c>
      <c r="N85" s="106">
        <f>'Cake II'!N51</f>
        <v>198554.48725337768</v>
      </c>
      <c r="O85" s="106">
        <f>'Cake II'!O51</f>
        <v>231646.90179560729</v>
      </c>
      <c r="P85" s="110">
        <f>'Cake II'!P51</f>
        <v>0.69982805184694308</v>
      </c>
      <c r="Q85" s="110">
        <f>'Cake II'!Q51</f>
        <v>0.58319004320578594</v>
      </c>
      <c r="R85" s="110">
        <f>'Cake II'!R51</f>
        <v>0.49987717989067365</v>
      </c>
      <c r="S85" s="107">
        <f>'Cake II'!S51</f>
        <v>57.083277796290126</v>
      </c>
      <c r="T85" t="s">
        <v>7</v>
      </c>
      <c r="U85" s="102" t="s">
        <v>313</v>
      </c>
      <c r="V85">
        <f t="shared" si="2"/>
        <v>120</v>
      </c>
      <c r="W85">
        <f t="shared" si="2"/>
        <v>168</v>
      </c>
      <c r="X85" s="111">
        <f t="shared" si="2"/>
        <v>5</v>
      </c>
    </row>
    <row r="86" spans="1:24" x14ac:dyDescent="0.35">
      <c r="A86">
        <f>IF('Cake II'!A52&gt;0,'Cake II'!A52,IF(ISBLANK('Cake II'!A52),A85,'Cake II'!A52))</f>
        <v>2024</v>
      </c>
      <c r="B86">
        <f>'Cake II'!B52</f>
        <v>5</v>
      </c>
      <c r="C86" s="106">
        <f>'Cake II'!C52</f>
        <v>152090</v>
      </c>
      <c r="D86" s="106">
        <f>'Cake II'!D52</f>
        <v>164600</v>
      </c>
      <c r="E86" s="106">
        <f>'Cake II'!E52</f>
        <v>292201</v>
      </c>
      <c r="F86" s="106">
        <f>'Cake II'!F52</f>
        <v>139173</v>
      </c>
      <c r="G86" s="106">
        <f>'Cake II'!G52</f>
        <v>107637</v>
      </c>
      <c r="H86" s="106">
        <f>'Cake II'!H52</f>
        <v>276928</v>
      </c>
      <c r="I86" s="106">
        <f>'Cake II'!I52</f>
        <v>0</v>
      </c>
      <c r="J86" s="106">
        <f>'Cake II'!J52</f>
        <v>0</v>
      </c>
      <c r="K86" s="106">
        <f>'Cake II'!K52</f>
        <v>107637</v>
      </c>
      <c r="L86" s="110">
        <f>'Cake II'!L52</f>
        <v>0.64654312409312809</v>
      </c>
      <c r="M86" s="106">
        <f>'Cake II'!M52</f>
        <v>165462.07271114807</v>
      </c>
      <c r="N86" s="106">
        <f>'Cake II'!N52</f>
        <v>198554.48725337768</v>
      </c>
      <c r="O86" s="106">
        <f>'Cake II'!O52</f>
        <v>231646.90179560729</v>
      </c>
      <c r="P86" s="110">
        <f>'Cake II'!P52</f>
        <v>0.65052370151258188</v>
      </c>
      <c r="Q86" s="110">
        <f>'Cake II'!Q52</f>
        <v>0.54210308459381817</v>
      </c>
      <c r="R86" s="110">
        <f>'Cake II'!R52</f>
        <v>0.46465978679470132</v>
      </c>
      <c r="S86" s="107">
        <f>'Cake II'!S52</f>
        <v>53.794647905845217</v>
      </c>
      <c r="T86" t="s">
        <v>7</v>
      </c>
      <c r="U86" s="102" t="s">
        <v>313</v>
      </c>
      <c r="V86">
        <f t="shared" si="2"/>
        <v>120</v>
      </c>
      <c r="W86">
        <f t="shared" si="2"/>
        <v>168</v>
      </c>
      <c r="X86" s="111">
        <f t="shared" si="2"/>
        <v>5</v>
      </c>
    </row>
    <row r="87" spans="1:24" x14ac:dyDescent="0.35">
      <c r="A87">
        <f>IF('Cake II'!A53&gt;0,'Cake II'!A53,IF(ISBLANK('Cake II'!A53),A86,'Cake II'!A53))</f>
        <v>2024</v>
      </c>
      <c r="B87">
        <f>'Cake II'!B53</f>
        <v>6</v>
      </c>
      <c r="C87" s="106">
        <f>'Cake II'!C53</f>
        <v>170607</v>
      </c>
      <c r="D87" s="106">
        <f>'Cake II'!D53</f>
        <v>174215</v>
      </c>
      <c r="E87" s="106">
        <f>'Cake II'!E53</f>
        <v>276928</v>
      </c>
      <c r="F87" s="106">
        <f>'Cake II'!F53</f>
        <v>172995</v>
      </c>
      <c r="G87" s="106">
        <f>'Cake II'!G53</f>
        <v>118910</v>
      </c>
      <c r="H87" s="106">
        <f>'Cake II'!H53</f>
        <v>229595</v>
      </c>
      <c r="I87" s="106">
        <f>'Cake II'!I53</f>
        <v>0</v>
      </c>
      <c r="J87" s="106">
        <f>'Cake II'!J53</f>
        <v>0</v>
      </c>
      <c r="K87" s="106">
        <f>'Cake II'!K53</f>
        <v>118910</v>
      </c>
      <c r="L87" s="110">
        <f>'Cake II'!L53</f>
        <v>0.64654312409312809</v>
      </c>
      <c r="M87" s="106">
        <f>'Cake II'!M53</f>
        <v>165462.07271114807</v>
      </c>
      <c r="N87" s="106">
        <f>'Cake II'!N53</f>
        <v>198554.48725337768</v>
      </c>
      <c r="O87" s="106">
        <f>'Cake II'!O53</f>
        <v>231646.90179560729</v>
      </c>
      <c r="P87" s="110">
        <f>'Cake II'!P53</f>
        <v>0.71865411844311067</v>
      </c>
      <c r="Q87" s="110">
        <f>'Cake II'!Q53</f>
        <v>0.59887843203592561</v>
      </c>
      <c r="R87" s="110">
        <f>'Cake II'!R53</f>
        <v>0.51332437031650768</v>
      </c>
      <c r="S87" s="107">
        <f>'Cake II'!S53</f>
        <v>45.449389532668647</v>
      </c>
      <c r="T87" t="s">
        <v>7</v>
      </c>
      <c r="U87" s="102" t="s">
        <v>313</v>
      </c>
      <c r="V87">
        <f t="shared" si="2"/>
        <v>120</v>
      </c>
      <c r="W87">
        <f t="shared" si="2"/>
        <v>168</v>
      </c>
      <c r="X87" s="111">
        <f t="shared" si="2"/>
        <v>5</v>
      </c>
    </row>
    <row r="88" spans="1:24" x14ac:dyDescent="0.35">
      <c r="A88">
        <f>IF('Cake II'!A54&gt;0,'Cake II'!A54,IF(ISBLANK('Cake II'!A54),A87,'Cake II'!A54))</f>
        <v>2024</v>
      </c>
      <c r="B88">
        <f>'Cake II'!B54</f>
        <v>7</v>
      </c>
      <c r="C88" s="106">
        <f>'Cake II'!C54</f>
        <v>190809</v>
      </c>
      <c r="D88" s="106">
        <f>'Cake II'!D54</f>
        <v>193447</v>
      </c>
      <c r="E88" s="106">
        <f>'Cake II'!E54</f>
        <v>229595</v>
      </c>
      <c r="F88" s="106">
        <f>'Cake II'!F54</f>
        <v>174796</v>
      </c>
      <c r="G88" s="106">
        <f>'Cake II'!G54</f>
        <v>118743</v>
      </c>
      <c r="H88" s="106">
        <f>'Cake II'!H54</f>
        <v>240637</v>
      </c>
      <c r="I88" s="106">
        <f>'Cake II'!I54</f>
        <v>0</v>
      </c>
      <c r="J88" s="106">
        <f>'Cake II'!J54</f>
        <v>0</v>
      </c>
      <c r="K88" s="106">
        <f>'Cake II'!K54</f>
        <v>118743</v>
      </c>
      <c r="L88" s="110">
        <f>'Cake II'!L54</f>
        <v>0.64654312409312809</v>
      </c>
      <c r="M88" s="106">
        <f>'Cake II'!M54</f>
        <v>165462.07271114807</v>
      </c>
      <c r="N88" s="106">
        <f>'Cake II'!N54</f>
        <v>198554.48725337768</v>
      </c>
      <c r="O88" s="106">
        <f>'Cake II'!O54</f>
        <v>231646.90179560729</v>
      </c>
      <c r="P88" s="110">
        <f>'Cake II'!P54</f>
        <v>0.71764482370103688</v>
      </c>
      <c r="Q88" s="110">
        <f>'Cake II'!Q54</f>
        <v>0.59803735308419737</v>
      </c>
      <c r="R88" s="110">
        <f>'Cake II'!R54</f>
        <v>0.51260344550074066</v>
      </c>
      <c r="S88" s="107">
        <f>'Cake II'!S54</f>
        <v>33.69159735651882</v>
      </c>
      <c r="T88" t="s">
        <v>7</v>
      </c>
      <c r="U88" s="102" t="s">
        <v>313</v>
      </c>
      <c r="V88">
        <f t="shared" si="2"/>
        <v>120</v>
      </c>
      <c r="W88">
        <f t="shared" si="2"/>
        <v>168</v>
      </c>
      <c r="X88" s="111">
        <f t="shared" si="2"/>
        <v>5</v>
      </c>
    </row>
    <row r="89" spans="1:24" x14ac:dyDescent="0.35">
      <c r="A89">
        <f>IF('Cake II'!A55&gt;0,'Cake II'!A55,IF(ISBLANK('Cake II'!A55),A88,'Cake II'!A55))</f>
        <v>2024</v>
      </c>
      <c r="B89">
        <f>'Cake II'!B55</f>
        <v>8</v>
      </c>
      <c r="C89" s="106">
        <f>'Cake II'!C55</f>
        <v>157070</v>
      </c>
      <c r="D89" s="106">
        <f>'Cake II'!D55</f>
        <v>195028</v>
      </c>
      <c r="E89" s="106">
        <f>'Cake II'!E55</f>
        <v>240637</v>
      </c>
      <c r="F89" s="106">
        <f>'Cake II'!F55</f>
        <v>180501</v>
      </c>
      <c r="G89" s="106">
        <f>'Cake II'!G55</f>
        <v>113634</v>
      </c>
      <c r="H89" s="106">
        <f>'Cake II'!H55</f>
        <v>275011</v>
      </c>
      <c r="I89" s="106">
        <f>'Cake II'!I55</f>
        <v>0</v>
      </c>
      <c r="J89" s="106">
        <f>'Cake II'!J55</f>
        <v>0</v>
      </c>
      <c r="K89" s="106">
        <f>'Cake II'!K55</f>
        <v>113634</v>
      </c>
      <c r="L89" s="110">
        <f>'Cake II'!L55</f>
        <v>0.64654312409312809</v>
      </c>
      <c r="M89" s="106">
        <f>'Cake II'!M55</f>
        <v>165462.07271114807</v>
      </c>
      <c r="N89" s="106">
        <f>'Cake II'!N55</f>
        <v>198554.48725337768</v>
      </c>
      <c r="O89" s="106">
        <f>'Cake II'!O55</f>
        <v>231646.90179560729</v>
      </c>
      <c r="P89" s="110">
        <f>'Cake II'!P55</f>
        <v>0.68676765701088593</v>
      </c>
      <c r="Q89" s="110">
        <f>'Cake II'!Q55</f>
        <v>0.57230638084240493</v>
      </c>
      <c r="R89" s="110">
        <f>'Cake II'!R55</f>
        <v>0.49054832643634705</v>
      </c>
      <c r="S89" s="107">
        <f>'Cake II'!S55</f>
        <v>42.897026803336097</v>
      </c>
      <c r="T89" t="s">
        <v>7</v>
      </c>
      <c r="U89" s="102" t="s">
        <v>313</v>
      </c>
      <c r="V89">
        <f t="shared" si="2"/>
        <v>120</v>
      </c>
      <c r="W89">
        <f t="shared" si="2"/>
        <v>168</v>
      </c>
      <c r="X89" s="111">
        <f t="shared" si="2"/>
        <v>5</v>
      </c>
    </row>
    <row r="90" spans="1:24" x14ac:dyDescent="0.35">
      <c r="A90">
        <f>IF('Cake II'!A56&gt;0,'Cake II'!A56,IF(ISBLANK('Cake II'!A56),A89,'Cake II'!A56))</f>
        <v>2024</v>
      </c>
      <c r="B90">
        <f>'Cake II'!B56</f>
        <v>9</v>
      </c>
      <c r="C90" s="106">
        <f>'Cake II'!C56</f>
        <v>183348</v>
      </c>
      <c r="D90" s="106">
        <f>'Cake II'!D56</f>
        <v>212999</v>
      </c>
      <c r="E90" s="106">
        <f>'Cake II'!E56</f>
        <v>275011</v>
      </c>
      <c r="F90" s="106">
        <f>'Cake II'!F56</f>
        <v>207495</v>
      </c>
      <c r="G90" s="106">
        <f>'Cake II'!G56</f>
        <v>126393</v>
      </c>
      <c r="H90" s="106">
        <f>'Cake II'!H56</f>
        <v>283987</v>
      </c>
      <c r="I90" s="106">
        <f>'Cake II'!I56</f>
        <v>0</v>
      </c>
      <c r="J90" s="106">
        <f>'Cake II'!J56</f>
        <v>0</v>
      </c>
      <c r="K90" s="106">
        <f>'Cake II'!K56</f>
        <v>126393</v>
      </c>
      <c r="L90" s="110">
        <f>'Cake II'!L56</f>
        <v>0.64654312409312809</v>
      </c>
      <c r="M90" s="106">
        <f>'Cake II'!M56</f>
        <v>165462.07271114807</v>
      </c>
      <c r="N90" s="106">
        <f>'Cake II'!N56</f>
        <v>198554.48725337768</v>
      </c>
      <c r="O90" s="106">
        <f>'Cake II'!O56</f>
        <v>231646.90179560729</v>
      </c>
      <c r="P90" s="110">
        <f>'Cake II'!P56</f>
        <v>0.76387898404154475</v>
      </c>
      <c r="Q90" s="110">
        <f>'Cake II'!Q56</f>
        <v>0.6365658200346207</v>
      </c>
      <c r="R90" s="110">
        <f>'Cake II'!R56</f>
        <v>0.54562784574396062</v>
      </c>
      <c r="S90" s="107">
        <f>'Cake II'!S56</f>
        <v>41.998320134389253</v>
      </c>
      <c r="T90" t="s">
        <v>7</v>
      </c>
      <c r="U90" s="102" t="s">
        <v>313</v>
      </c>
      <c r="V90">
        <f t="shared" si="2"/>
        <v>120</v>
      </c>
      <c r="W90">
        <f t="shared" si="2"/>
        <v>168</v>
      </c>
      <c r="X90" s="111">
        <f t="shared" si="2"/>
        <v>5</v>
      </c>
    </row>
    <row r="91" spans="1:24" x14ac:dyDescent="0.35">
      <c r="A91">
        <f>IF('Cake II'!A57&gt;0,'Cake II'!A57,IF(ISBLANK('Cake II'!A57),A90,'Cake II'!A57))</f>
        <v>2024</v>
      </c>
      <c r="B91">
        <f>'Cake II'!B57</f>
        <v>10</v>
      </c>
      <c r="C91" s="106">
        <f>'Cake II'!C57</f>
        <v>178850</v>
      </c>
      <c r="D91" s="106">
        <f>'Cake II'!D57</f>
        <v>214166</v>
      </c>
      <c r="E91" s="106">
        <f>'Cake II'!E57</f>
        <v>283987</v>
      </c>
      <c r="F91" s="106">
        <f>'Cake II'!F57</f>
        <v>119556</v>
      </c>
      <c r="G91" s="106">
        <f>'Cake II'!G57</f>
        <v>228913</v>
      </c>
      <c r="H91" s="106">
        <f>'Cake II'!H57</f>
        <v>363320</v>
      </c>
      <c r="I91" s="106">
        <f>'Cake II'!I57</f>
        <v>0</v>
      </c>
      <c r="J91" s="106">
        <f>'Cake II'!J57</f>
        <v>0</v>
      </c>
      <c r="K91" s="106">
        <f>'Cake II'!K57</f>
        <v>228913</v>
      </c>
      <c r="L91" s="110">
        <f>'Cake II'!L57</f>
        <v>0.64654312409312809</v>
      </c>
      <c r="M91" s="106">
        <f>'Cake II'!M57</f>
        <v>165462.07271114807</v>
      </c>
      <c r="N91" s="106">
        <f>'Cake II'!N57</f>
        <v>198554.48725337768</v>
      </c>
      <c r="O91" s="106">
        <f>'Cake II'!O57</f>
        <v>231646.90179560729</v>
      </c>
      <c r="P91" s="110">
        <f>'Cake II'!P57</f>
        <v>1.3834771694152537</v>
      </c>
      <c r="Q91" s="110">
        <f>'Cake II'!Q57</f>
        <v>1.1528976411793779</v>
      </c>
      <c r="R91" s="110">
        <f>'Cake II'!R57</f>
        <v>0.98819797815375254</v>
      </c>
      <c r="S91" s="107">
        <f>'Cake II'!S57</f>
        <v>44.459804305283754</v>
      </c>
      <c r="T91" t="s">
        <v>7</v>
      </c>
      <c r="U91" s="102" t="s">
        <v>313</v>
      </c>
      <c r="V91">
        <f t="shared" si="2"/>
        <v>120</v>
      </c>
      <c r="W91">
        <f t="shared" si="2"/>
        <v>168</v>
      </c>
      <c r="X91" s="111">
        <f t="shared" si="2"/>
        <v>5</v>
      </c>
    </row>
    <row r="92" spans="1:24" x14ac:dyDescent="0.35">
      <c r="A92">
        <f>IF('Cake II'!A58&gt;0,'Cake II'!A58,IF(ISBLANK('Cake II'!A58),A91,'Cake II'!A58))</f>
        <v>2024</v>
      </c>
      <c r="B92">
        <f>'Cake II'!B58</f>
        <v>11</v>
      </c>
      <c r="C92" s="106">
        <f>'Cake II'!C58</f>
        <v>184364</v>
      </c>
      <c r="D92" s="106">
        <f>'Cake II'!D58</f>
        <v>170599</v>
      </c>
      <c r="E92" s="106">
        <f>'Cake II'!E58</f>
        <v>363320</v>
      </c>
      <c r="F92" s="106">
        <f>'Cake II'!F58</f>
        <v>197056</v>
      </c>
      <c r="G92" s="106">
        <f>'Cake II'!G58</f>
        <v>127961</v>
      </c>
      <c r="H92" s="106">
        <f>'Cake II'!H58</f>
        <v>363603</v>
      </c>
      <c r="I92" s="106">
        <f>'Cake II'!I58</f>
        <v>0</v>
      </c>
      <c r="J92" s="106">
        <f>'Cake II'!J58</f>
        <v>0</v>
      </c>
      <c r="K92" s="106">
        <f>'Cake II'!K58</f>
        <v>127961</v>
      </c>
      <c r="L92" s="110">
        <f>'Cake II'!L58</f>
        <v>0.64654312409312809</v>
      </c>
      <c r="M92" s="106">
        <f>'Cake II'!M58</f>
        <v>165462.07271114807</v>
      </c>
      <c r="N92" s="106">
        <f>'Cake II'!N58</f>
        <v>198554.48725337768</v>
      </c>
      <c r="O92" s="106">
        <f>'Cake II'!O58</f>
        <v>231646.90179560729</v>
      </c>
      <c r="P92" s="110">
        <f>'Cake II'!P58</f>
        <v>0.77335547599107635</v>
      </c>
      <c r="Q92" s="110">
        <f>'Cake II'!Q58</f>
        <v>0.64446289665923029</v>
      </c>
      <c r="R92" s="110">
        <f>'Cake II'!R58</f>
        <v>0.5523967685650546</v>
      </c>
      <c r="S92" s="107">
        <f>'Cake II'!S58</f>
        <v>55.178668286650321</v>
      </c>
      <c r="T92" t="s">
        <v>7</v>
      </c>
      <c r="U92" s="102" t="s">
        <v>313</v>
      </c>
      <c r="V92">
        <f t="shared" si="2"/>
        <v>120</v>
      </c>
      <c r="W92">
        <f t="shared" si="2"/>
        <v>168</v>
      </c>
      <c r="X92" s="111">
        <f t="shared" si="2"/>
        <v>5</v>
      </c>
    </row>
    <row r="93" spans="1:24" x14ac:dyDescent="0.35">
      <c r="A93">
        <f>IF('Cake II'!A59&gt;0,'Cake II'!A59,IF(ISBLANK('Cake II'!A59),A92,'Cake II'!A59))</f>
        <v>2024</v>
      </c>
      <c r="B93">
        <f>'Cake II'!B59</f>
        <v>12</v>
      </c>
      <c r="C93" s="106">
        <f>'Cake II'!C59</f>
        <v>155222</v>
      </c>
      <c r="D93" s="106">
        <f>'Cake II'!D59</f>
        <v>162799</v>
      </c>
      <c r="E93" s="106">
        <f>'Cake II'!E59</f>
        <v>363603</v>
      </c>
      <c r="F93" s="106">
        <f>'Cake II'!F59</f>
        <v>173190</v>
      </c>
      <c r="G93" s="106">
        <f>'Cake II'!G59</f>
        <v>132551</v>
      </c>
      <c r="H93" s="106">
        <f>'Cake II'!H59</f>
        <v>362211</v>
      </c>
      <c r="I93" s="106">
        <f>'Cake II'!I59</f>
        <v>0</v>
      </c>
      <c r="J93" s="106">
        <f>'Cake II'!J59</f>
        <v>0</v>
      </c>
      <c r="K93" s="106">
        <f>'Cake II'!K59</f>
        <v>132551</v>
      </c>
      <c r="L93" s="110">
        <f>'Cake II'!L59</f>
        <v>0.64654312409312809</v>
      </c>
      <c r="M93" s="106">
        <f>'Cake II'!M59</f>
        <v>165462.07271114807</v>
      </c>
      <c r="N93" s="106">
        <f>'Cake II'!N59</f>
        <v>198554.48725337768</v>
      </c>
      <c r="O93" s="106">
        <f>'Cake II'!O59</f>
        <v>231646.90179560729</v>
      </c>
      <c r="P93" s="110">
        <f>'Cake II'!P59</f>
        <v>0.80109597219538109</v>
      </c>
      <c r="Q93" s="110">
        <f>'Cake II'!Q59</f>
        <v>0.66757997682948422</v>
      </c>
      <c r="R93" s="110">
        <f>'Cake II'!R59</f>
        <v>0.57221140871098652</v>
      </c>
      <c r="S93" s="107">
        <f>'Cake II'!S59</f>
        <v>65.589181945858186</v>
      </c>
      <c r="T93" t="s">
        <v>7</v>
      </c>
      <c r="U93" s="102" t="s">
        <v>313</v>
      </c>
      <c r="V93">
        <f t="shared" si="2"/>
        <v>120</v>
      </c>
      <c r="W93">
        <f t="shared" si="2"/>
        <v>168</v>
      </c>
      <c r="X93" s="111">
        <f t="shared" si="2"/>
        <v>5</v>
      </c>
    </row>
    <row r="94" spans="1:24" x14ac:dyDescent="0.35">
      <c r="A94">
        <f>IF('Cake II'!A60&gt;0,'Cake II'!A60,IF(ISBLANK('Cake II'!A60),A93,'Cake II'!A60))</f>
        <v>2024</v>
      </c>
      <c r="B94">
        <f>'Cake II'!B60</f>
        <v>13</v>
      </c>
      <c r="C94" s="106">
        <f>'Cake II'!C60</f>
        <v>176283</v>
      </c>
      <c r="D94" s="106">
        <f>'Cake II'!D60</f>
        <v>62397</v>
      </c>
      <c r="E94" s="106">
        <f>'Cake II'!E60</f>
        <v>362211</v>
      </c>
      <c r="F94" s="106">
        <f>'Cake II'!F60</f>
        <v>118621</v>
      </c>
      <c r="G94" s="106">
        <f>'Cake II'!G60</f>
        <v>131701</v>
      </c>
      <c r="H94" s="106">
        <f>'Cake II'!H60</f>
        <v>280011</v>
      </c>
      <c r="I94" s="106">
        <f>'Cake II'!I60</f>
        <v>0</v>
      </c>
      <c r="J94" s="106">
        <f>'Cake II'!J60</f>
        <v>0</v>
      </c>
      <c r="K94" s="106">
        <f>'Cake II'!K60</f>
        <v>131701</v>
      </c>
      <c r="L94" s="110">
        <f>'Cake II'!L60</f>
        <v>0.64654312409312809</v>
      </c>
      <c r="M94" s="106">
        <f>'Cake II'!M60</f>
        <v>165462.07271114807</v>
      </c>
      <c r="N94" s="106">
        <f>'Cake II'!N60</f>
        <v>198554.48725337768</v>
      </c>
      <c r="O94" s="106">
        <f>'Cake II'!O60</f>
        <v>231646.90179560729</v>
      </c>
      <c r="P94" s="110">
        <f>'Cake II'!P60</f>
        <v>0.79595884326865807</v>
      </c>
      <c r="Q94" s="110">
        <f>'Cake II'!Q60</f>
        <v>0.66329903605721496</v>
      </c>
      <c r="R94" s="110">
        <f>'Cake II'!R60</f>
        <v>0.56854203090618427</v>
      </c>
      <c r="S94" s="107">
        <f>'Cake II'!S60</f>
        <v>71.914960603121116</v>
      </c>
      <c r="T94" t="s">
        <v>7</v>
      </c>
      <c r="U94" s="102" t="s">
        <v>313</v>
      </c>
      <c r="V94">
        <f t="shared" si="2"/>
        <v>120</v>
      </c>
      <c r="W94">
        <f t="shared" si="2"/>
        <v>168</v>
      </c>
      <c r="X94" s="111">
        <f t="shared" si="2"/>
        <v>5</v>
      </c>
    </row>
    <row r="95" spans="1:24" x14ac:dyDescent="0.35">
      <c r="A95">
        <f>IF('Cake II'!A61&gt;0,'Cake II'!A61,IF(ISBLANK('Cake II'!A61),A94,'Cake II'!A61))</f>
        <v>2025</v>
      </c>
      <c r="B95">
        <f>'Cake II'!B61</f>
        <v>1</v>
      </c>
      <c r="C95" s="106">
        <f>'Cake II'!C61</f>
        <v>184952</v>
      </c>
      <c r="D95" s="106">
        <f>'Cake II'!D61</f>
        <v>151999</v>
      </c>
      <c r="E95" s="106">
        <f>'Cake II'!E61</f>
        <v>280011</v>
      </c>
      <c r="F95" s="106">
        <f>'Cake II'!F61</f>
        <v>134307</v>
      </c>
      <c r="G95" s="106">
        <f>'Cake II'!G61</f>
        <v>152120</v>
      </c>
      <c r="H95" s="106">
        <f>'Cake II'!H61</f>
        <v>245548</v>
      </c>
      <c r="I95" s="106">
        <f>'Cake II'!I61</f>
        <v>0</v>
      </c>
      <c r="J95" s="106">
        <f>'Cake II'!J61</f>
        <v>152120</v>
      </c>
      <c r="K95" s="106">
        <f>'Cake II'!K61</f>
        <v>152120</v>
      </c>
      <c r="L95" s="110">
        <f>'Cake II'!L61</f>
        <v>0.67213482287646664</v>
      </c>
      <c r="M95" s="106">
        <f>'Cake II'!M61</f>
        <v>172011.45103889686</v>
      </c>
      <c r="N95" s="106">
        <f>'Cake II'!N61</f>
        <v>206413.74124667625</v>
      </c>
      <c r="O95" s="106">
        <f>'Cake II'!O61</f>
        <v>240816.03145445563</v>
      </c>
      <c r="P95" s="110">
        <f>'Cake II'!P61</f>
        <v>0.8843597276881362</v>
      </c>
      <c r="Q95" s="110">
        <f>'Cake II'!Q61</f>
        <v>0.73696643974011344</v>
      </c>
      <c r="R95" s="110">
        <f>'Cake II'!R61</f>
        <v>0.63168551977724008</v>
      </c>
      <c r="S95" s="107">
        <f>'Cake II'!S61</f>
        <v>42.391042000086507</v>
      </c>
      <c r="T95" t="s">
        <v>7</v>
      </c>
      <c r="U95" s="102" t="s">
        <v>313</v>
      </c>
      <c r="V95">
        <f t="shared" si="2"/>
        <v>120</v>
      </c>
      <c r="W95">
        <f t="shared" si="2"/>
        <v>168</v>
      </c>
      <c r="X95" s="111">
        <f t="shared" si="2"/>
        <v>5</v>
      </c>
    </row>
    <row r="96" spans="1:24" x14ac:dyDescent="0.35">
      <c r="A96">
        <f>IF('Cake II'!A62&gt;0,'Cake II'!A62,IF(ISBLANK('Cake II'!A62),A95,'Cake II'!A62))</f>
        <v>2025</v>
      </c>
      <c r="B96">
        <f>'Cake II'!B62</f>
        <v>2</v>
      </c>
      <c r="C96" s="106">
        <f>'Cake II'!C62</f>
        <v>144882</v>
      </c>
      <c r="D96" s="106">
        <f>'Cake II'!D62</f>
        <v>166000</v>
      </c>
      <c r="E96" s="106">
        <f>'Cake II'!E62</f>
        <v>245548</v>
      </c>
      <c r="F96" s="106">
        <f>'Cake II'!F62</f>
        <v>155404</v>
      </c>
      <c r="G96" s="106">
        <f>'Cake II'!G62</f>
        <v>105832</v>
      </c>
      <c r="H96" s="106">
        <f>'Cake II'!H62</f>
        <v>262978</v>
      </c>
      <c r="I96" s="106">
        <f>'Cake II'!I62</f>
        <v>0</v>
      </c>
      <c r="J96" s="106">
        <f>'Cake II'!J62</f>
        <v>105832</v>
      </c>
      <c r="K96" s="106">
        <f>'Cake II'!K62</f>
        <v>105832</v>
      </c>
      <c r="L96" s="110">
        <f>'Cake II'!L62</f>
        <v>0.67213482287646664</v>
      </c>
      <c r="M96" s="106">
        <f>'Cake II'!M62</f>
        <v>172011.45103889686</v>
      </c>
      <c r="N96" s="106">
        <f>'Cake II'!N62</f>
        <v>206413.74124667625</v>
      </c>
      <c r="O96" s="106">
        <f>'Cake II'!O62</f>
        <v>240816.03145445563</v>
      </c>
      <c r="P96" s="110">
        <f>'Cake II'!P62</f>
        <v>0.61526136405923504</v>
      </c>
      <c r="Q96" s="110">
        <f>'Cake II'!Q62</f>
        <v>0.51271780338269579</v>
      </c>
      <c r="R96" s="110">
        <f>'Cake II'!R62</f>
        <v>0.43947240289945355</v>
      </c>
      <c r="S96" s="107">
        <f>'Cake II'!S62</f>
        <v>47.454783893099211</v>
      </c>
      <c r="T96" t="s">
        <v>7</v>
      </c>
      <c r="U96" s="102" t="s">
        <v>313</v>
      </c>
      <c r="V96">
        <f t="shared" si="2"/>
        <v>120</v>
      </c>
      <c r="W96">
        <f t="shared" si="2"/>
        <v>168</v>
      </c>
      <c r="X96" s="111">
        <f t="shared" si="2"/>
        <v>5</v>
      </c>
    </row>
    <row r="97" spans="1:24" x14ac:dyDescent="0.35">
      <c r="A97">
        <f>IF('Cake II'!A63&gt;0,'Cake II'!A63,IF(ISBLANK('Cake II'!A63),A96,'Cake II'!A63))</f>
        <v>2025</v>
      </c>
      <c r="B97">
        <f>'Cake II'!B63</f>
        <v>3</v>
      </c>
      <c r="C97" s="106">
        <f>'Cake II'!C63</f>
        <v>146920</v>
      </c>
      <c r="D97" s="106">
        <f>'Cake II'!D63</f>
        <v>128000</v>
      </c>
      <c r="E97" s="106">
        <f>'Cake II'!E63</f>
        <v>262978</v>
      </c>
      <c r="F97" s="106">
        <f>'Cake II'!F63</f>
        <v>153377</v>
      </c>
      <c r="G97" s="106">
        <f>'Cake II'!G63</f>
        <v>114007</v>
      </c>
      <c r="H97" s="106">
        <f>'Cake II'!H63</f>
        <v>266678</v>
      </c>
      <c r="I97" s="106">
        <f>'Cake II'!I63</f>
        <v>0</v>
      </c>
      <c r="J97" s="106">
        <f>'Cake II'!J63</f>
        <v>114007</v>
      </c>
      <c r="K97" s="106">
        <f>'Cake II'!K63</f>
        <v>114007</v>
      </c>
      <c r="L97" s="110">
        <f>'Cake II'!L63</f>
        <v>0.67213482287646664</v>
      </c>
      <c r="M97" s="106">
        <f>'Cake II'!M63</f>
        <v>172011.45103889686</v>
      </c>
      <c r="N97" s="106">
        <f>'Cake II'!N63</f>
        <v>206413.74124667625</v>
      </c>
      <c r="O97" s="106">
        <f>'Cake II'!O63</f>
        <v>240816.03145445563</v>
      </c>
      <c r="P97" s="110">
        <f>'Cake II'!P63</f>
        <v>0.66278726975112634</v>
      </c>
      <c r="Q97" s="110">
        <f>'Cake II'!Q63</f>
        <v>0.55232272479260525</v>
      </c>
      <c r="R97" s="110">
        <f>'Cake II'!R63</f>
        <v>0.47341947839366166</v>
      </c>
      <c r="S97" s="107">
        <f>'Cake II'!S63</f>
        <v>50.118322896814597</v>
      </c>
      <c r="T97" t="s">
        <v>7</v>
      </c>
      <c r="U97" s="102" t="s">
        <v>313</v>
      </c>
      <c r="V97">
        <f t="shared" si="2"/>
        <v>120</v>
      </c>
      <c r="W97">
        <f t="shared" si="2"/>
        <v>168</v>
      </c>
      <c r="X97" s="111">
        <f t="shared" si="2"/>
        <v>5</v>
      </c>
    </row>
    <row r="98" spans="1:24" x14ac:dyDescent="0.35">
      <c r="A98">
        <f>IF('Cake II'!A64&gt;0,'Cake II'!A64,IF(ISBLANK('Cake II'!A64),A97,'Cake II'!A64))</f>
        <v>2025</v>
      </c>
      <c r="B98">
        <f>'Cake II'!B64</f>
        <v>4</v>
      </c>
      <c r="C98" s="106">
        <f>'Cake II'!C64</f>
        <v>175447</v>
      </c>
      <c r="D98" s="106">
        <f>'Cake II'!D64</f>
        <v>227998</v>
      </c>
      <c r="E98" s="106">
        <f>'Cake II'!E64</f>
        <v>266678</v>
      </c>
      <c r="F98" s="106">
        <f>'Cake II'!F64</f>
        <v>198410</v>
      </c>
      <c r="G98" s="106">
        <f>'Cake II'!G64</f>
        <v>150464</v>
      </c>
      <c r="H98" s="106">
        <f>'Cake II'!H64</f>
        <v>241670</v>
      </c>
      <c r="I98" s="106">
        <f>'Cake II'!I64</f>
        <v>0</v>
      </c>
      <c r="J98" s="106">
        <f>'Cake II'!J64</f>
        <v>150464</v>
      </c>
      <c r="K98" s="106">
        <f>'Cake II'!K64</f>
        <v>150464</v>
      </c>
      <c r="L98" s="110">
        <f>'Cake II'!L64</f>
        <v>0.67213482287646664</v>
      </c>
      <c r="M98" s="106">
        <f>'Cake II'!M64</f>
        <v>172011.45103889686</v>
      </c>
      <c r="N98" s="106">
        <f>'Cake II'!N64</f>
        <v>206413.74124667625</v>
      </c>
      <c r="O98" s="106">
        <f>'Cake II'!O64</f>
        <v>240816.03145445563</v>
      </c>
      <c r="P98" s="110">
        <f>'Cake II'!P64</f>
        <v>0.87473246165440255</v>
      </c>
      <c r="Q98" s="110">
        <f>'Cake II'!Q64</f>
        <v>0.72894371804533542</v>
      </c>
      <c r="R98" s="110">
        <f>'Cake II'!R64</f>
        <v>0.62480890118171606</v>
      </c>
      <c r="S98" s="107">
        <f>'Cake II'!S64</f>
        <v>42.559770187008048</v>
      </c>
      <c r="T98" t="s">
        <v>7</v>
      </c>
      <c r="U98" s="102" t="s">
        <v>313</v>
      </c>
      <c r="V98">
        <f t="shared" si="2"/>
        <v>120</v>
      </c>
      <c r="W98">
        <f t="shared" si="2"/>
        <v>168</v>
      </c>
      <c r="X98" s="111">
        <f t="shared" si="2"/>
        <v>5</v>
      </c>
    </row>
    <row r="99" spans="1:24" x14ac:dyDescent="0.35">
      <c r="A99">
        <f>IF('Cake II'!A65&gt;0,'Cake II'!A65,IF(ISBLANK('Cake II'!A65),A98,'Cake II'!A65))</f>
        <v>2025</v>
      </c>
      <c r="B99">
        <f>'Cake II'!B65</f>
        <v>5</v>
      </c>
      <c r="C99" s="106">
        <f>'Cake II'!C65</f>
        <v>186541</v>
      </c>
      <c r="D99" s="106">
        <f>'Cake II'!D65</f>
        <v>206000</v>
      </c>
      <c r="E99" s="106">
        <f>'Cake II'!E65</f>
        <v>241670</v>
      </c>
      <c r="F99" s="106">
        <f>'Cake II'!F65</f>
        <v>0</v>
      </c>
      <c r="G99" s="106">
        <f>'Cake II'!G65</f>
        <v>0</v>
      </c>
      <c r="H99" s="106">
        <f>'Cake II'!H65</f>
        <v>261129</v>
      </c>
      <c r="I99" s="106">
        <f>'Cake II'!I65</f>
        <v>0</v>
      </c>
      <c r="J99" s="106">
        <f>'Cake II'!J65</f>
        <v>0</v>
      </c>
      <c r="K99" s="106">
        <f>'Cake II'!K65</f>
        <v>186541</v>
      </c>
      <c r="L99" s="110">
        <f>'Cake II'!L65</f>
        <v>0.67213482287646664</v>
      </c>
      <c r="M99" s="106">
        <f>'Cake II'!M65</f>
        <v>172011.45103889686</v>
      </c>
      <c r="N99" s="106">
        <f>'Cake II'!N65</f>
        <v>206413.74124667625</v>
      </c>
      <c r="O99" s="106">
        <f>'Cake II'!O65</f>
        <v>240816.03145445563</v>
      </c>
      <c r="P99" s="110">
        <f>'Cake II'!P65</f>
        <v>1.0844684983083921</v>
      </c>
      <c r="Q99" s="110">
        <f>'Cake II'!Q65</f>
        <v>0.90372374859032678</v>
      </c>
      <c r="R99" s="110">
        <f>'Cake II'!R65</f>
        <v>0.77462035593456569</v>
      </c>
      <c r="S99" s="107">
        <f>'Cake II'!S65</f>
        <v>36.274920794892275</v>
      </c>
      <c r="T99" t="s">
        <v>7</v>
      </c>
      <c r="U99" s="102" t="s">
        <v>313</v>
      </c>
      <c r="V99">
        <f t="shared" si="2"/>
        <v>120</v>
      </c>
      <c r="W99">
        <f t="shared" si="2"/>
        <v>168</v>
      </c>
      <c r="X99" s="111">
        <f t="shared" si="2"/>
        <v>5</v>
      </c>
    </row>
    <row r="100" spans="1:24" x14ac:dyDescent="0.35">
      <c r="A100">
        <f>IF('Cake II'!A66&gt;0,'Cake II'!A66,IF(ISBLANK('Cake II'!A66),A99,'Cake II'!A66))</f>
        <v>2025</v>
      </c>
      <c r="B100">
        <f>'Cake II'!B66</f>
        <v>6</v>
      </c>
      <c r="C100" s="106">
        <f>'Cake II'!C66</f>
        <v>170319</v>
      </c>
      <c r="D100" s="106">
        <f>'Cake II'!D66</f>
        <v>186000</v>
      </c>
      <c r="E100" s="106">
        <f>'Cake II'!E66</f>
        <v>261129</v>
      </c>
      <c r="F100" s="106">
        <f>'Cake II'!F66</f>
        <v>0</v>
      </c>
      <c r="G100" s="106">
        <f>'Cake II'!G66</f>
        <v>0</v>
      </c>
      <c r="H100" s="106">
        <f>'Cake II'!H66</f>
        <v>276810</v>
      </c>
      <c r="I100" s="106">
        <f>'Cake II'!I66</f>
        <v>0</v>
      </c>
      <c r="J100" s="106">
        <f>'Cake II'!J66</f>
        <v>0</v>
      </c>
      <c r="K100" s="106">
        <f>'Cake II'!K66</f>
        <v>170319</v>
      </c>
      <c r="L100" s="110">
        <f>'Cake II'!L66</f>
        <v>0.67213482287646664</v>
      </c>
      <c r="M100" s="106">
        <f>'Cake II'!M66</f>
        <v>172011.45103889686</v>
      </c>
      <c r="N100" s="106">
        <f>'Cake II'!N66</f>
        <v>206413.74124667625</v>
      </c>
      <c r="O100" s="106">
        <f>'Cake II'!O66</f>
        <v>240816.03145445563</v>
      </c>
      <c r="P100" s="110">
        <f>'Cake II'!P66</f>
        <v>0.9901608234296323</v>
      </c>
      <c r="Q100" s="110">
        <f>'Cake II'!Q66</f>
        <v>0.82513401952469356</v>
      </c>
      <c r="R100" s="110">
        <f>'Cake II'!R66</f>
        <v>0.70725773102116585</v>
      </c>
      <c r="S100" s="107">
        <f>'Cake II'!S66</f>
        <v>42.928927483134586</v>
      </c>
      <c r="T100" t="s">
        <v>7</v>
      </c>
      <c r="U100" s="102" t="s">
        <v>313</v>
      </c>
      <c r="V100">
        <f t="shared" si="2"/>
        <v>120</v>
      </c>
      <c r="W100">
        <f t="shared" si="2"/>
        <v>168</v>
      </c>
      <c r="X100" s="111">
        <f t="shared" si="2"/>
        <v>5</v>
      </c>
    </row>
    <row r="101" spans="1:24" x14ac:dyDescent="0.35">
      <c r="A101">
        <f>IF('Cake II'!A67&gt;0,'Cake II'!A67,IF(ISBLANK('Cake II'!A67),A100,'Cake II'!A67))</f>
        <v>2025</v>
      </c>
      <c r="B101">
        <f>'Cake II'!B67</f>
        <v>7</v>
      </c>
      <c r="C101" s="106">
        <f>'Cake II'!C67</f>
        <v>187261</v>
      </c>
      <c r="D101" s="106">
        <f>'Cake II'!D67</f>
        <v>187398</v>
      </c>
      <c r="E101" s="106">
        <f>'Cake II'!E67</f>
        <v>276810</v>
      </c>
      <c r="F101" s="106">
        <f>'Cake II'!F67</f>
        <v>0</v>
      </c>
      <c r="G101" s="106">
        <f>'Cake II'!G67</f>
        <v>0</v>
      </c>
      <c r="H101" s="106">
        <f>'Cake II'!H67</f>
        <v>276947</v>
      </c>
      <c r="I101" s="106">
        <f>'Cake II'!I67</f>
        <v>0</v>
      </c>
      <c r="J101" s="106">
        <f>'Cake II'!J67</f>
        <v>0</v>
      </c>
      <c r="K101" s="106">
        <f>'Cake II'!K67</f>
        <v>187261</v>
      </c>
      <c r="L101" s="110">
        <f>'Cake II'!L67</f>
        <v>0.67213482287646664</v>
      </c>
      <c r="M101" s="106">
        <f>'Cake II'!M67</f>
        <v>172011.45103889686</v>
      </c>
      <c r="N101" s="106">
        <f>'Cake II'!N67</f>
        <v>206413.74124667625</v>
      </c>
      <c r="O101" s="106">
        <f>'Cake II'!O67</f>
        <v>240816.03145445563</v>
      </c>
      <c r="P101" s="110">
        <f>'Cake II'!P67</f>
        <v>1.0886542661491458</v>
      </c>
      <c r="Q101" s="110">
        <f>'Cake II'!Q67</f>
        <v>0.90721188845762146</v>
      </c>
      <c r="R101" s="110">
        <f>'Cake II'!R67</f>
        <v>0.77761019010653265</v>
      </c>
      <c r="S101" s="107">
        <f>'Cake II'!S67</f>
        <v>41.389718093997153</v>
      </c>
      <c r="T101" t="s">
        <v>7</v>
      </c>
      <c r="U101" s="102" t="s">
        <v>313</v>
      </c>
      <c r="V101">
        <f t="shared" si="2"/>
        <v>120</v>
      </c>
      <c r="W101">
        <f t="shared" si="2"/>
        <v>168</v>
      </c>
      <c r="X101" s="111">
        <f t="shared" si="2"/>
        <v>5</v>
      </c>
    </row>
    <row r="102" spans="1:24" x14ac:dyDescent="0.35">
      <c r="A102">
        <f>IF('Cake II'!A68&gt;0,'Cake II'!A68,IF(ISBLANK('Cake II'!A68),A101,'Cake II'!A68))</f>
        <v>2025</v>
      </c>
      <c r="B102">
        <f>'Cake II'!B68</f>
        <v>8</v>
      </c>
      <c r="C102" s="106">
        <f>'Cake II'!C68</f>
        <v>152356</v>
      </c>
      <c r="D102" s="106">
        <f>'Cake II'!D68</f>
        <v>174000</v>
      </c>
      <c r="E102" s="106">
        <f>'Cake II'!E68</f>
        <v>276947</v>
      </c>
      <c r="F102" s="106">
        <f>'Cake II'!F68</f>
        <v>0</v>
      </c>
      <c r="G102" s="106">
        <f>'Cake II'!G68</f>
        <v>0</v>
      </c>
      <c r="H102" s="106">
        <f>'Cake II'!H68</f>
        <v>298591</v>
      </c>
      <c r="I102" s="106">
        <f>'Cake II'!I68</f>
        <v>0</v>
      </c>
      <c r="J102" s="106">
        <f>'Cake II'!J68</f>
        <v>0</v>
      </c>
      <c r="K102" s="106">
        <f>'Cake II'!K68</f>
        <v>152356</v>
      </c>
      <c r="L102" s="110">
        <f>'Cake II'!L68</f>
        <v>0.67213482287646664</v>
      </c>
      <c r="M102" s="106">
        <f>'Cake II'!M68</f>
        <v>172011.45103889686</v>
      </c>
      <c r="N102" s="106">
        <f>'Cake II'!N68</f>
        <v>206413.74124667625</v>
      </c>
      <c r="O102" s="106">
        <f>'Cake II'!O68</f>
        <v>240816.03145445563</v>
      </c>
      <c r="P102" s="110">
        <f>'Cake II'!P68</f>
        <v>0.88573172936927214</v>
      </c>
      <c r="Q102" s="110">
        <f>'Cake II'!Q68</f>
        <v>0.73810977447439341</v>
      </c>
      <c r="R102" s="110">
        <f>'Cake II'!R68</f>
        <v>0.63266552097805151</v>
      </c>
      <c r="S102" s="107">
        <f>'Cake II'!S68</f>
        <v>50.897345690356794</v>
      </c>
      <c r="T102" t="s">
        <v>7</v>
      </c>
      <c r="U102" s="102" t="s">
        <v>313</v>
      </c>
      <c r="V102">
        <f t="shared" si="2"/>
        <v>120</v>
      </c>
      <c r="W102">
        <f t="shared" si="2"/>
        <v>168</v>
      </c>
      <c r="X102" s="111">
        <f t="shared" si="2"/>
        <v>5</v>
      </c>
    </row>
    <row r="103" spans="1:24" x14ac:dyDescent="0.35">
      <c r="A103">
        <f>IF('Cake II'!A69&gt;0,'Cake II'!A69,IF(ISBLANK('Cake II'!A69),A102,'Cake II'!A69))</f>
        <v>2025</v>
      </c>
      <c r="B103">
        <f>'Cake II'!B69</f>
        <v>9</v>
      </c>
      <c r="C103" s="106">
        <f>'Cake II'!C69</f>
        <v>166674</v>
      </c>
      <c r="D103" s="106">
        <f>'Cake II'!D69</f>
        <v>177000</v>
      </c>
      <c r="E103" s="106">
        <f>'Cake II'!E69</f>
        <v>298591</v>
      </c>
      <c r="F103" s="106">
        <f>'Cake II'!F69</f>
        <v>0</v>
      </c>
      <c r="G103" s="106">
        <f>'Cake II'!G69</f>
        <v>0</v>
      </c>
      <c r="H103" s="106">
        <f>'Cake II'!H69</f>
        <v>308917</v>
      </c>
      <c r="I103" s="106">
        <f>'Cake II'!I69</f>
        <v>0</v>
      </c>
      <c r="J103" s="106">
        <f>'Cake II'!J69</f>
        <v>0</v>
      </c>
      <c r="K103" s="106">
        <f>'Cake II'!K69</f>
        <v>166674</v>
      </c>
      <c r="L103" s="110">
        <f>'Cake II'!L69</f>
        <v>0.67213482287646664</v>
      </c>
      <c r="M103" s="106">
        <f>'Cake II'!M69</f>
        <v>172011.45103889686</v>
      </c>
      <c r="N103" s="106">
        <f>'Cake II'!N69</f>
        <v>206413.74124667625</v>
      </c>
      <c r="O103" s="106">
        <f>'Cake II'!O69</f>
        <v>240816.03145445563</v>
      </c>
      <c r="P103" s="110">
        <f>'Cake II'!P69</f>
        <v>0.96897037373581651</v>
      </c>
      <c r="Q103" s="110">
        <f>'Cake II'!Q69</f>
        <v>0.80747531144651374</v>
      </c>
      <c r="R103" s="110">
        <f>'Cake II'!R69</f>
        <v>0.69212169552558322</v>
      </c>
      <c r="S103" s="107">
        <f>'Cake II'!S69</f>
        <v>50.161080912439857</v>
      </c>
      <c r="T103" t="s">
        <v>7</v>
      </c>
      <c r="U103" s="102" t="s">
        <v>313</v>
      </c>
      <c r="V103">
        <f t="shared" si="2"/>
        <v>120</v>
      </c>
      <c r="W103">
        <f t="shared" si="2"/>
        <v>168</v>
      </c>
      <c r="X103" s="111">
        <f t="shared" si="2"/>
        <v>5</v>
      </c>
    </row>
    <row r="104" spans="1:24" x14ac:dyDescent="0.35">
      <c r="A104">
        <f>IF('Cake II'!A70&gt;0,'Cake II'!A70,IF(ISBLANK('Cake II'!A70),A103,'Cake II'!A70))</f>
        <v>2025</v>
      </c>
      <c r="B104">
        <f>'Cake II'!B70</f>
        <v>10</v>
      </c>
      <c r="C104" s="106">
        <f>'Cake II'!C70</f>
        <v>173679.75</v>
      </c>
      <c r="D104" s="106">
        <f>'Cake II'!D70</f>
        <v>173679.75</v>
      </c>
      <c r="E104" s="106">
        <f>'Cake II'!E70</f>
        <v>308917</v>
      </c>
      <c r="F104" s="106">
        <f>'Cake II'!F70</f>
        <v>0</v>
      </c>
      <c r="G104" s="106">
        <f>'Cake II'!G70</f>
        <v>0</v>
      </c>
      <c r="H104" s="106">
        <f>'Cake II'!H70</f>
        <v>308917</v>
      </c>
      <c r="I104" s="106">
        <f>'Cake II'!I70</f>
        <v>0</v>
      </c>
      <c r="J104" s="106">
        <f>'Cake II'!J70</f>
        <v>0</v>
      </c>
      <c r="K104" s="106">
        <f>'Cake II'!K70</f>
        <v>173679.75</v>
      </c>
      <c r="L104" s="110">
        <f>'Cake II'!L70</f>
        <v>0.67213482287646664</v>
      </c>
      <c r="M104" s="106">
        <f>'Cake II'!M70</f>
        <v>172011.45103889686</v>
      </c>
      <c r="N104" s="106">
        <f>'Cake II'!N70</f>
        <v>206413.74124667625</v>
      </c>
      <c r="O104" s="106">
        <f>'Cake II'!O70</f>
        <v>240816.03145445563</v>
      </c>
      <c r="P104" s="110">
        <f>'Cake II'!P70</f>
        <v>1.0096987668613171</v>
      </c>
      <c r="Q104" s="110">
        <f>'Cake II'!Q70</f>
        <v>0.84141563905109762</v>
      </c>
      <c r="R104" s="110">
        <f>'Cake II'!R70</f>
        <v>0.72121340490094077</v>
      </c>
      <c r="S104" s="107">
        <f>'Cake II'!S70</f>
        <v>49.802443865793215</v>
      </c>
      <c r="T104" t="s">
        <v>7</v>
      </c>
      <c r="U104" s="102" t="s">
        <v>313</v>
      </c>
      <c r="V104">
        <f t="shared" si="2"/>
        <v>120</v>
      </c>
      <c r="W104">
        <f t="shared" si="2"/>
        <v>168</v>
      </c>
      <c r="X104" s="111">
        <f t="shared" si="2"/>
        <v>5</v>
      </c>
    </row>
    <row r="105" spans="1:24" x14ac:dyDescent="0.35">
      <c r="A105">
        <f>IF('Cake II'!A71&gt;0,'Cake II'!A71,IF(ISBLANK('Cake II'!A71),A104,'Cake II'!A71))</f>
        <v>2025</v>
      </c>
      <c r="B105">
        <f>'Cake II'!B71</f>
        <v>11</v>
      </c>
      <c r="C105" s="106">
        <f>'Cake II'!C71</f>
        <v>173679.75</v>
      </c>
      <c r="D105" s="106">
        <f>'Cake II'!D71</f>
        <v>173679.75</v>
      </c>
      <c r="E105" s="106">
        <f>'Cake II'!E71</f>
        <v>308917</v>
      </c>
      <c r="F105" s="106">
        <f>'Cake II'!F71</f>
        <v>0</v>
      </c>
      <c r="G105" s="106">
        <f>'Cake II'!G71</f>
        <v>0</v>
      </c>
      <c r="H105" s="106">
        <f>'Cake II'!H71</f>
        <v>308917</v>
      </c>
      <c r="I105" s="106">
        <f>'Cake II'!I71</f>
        <v>0</v>
      </c>
      <c r="J105" s="106">
        <f>'Cake II'!J71</f>
        <v>0</v>
      </c>
      <c r="K105" s="106">
        <f>'Cake II'!K71</f>
        <v>173679.75</v>
      </c>
      <c r="L105" s="110">
        <f>'Cake II'!L71</f>
        <v>0.67213482287646664</v>
      </c>
      <c r="M105" s="106">
        <f>'Cake II'!M71</f>
        <v>172011.45103889686</v>
      </c>
      <c r="N105" s="106">
        <f>'Cake II'!N71</f>
        <v>206413.74124667625</v>
      </c>
      <c r="O105" s="106">
        <f>'Cake II'!O71</f>
        <v>240816.03145445563</v>
      </c>
      <c r="P105" s="110">
        <f>'Cake II'!P71</f>
        <v>1.0096987668613171</v>
      </c>
      <c r="Q105" s="110">
        <f>'Cake II'!Q71</f>
        <v>0.84141563905109762</v>
      </c>
      <c r="R105" s="110">
        <f>'Cake II'!R71</f>
        <v>0.72121340490094077</v>
      </c>
      <c r="S105" s="107">
        <f>'Cake II'!S71</f>
        <v>49.802443865793215</v>
      </c>
      <c r="T105" t="s">
        <v>7</v>
      </c>
      <c r="U105" s="102" t="s">
        <v>313</v>
      </c>
      <c r="V105">
        <f t="shared" si="2"/>
        <v>120</v>
      </c>
      <c r="W105">
        <f t="shared" si="2"/>
        <v>168</v>
      </c>
      <c r="X105" s="111">
        <f t="shared" si="2"/>
        <v>5</v>
      </c>
    </row>
    <row r="106" spans="1:24" x14ac:dyDescent="0.35">
      <c r="A106">
        <f>IF('Cake II'!A72&gt;0,'Cake II'!A72,IF(ISBLANK('Cake II'!A72),A105,'Cake II'!A72))</f>
        <v>2025</v>
      </c>
      <c r="B106">
        <f>'Cake II'!B72</f>
        <v>12</v>
      </c>
      <c r="C106" s="106">
        <f>'Cake II'!C72</f>
        <v>173679.75</v>
      </c>
      <c r="D106" s="106">
        <f>'Cake II'!D72</f>
        <v>173679.75</v>
      </c>
      <c r="E106" s="106">
        <f>'Cake II'!E72</f>
        <v>308917</v>
      </c>
      <c r="F106" s="106">
        <f>'Cake II'!F72</f>
        <v>0</v>
      </c>
      <c r="G106" s="106">
        <f>'Cake II'!G72</f>
        <v>0</v>
      </c>
      <c r="H106" s="106">
        <f>'Cake II'!H72</f>
        <v>308917</v>
      </c>
      <c r="I106" s="106">
        <f>'Cake II'!I72</f>
        <v>0</v>
      </c>
      <c r="J106" s="106">
        <f>'Cake II'!J72</f>
        <v>0</v>
      </c>
      <c r="K106" s="106">
        <f>'Cake II'!K72</f>
        <v>173679.75</v>
      </c>
      <c r="L106" s="110">
        <f>'Cake II'!L72</f>
        <v>0.67213482287646664</v>
      </c>
      <c r="M106" s="106">
        <f>'Cake II'!M72</f>
        <v>172011.45103889686</v>
      </c>
      <c r="N106" s="106">
        <f>'Cake II'!N72</f>
        <v>206413.74124667625</v>
      </c>
      <c r="O106" s="106">
        <f>'Cake II'!O72</f>
        <v>240816.03145445563</v>
      </c>
      <c r="P106" s="110">
        <f>'Cake II'!P72</f>
        <v>1.0096987668613171</v>
      </c>
      <c r="Q106" s="110">
        <f>'Cake II'!Q72</f>
        <v>0.84141563905109762</v>
      </c>
      <c r="R106" s="110">
        <f>'Cake II'!R72</f>
        <v>0.72121340490094077</v>
      </c>
      <c r="S106" s="107">
        <f>'Cake II'!S72</f>
        <v>49.802443865793215</v>
      </c>
      <c r="T106" t="s">
        <v>7</v>
      </c>
      <c r="U106" s="102" t="s">
        <v>313</v>
      </c>
      <c r="V106">
        <f t="shared" si="2"/>
        <v>120</v>
      </c>
      <c r="W106">
        <f t="shared" si="2"/>
        <v>168</v>
      </c>
      <c r="X106" s="111">
        <f t="shared" si="2"/>
        <v>5</v>
      </c>
    </row>
    <row r="107" spans="1:24" x14ac:dyDescent="0.35">
      <c r="A107">
        <f>IF('Cake II'!A73&gt;0,'Cake II'!A73,IF(ISBLANK('Cake II'!A73),A106,'Cake II'!A73))</f>
        <v>2025</v>
      </c>
      <c r="B107">
        <f>'Cake II'!B73</f>
        <v>13</v>
      </c>
      <c r="C107" s="106">
        <f>'Cake II'!C73</f>
        <v>173679.75</v>
      </c>
      <c r="D107" s="106">
        <f>'Cake II'!D73</f>
        <v>173679.75</v>
      </c>
      <c r="E107" s="106">
        <f>'Cake II'!E73</f>
        <v>308917</v>
      </c>
      <c r="F107" s="106">
        <f>'Cake II'!F73</f>
        <v>0</v>
      </c>
      <c r="G107" s="106">
        <f>'Cake II'!G73</f>
        <v>0</v>
      </c>
      <c r="H107" s="106">
        <f>'Cake II'!H73</f>
        <v>308917</v>
      </c>
      <c r="I107" s="106">
        <f>'Cake II'!I73</f>
        <v>0</v>
      </c>
      <c r="J107" s="106">
        <f>'Cake II'!J73</f>
        <v>0</v>
      </c>
      <c r="K107" s="106">
        <f>'Cake II'!K73</f>
        <v>173679.75</v>
      </c>
      <c r="L107" s="110">
        <f>'Cake II'!L73</f>
        <v>0.67213482287646664</v>
      </c>
      <c r="M107" s="106">
        <f>'Cake II'!M73</f>
        <v>172011.45103889686</v>
      </c>
      <c r="N107" s="106">
        <f>'Cake II'!N73</f>
        <v>206413.74124667625</v>
      </c>
      <c r="O107" s="106">
        <f>'Cake II'!O73</f>
        <v>240816.03145445563</v>
      </c>
      <c r="P107" s="110">
        <f>'Cake II'!P73</f>
        <v>1.0096987668613171</v>
      </c>
      <c r="Q107" s="110">
        <f>'Cake II'!Q73</f>
        <v>0.84141563905109762</v>
      </c>
      <c r="R107" s="110">
        <f>'Cake II'!R73</f>
        <v>0.72121340490094077</v>
      </c>
      <c r="S107" s="107">
        <f>'Cake II'!S73</f>
        <v>49.802443865793215</v>
      </c>
      <c r="T107" t="s">
        <v>7</v>
      </c>
      <c r="U107" s="102" t="s">
        <v>313</v>
      </c>
      <c r="V107">
        <f t="shared" si="2"/>
        <v>120</v>
      </c>
      <c r="W107">
        <f t="shared" si="2"/>
        <v>168</v>
      </c>
      <c r="X107" s="111">
        <f t="shared" si="2"/>
        <v>5</v>
      </c>
    </row>
    <row r="108" spans="1:24" x14ac:dyDescent="0.35">
      <c r="A108">
        <f>IF('Cake II'!A74&gt;0,'Cake II'!A74,IF(ISBLANK('Cake II'!A74),A107,'Cake II'!A74))</f>
        <v>2026</v>
      </c>
      <c r="B108">
        <f>'Cake II'!B74</f>
        <v>1</v>
      </c>
      <c r="C108" s="106">
        <f>'Cake II'!C74</f>
        <v>173679.75</v>
      </c>
      <c r="D108" s="106">
        <f>'Cake II'!D74</f>
        <v>173679.75</v>
      </c>
      <c r="E108" s="106">
        <f>'Cake II'!E74</f>
        <v>308917</v>
      </c>
      <c r="F108" s="106">
        <f>'Cake II'!F74</f>
        <v>0</v>
      </c>
      <c r="G108" s="106">
        <f>'Cake II'!G74</f>
        <v>0</v>
      </c>
      <c r="H108" s="106">
        <f>'Cake II'!H74</f>
        <v>308917</v>
      </c>
      <c r="I108" s="106">
        <f>'Cake II'!I74</f>
        <v>0</v>
      </c>
      <c r="J108" s="106">
        <f>'Cake II'!J74</f>
        <v>0</v>
      </c>
      <c r="K108" s="106">
        <f>'Cake II'!K74</f>
        <v>173679.75</v>
      </c>
      <c r="L108" s="110">
        <f>'Cake II'!L74</f>
        <v>0.67213482287646664</v>
      </c>
      <c r="M108" s="106">
        <f>'Cake II'!M74</f>
        <v>172011.45103889686</v>
      </c>
      <c r="N108" s="106">
        <f>'Cake II'!N74</f>
        <v>206413.74124667625</v>
      </c>
      <c r="O108" s="106">
        <f>'Cake II'!O74</f>
        <v>240816.03145445563</v>
      </c>
      <c r="P108" s="110">
        <f>'Cake II'!P74</f>
        <v>1.0096987668613171</v>
      </c>
      <c r="Q108" s="110">
        <f>'Cake II'!Q74</f>
        <v>0.84141563905109762</v>
      </c>
      <c r="R108" s="110">
        <f>'Cake II'!R74</f>
        <v>0.72121340490094077</v>
      </c>
      <c r="S108" s="107">
        <f>'Cake II'!S74</f>
        <v>49.802443865793215</v>
      </c>
      <c r="T108" t="s">
        <v>7</v>
      </c>
      <c r="U108" s="102" t="s">
        <v>313</v>
      </c>
      <c r="V108">
        <f t="shared" si="2"/>
        <v>120</v>
      </c>
      <c r="W108">
        <f t="shared" si="2"/>
        <v>168</v>
      </c>
      <c r="X108" s="111">
        <f t="shared" si="2"/>
        <v>5</v>
      </c>
    </row>
    <row r="109" spans="1:24" x14ac:dyDescent="0.35">
      <c r="A109">
        <f>IF('Cake II'!A75&gt;0,'Cake II'!A75,IF(ISBLANK('Cake II'!A75),A108,'Cake II'!A75))</f>
        <v>2026</v>
      </c>
      <c r="B109">
        <f>'Cake II'!B75</f>
        <v>2</v>
      </c>
      <c r="C109" s="106">
        <f>'Cake II'!C75</f>
        <v>173679.75</v>
      </c>
      <c r="D109" s="106">
        <f>'Cake II'!D75</f>
        <v>173679.75</v>
      </c>
      <c r="E109" s="106">
        <f>'Cake II'!E75</f>
        <v>308917</v>
      </c>
      <c r="F109" s="106">
        <f>'Cake II'!F75</f>
        <v>0</v>
      </c>
      <c r="G109" s="106">
        <f>'Cake II'!G75</f>
        <v>0</v>
      </c>
      <c r="H109" s="106">
        <f>'Cake II'!H75</f>
        <v>308917</v>
      </c>
      <c r="I109" s="106">
        <f>'Cake II'!I75</f>
        <v>0</v>
      </c>
      <c r="J109" s="106">
        <f>'Cake II'!J75</f>
        <v>0</v>
      </c>
      <c r="K109" s="106">
        <f>'Cake II'!K75</f>
        <v>173679.75</v>
      </c>
      <c r="L109" s="110">
        <f>'Cake II'!L75</f>
        <v>0.67213482287646664</v>
      </c>
      <c r="M109" s="106">
        <f>'Cake II'!M75</f>
        <v>172011.45103889686</v>
      </c>
      <c r="N109" s="106">
        <f>'Cake II'!N75</f>
        <v>206413.74124667625</v>
      </c>
      <c r="O109" s="106">
        <f>'Cake II'!O75</f>
        <v>240816.03145445563</v>
      </c>
      <c r="P109" s="110">
        <f>'Cake II'!P75</f>
        <v>1.0096987668613171</v>
      </c>
      <c r="Q109" s="110">
        <f>'Cake II'!Q75</f>
        <v>0.84141563905109762</v>
      </c>
      <c r="R109" s="110">
        <f>'Cake II'!R75</f>
        <v>0.72121340490094077</v>
      </c>
      <c r="S109" s="107">
        <f>'Cake II'!S75</f>
        <v>49.802443865793215</v>
      </c>
      <c r="T109" t="s">
        <v>7</v>
      </c>
      <c r="U109" s="102" t="s">
        <v>313</v>
      </c>
      <c r="V109">
        <f t="shared" si="2"/>
        <v>120</v>
      </c>
      <c r="W109">
        <f t="shared" si="2"/>
        <v>168</v>
      </c>
      <c r="X109" s="111">
        <f t="shared" si="2"/>
        <v>5</v>
      </c>
    </row>
    <row r="110" spans="1:24" x14ac:dyDescent="0.35">
      <c r="A110">
        <f>IF('Cake II'!A76&gt;0,'Cake II'!A76,IF(ISBLANK('Cake II'!A76),A109,'Cake II'!A76))</f>
        <v>2026</v>
      </c>
      <c r="B110">
        <f>'Cake II'!B76</f>
        <v>3</v>
      </c>
      <c r="C110" s="106">
        <f>'Cake II'!C76</f>
        <v>173679.75</v>
      </c>
      <c r="D110" s="106">
        <f>'Cake II'!D76</f>
        <v>173679.75</v>
      </c>
      <c r="E110" s="106">
        <f>'Cake II'!E76</f>
        <v>308917</v>
      </c>
      <c r="F110" s="106">
        <f>'Cake II'!F76</f>
        <v>0</v>
      </c>
      <c r="G110" s="106">
        <f>'Cake II'!G76</f>
        <v>0</v>
      </c>
      <c r="H110" s="106">
        <f>'Cake II'!H76</f>
        <v>308917</v>
      </c>
      <c r="I110" s="106">
        <f>'Cake II'!I76</f>
        <v>0</v>
      </c>
      <c r="J110" s="106">
        <f>'Cake II'!J76</f>
        <v>0</v>
      </c>
      <c r="K110" s="106">
        <f>'Cake II'!K76</f>
        <v>173679.75</v>
      </c>
      <c r="L110" s="110">
        <f>'Cake II'!L76</f>
        <v>0.67213482287646664</v>
      </c>
      <c r="M110" s="106">
        <f>'Cake II'!M76</f>
        <v>172011.45103889686</v>
      </c>
      <c r="N110" s="106">
        <f>'Cake II'!N76</f>
        <v>206413.74124667625</v>
      </c>
      <c r="O110" s="106">
        <f>'Cake II'!O76</f>
        <v>240816.03145445563</v>
      </c>
      <c r="P110" s="110">
        <f>'Cake II'!P76</f>
        <v>1.0096987668613171</v>
      </c>
      <c r="Q110" s="110">
        <f>'Cake II'!Q76</f>
        <v>0.84141563905109762</v>
      </c>
      <c r="R110" s="110">
        <f>'Cake II'!R76</f>
        <v>0.72121340490094077</v>
      </c>
      <c r="S110" s="107">
        <f>'Cake II'!S76</f>
        <v>49.802443865793215</v>
      </c>
      <c r="T110" t="s">
        <v>7</v>
      </c>
      <c r="U110" s="102" t="s">
        <v>313</v>
      </c>
      <c r="V110">
        <f t="shared" si="2"/>
        <v>120</v>
      </c>
      <c r="W110">
        <f t="shared" si="2"/>
        <v>168</v>
      </c>
      <c r="X110" s="111">
        <f t="shared" si="2"/>
        <v>5</v>
      </c>
    </row>
    <row r="111" spans="1:24" x14ac:dyDescent="0.35">
      <c r="A111">
        <f>IF('Cake II'!A77&gt;0,'Cake II'!A77,IF(ISBLANK('Cake II'!A77),A110,'Cake II'!A77))</f>
        <v>2026</v>
      </c>
      <c r="B111">
        <f>'Cake II'!B77</f>
        <v>4</v>
      </c>
      <c r="C111" s="106">
        <f>'Cake II'!C77</f>
        <v>173679.75</v>
      </c>
      <c r="D111" s="106">
        <f>'Cake II'!D77</f>
        <v>173679.75</v>
      </c>
      <c r="E111" s="106">
        <f>'Cake II'!E77</f>
        <v>308917</v>
      </c>
      <c r="F111" s="106">
        <f>'Cake II'!F77</f>
        <v>0</v>
      </c>
      <c r="G111" s="106">
        <f>'Cake II'!G77</f>
        <v>0</v>
      </c>
      <c r="H111" s="106">
        <f>'Cake II'!H77</f>
        <v>308917</v>
      </c>
      <c r="I111" s="106">
        <f>'Cake II'!I77</f>
        <v>0</v>
      </c>
      <c r="J111" s="106">
        <f>'Cake II'!J77</f>
        <v>0</v>
      </c>
      <c r="K111" s="106">
        <f>'Cake II'!K77</f>
        <v>173679.75</v>
      </c>
      <c r="L111" s="110">
        <f>'Cake II'!L77</f>
        <v>0.67213482287646664</v>
      </c>
      <c r="M111" s="106">
        <f>'Cake II'!M77</f>
        <v>172011.45103889686</v>
      </c>
      <c r="N111" s="106">
        <f>'Cake II'!N77</f>
        <v>206413.74124667625</v>
      </c>
      <c r="O111" s="106">
        <f>'Cake II'!O77</f>
        <v>240816.03145445563</v>
      </c>
      <c r="P111" s="110">
        <f>'Cake II'!P77</f>
        <v>1.0096987668613171</v>
      </c>
      <c r="Q111" s="110">
        <f>'Cake II'!Q77</f>
        <v>0.84141563905109762</v>
      </c>
      <c r="R111" s="110">
        <f>'Cake II'!R77</f>
        <v>0.72121340490094077</v>
      </c>
      <c r="S111" s="107">
        <f>'Cake II'!S77</f>
        <v>49.802443865793215</v>
      </c>
      <c r="T111" t="s">
        <v>7</v>
      </c>
      <c r="U111" s="102" t="s">
        <v>313</v>
      </c>
      <c r="V111">
        <f t="shared" si="2"/>
        <v>120</v>
      </c>
      <c r="W111">
        <f t="shared" si="2"/>
        <v>168</v>
      </c>
      <c r="X111" s="111">
        <f t="shared" si="2"/>
        <v>5</v>
      </c>
    </row>
    <row r="112" spans="1:24" x14ac:dyDescent="0.35">
      <c r="A112">
        <f>IF('Cake II'!A78&gt;0,'Cake II'!A78,IF(ISBLANK('Cake II'!A78),A111,'Cake II'!A78))</f>
        <v>2026</v>
      </c>
      <c r="B112">
        <f>'Cake II'!B78</f>
        <v>5</v>
      </c>
      <c r="C112" s="106">
        <f>'Cake II'!C78</f>
        <v>173679.75</v>
      </c>
      <c r="D112" s="106">
        <f>'Cake II'!D78</f>
        <v>173679.75</v>
      </c>
      <c r="E112" s="106">
        <f>'Cake II'!E78</f>
        <v>308917</v>
      </c>
      <c r="F112" s="106">
        <f>'Cake II'!F78</f>
        <v>0</v>
      </c>
      <c r="G112" s="106">
        <f>'Cake II'!G78</f>
        <v>0</v>
      </c>
      <c r="H112" s="106">
        <f>'Cake II'!H78</f>
        <v>308917</v>
      </c>
      <c r="I112" s="106">
        <f>'Cake II'!I78</f>
        <v>0</v>
      </c>
      <c r="J112" s="106">
        <f>'Cake II'!J78</f>
        <v>0</v>
      </c>
      <c r="K112" s="106">
        <f>'Cake II'!K78</f>
        <v>173679.75</v>
      </c>
      <c r="L112" s="110">
        <f>'Cake II'!L78</f>
        <v>0.67213482287646664</v>
      </c>
      <c r="M112" s="106">
        <f>'Cake II'!M78</f>
        <v>172011.45103889686</v>
      </c>
      <c r="N112" s="106">
        <f>'Cake II'!N78</f>
        <v>206413.74124667625</v>
      </c>
      <c r="O112" s="106">
        <f>'Cake II'!O78</f>
        <v>240816.03145445563</v>
      </c>
      <c r="P112" s="110">
        <f>'Cake II'!P78</f>
        <v>1.0096987668613171</v>
      </c>
      <c r="Q112" s="110">
        <f>'Cake II'!Q78</f>
        <v>0.84141563905109762</v>
      </c>
      <c r="R112" s="110">
        <f>'Cake II'!R78</f>
        <v>0.72121340490094077</v>
      </c>
      <c r="S112" s="107">
        <f>'Cake II'!S78</f>
        <v>49.802443865793215</v>
      </c>
      <c r="T112" t="s">
        <v>7</v>
      </c>
      <c r="U112" s="102" t="s">
        <v>313</v>
      </c>
      <c r="V112">
        <f t="shared" si="2"/>
        <v>120</v>
      </c>
      <c r="W112">
        <f t="shared" si="2"/>
        <v>168</v>
      </c>
      <c r="X112" s="111">
        <f t="shared" si="2"/>
        <v>5</v>
      </c>
    </row>
    <row r="113" spans="1:24" x14ac:dyDescent="0.35">
      <c r="A113">
        <f>IF('Cake II'!A79&gt;0,'Cake II'!A79,IF(ISBLANK('Cake II'!A79),A112,'Cake II'!A79))</f>
        <v>2026</v>
      </c>
      <c r="B113">
        <f>'Cake II'!B79</f>
        <v>6</v>
      </c>
      <c r="C113" s="106">
        <f>'Cake II'!C79</f>
        <v>173679.75</v>
      </c>
      <c r="D113" s="106">
        <f>'Cake II'!D79</f>
        <v>173679.75</v>
      </c>
      <c r="E113" s="106">
        <f>'Cake II'!E79</f>
        <v>308917</v>
      </c>
      <c r="F113" s="106">
        <f>'Cake II'!F79</f>
        <v>0</v>
      </c>
      <c r="G113" s="106">
        <f>'Cake II'!G79</f>
        <v>0</v>
      </c>
      <c r="H113" s="106">
        <f>'Cake II'!H79</f>
        <v>308917</v>
      </c>
      <c r="I113" s="106">
        <f>'Cake II'!I79</f>
        <v>0</v>
      </c>
      <c r="J113" s="106">
        <f>'Cake II'!J79</f>
        <v>0</v>
      </c>
      <c r="K113" s="106">
        <f>'Cake II'!K79</f>
        <v>173679.75</v>
      </c>
      <c r="L113" s="110">
        <f>'Cake II'!L79</f>
        <v>0.67213482287646664</v>
      </c>
      <c r="M113" s="106">
        <f>'Cake II'!M79</f>
        <v>172011.45103889686</v>
      </c>
      <c r="N113" s="106">
        <f>'Cake II'!N79</f>
        <v>206413.74124667625</v>
      </c>
      <c r="O113" s="106">
        <f>'Cake II'!O79</f>
        <v>240816.03145445563</v>
      </c>
      <c r="P113" s="110">
        <f>'Cake II'!P79</f>
        <v>1.0096987668613171</v>
      </c>
      <c r="Q113" s="110">
        <f>'Cake II'!Q79</f>
        <v>0.84141563905109762</v>
      </c>
      <c r="R113" s="110">
        <f>'Cake II'!R79</f>
        <v>0.72121340490094077</v>
      </c>
      <c r="S113" s="107">
        <f>'Cake II'!S79</f>
        <v>49.802443865793215</v>
      </c>
      <c r="T113" t="s">
        <v>7</v>
      </c>
      <c r="U113" s="102" t="s">
        <v>313</v>
      </c>
      <c r="V113">
        <f t="shared" si="2"/>
        <v>120</v>
      </c>
      <c r="W113">
        <f t="shared" si="2"/>
        <v>168</v>
      </c>
      <c r="X113" s="111">
        <f t="shared" si="2"/>
        <v>5</v>
      </c>
    </row>
    <row r="114" spans="1:24" x14ac:dyDescent="0.35">
      <c r="A114">
        <f>IF('Cake II'!A80&gt;0,'Cake II'!A80,IF(ISBLANK('Cake II'!A80),A113,'Cake II'!A80))</f>
        <v>2026</v>
      </c>
      <c r="B114">
        <f>'Cake II'!B80</f>
        <v>7</v>
      </c>
      <c r="C114" s="106">
        <f>'Cake II'!C80</f>
        <v>173679.75</v>
      </c>
      <c r="D114" s="106">
        <f>'Cake II'!D80</f>
        <v>173679.75</v>
      </c>
      <c r="E114" s="106">
        <f>'Cake II'!E80</f>
        <v>308917</v>
      </c>
      <c r="F114" s="106">
        <f>'Cake II'!F80</f>
        <v>0</v>
      </c>
      <c r="G114" s="106">
        <f>'Cake II'!G80</f>
        <v>0</v>
      </c>
      <c r="H114" s="106">
        <f>'Cake II'!H80</f>
        <v>308917</v>
      </c>
      <c r="I114" s="106">
        <f>'Cake II'!I80</f>
        <v>0</v>
      </c>
      <c r="J114" s="106">
        <f>'Cake II'!J80</f>
        <v>0</v>
      </c>
      <c r="K114" s="106">
        <f>'Cake II'!K80</f>
        <v>173679.75</v>
      </c>
      <c r="L114" s="110">
        <f>'Cake II'!L80</f>
        <v>0.67213482287646664</v>
      </c>
      <c r="M114" s="106">
        <f>'Cake II'!M80</f>
        <v>172011.45103889686</v>
      </c>
      <c r="N114" s="106">
        <f>'Cake II'!N80</f>
        <v>206413.74124667625</v>
      </c>
      <c r="O114" s="106">
        <f>'Cake II'!O80</f>
        <v>240816.03145445563</v>
      </c>
      <c r="P114" s="110">
        <f>'Cake II'!P80</f>
        <v>1.0096987668613171</v>
      </c>
      <c r="Q114" s="110">
        <f>'Cake II'!Q80</f>
        <v>0.84141563905109762</v>
      </c>
      <c r="R114" s="110">
        <f>'Cake II'!R80</f>
        <v>0.72121340490094077</v>
      </c>
      <c r="S114" s="107">
        <f>'Cake II'!S80</f>
        <v>49.802443865793215</v>
      </c>
      <c r="T114" t="s">
        <v>7</v>
      </c>
      <c r="U114" s="102" t="s">
        <v>313</v>
      </c>
      <c r="V114">
        <f t="shared" si="2"/>
        <v>120</v>
      </c>
      <c r="W114">
        <f t="shared" si="2"/>
        <v>168</v>
      </c>
      <c r="X114" s="111">
        <f t="shared" si="2"/>
        <v>5</v>
      </c>
    </row>
    <row r="115" spans="1:24" x14ac:dyDescent="0.35">
      <c r="A115">
        <f>IF('Cake II'!A81&gt;0,'Cake II'!A81,IF(ISBLANK('Cake II'!A81),A114,'Cake II'!A81))</f>
        <v>2026</v>
      </c>
      <c r="B115">
        <f>'Cake II'!B81</f>
        <v>8</v>
      </c>
      <c r="C115" s="106">
        <f>'Cake II'!C81</f>
        <v>173679.75</v>
      </c>
      <c r="D115" s="106">
        <f>'Cake II'!D81</f>
        <v>173679.75</v>
      </c>
      <c r="E115" s="106">
        <f>'Cake II'!E81</f>
        <v>308917</v>
      </c>
      <c r="F115" s="106">
        <f>'Cake II'!F81</f>
        <v>0</v>
      </c>
      <c r="G115" s="106">
        <f>'Cake II'!G81</f>
        <v>0</v>
      </c>
      <c r="H115" s="106">
        <f>'Cake II'!H81</f>
        <v>308917</v>
      </c>
      <c r="I115" s="106">
        <f>'Cake II'!I81</f>
        <v>0</v>
      </c>
      <c r="J115" s="106">
        <f>'Cake II'!J81</f>
        <v>0</v>
      </c>
      <c r="K115" s="106">
        <f>'Cake II'!K81</f>
        <v>173679.75</v>
      </c>
      <c r="L115" s="110">
        <f>'Cake II'!L81</f>
        <v>0.67213482287646664</v>
      </c>
      <c r="M115" s="106">
        <f>'Cake II'!M81</f>
        <v>172011.45103889686</v>
      </c>
      <c r="N115" s="106">
        <f>'Cake II'!N81</f>
        <v>206413.74124667625</v>
      </c>
      <c r="O115" s="106">
        <f>'Cake II'!O81</f>
        <v>240816.03145445563</v>
      </c>
      <c r="P115" s="110">
        <f>'Cake II'!P81</f>
        <v>1.0096987668613171</v>
      </c>
      <c r="Q115" s="110">
        <f>'Cake II'!Q81</f>
        <v>0.84141563905109762</v>
      </c>
      <c r="R115" s="110">
        <f>'Cake II'!R81</f>
        <v>0.72121340490094077</v>
      </c>
      <c r="S115" s="107">
        <f>'Cake II'!S81</f>
        <v>49.802443865793215</v>
      </c>
      <c r="T115" t="s">
        <v>7</v>
      </c>
      <c r="U115" s="102" t="s">
        <v>313</v>
      </c>
      <c r="V115">
        <f t="shared" si="2"/>
        <v>120</v>
      </c>
      <c r="W115">
        <f t="shared" si="2"/>
        <v>168</v>
      </c>
      <c r="X115" s="111">
        <f t="shared" si="2"/>
        <v>5</v>
      </c>
    </row>
    <row r="116" spans="1:24" x14ac:dyDescent="0.35">
      <c r="A116">
        <f>IF('Cake II'!A82&gt;0,'Cake II'!A82,IF(ISBLANK('Cake II'!A82),A115,'Cake II'!A82))</f>
        <v>2026</v>
      </c>
      <c r="B116">
        <f>'Cake II'!B82</f>
        <v>9</v>
      </c>
      <c r="C116" s="106">
        <f>'Cake II'!C82</f>
        <v>173679.75</v>
      </c>
      <c r="D116" s="106">
        <f>'Cake II'!D82</f>
        <v>173679.75</v>
      </c>
      <c r="E116" s="106">
        <f>'Cake II'!E82</f>
        <v>308917</v>
      </c>
      <c r="F116" s="106">
        <f>'Cake II'!F82</f>
        <v>0</v>
      </c>
      <c r="G116" s="106">
        <f>'Cake II'!G82</f>
        <v>0</v>
      </c>
      <c r="H116" s="106">
        <f>'Cake II'!H82</f>
        <v>308917</v>
      </c>
      <c r="I116" s="106">
        <f>'Cake II'!I82</f>
        <v>0</v>
      </c>
      <c r="J116" s="106">
        <f>'Cake II'!J82</f>
        <v>0</v>
      </c>
      <c r="K116" s="106">
        <f>'Cake II'!K82</f>
        <v>173679.75</v>
      </c>
      <c r="L116" s="110">
        <f>'Cake II'!L82</f>
        <v>0.67213482287646664</v>
      </c>
      <c r="M116" s="106">
        <f>'Cake II'!M82</f>
        <v>172011.45103889686</v>
      </c>
      <c r="N116" s="106">
        <f>'Cake II'!N82</f>
        <v>206413.74124667625</v>
      </c>
      <c r="O116" s="106">
        <f>'Cake II'!O82</f>
        <v>240816.03145445563</v>
      </c>
      <c r="P116" s="110">
        <f>'Cake II'!P82</f>
        <v>1.0096987668613171</v>
      </c>
      <c r="Q116" s="110">
        <f>'Cake II'!Q82</f>
        <v>0.84141563905109762</v>
      </c>
      <c r="R116" s="110">
        <f>'Cake II'!R82</f>
        <v>0.72121340490094077</v>
      </c>
      <c r="S116" s="107">
        <f>'Cake II'!S82</f>
        <v>49.802443865793215</v>
      </c>
      <c r="T116" t="s">
        <v>7</v>
      </c>
      <c r="U116" s="102" t="s">
        <v>313</v>
      </c>
      <c r="V116">
        <f t="shared" si="2"/>
        <v>120</v>
      </c>
      <c r="W116">
        <f t="shared" si="2"/>
        <v>168</v>
      </c>
      <c r="X116" s="111">
        <f t="shared" si="2"/>
        <v>5</v>
      </c>
    </row>
    <row r="117" spans="1:24" x14ac:dyDescent="0.35">
      <c r="A117">
        <f>IF('Cake II'!A83&gt;0,'Cake II'!A83,IF(ISBLANK('Cake II'!A83),A116,'Cake II'!A83))</f>
        <v>2026</v>
      </c>
      <c r="B117">
        <f>'Cake II'!B83</f>
        <v>10</v>
      </c>
      <c r="C117" s="106">
        <f>'Cake II'!C83</f>
        <v>173679.75</v>
      </c>
      <c r="D117" s="106">
        <f>'Cake II'!D83</f>
        <v>173679.75</v>
      </c>
      <c r="E117" s="106">
        <f>'Cake II'!E83</f>
        <v>308917</v>
      </c>
      <c r="F117" s="106">
        <f>'Cake II'!F83</f>
        <v>0</v>
      </c>
      <c r="G117" s="106">
        <f>'Cake II'!G83</f>
        <v>0</v>
      </c>
      <c r="H117" s="106">
        <f>'Cake II'!H83</f>
        <v>308917</v>
      </c>
      <c r="I117" s="106">
        <f>'Cake II'!I83</f>
        <v>0</v>
      </c>
      <c r="J117" s="106">
        <f>'Cake II'!J83</f>
        <v>0</v>
      </c>
      <c r="K117" s="106">
        <f>'Cake II'!K83</f>
        <v>173679.75</v>
      </c>
      <c r="L117" s="110">
        <f>'Cake II'!L83</f>
        <v>0.67213482287646664</v>
      </c>
      <c r="M117" s="106">
        <f>'Cake II'!M83</f>
        <v>172011.45103889686</v>
      </c>
      <c r="N117" s="106">
        <f>'Cake II'!N83</f>
        <v>206413.74124667625</v>
      </c>
      <c r="O117" s="106">
        <f>'Cake II'!O83</f>
        <v>240816.03145445563</v>
      </c>
      <c r="P117" s="110">
        <f>'Cake II'!P83</f>
        <v>1.0096987668613171</v>
      </c>
      <c r="Q117" s="110">
        <f>'Cake II'!Q83</f>
        <v>0.84141563905109762</v>
      </c>
      <c r="R117" s="110">
        <f>'Cake II'!R83</f>
        <v>0.72121340490094077</v>
      </c>
      <c r="S117" s="107">
        <f>'Cake II'!S83</f>
        <v>49.802443865793215</v>
      </c>
      <c r="T117" t="s">
        <v>7</v>
      </c>
      <c r="U117" s="102" t="s">
        <v>313</v>
      </c>
      <c r="V117">
        <f t="shared" si="2"/>
        <v>120</v>
      </c>
      <c r="W117">
        <f t="shared" si="2"/>
        <v>168</v>
      </c>
      <c r="X117" s="111">
        <f t="shared" si="2"/>
        <v>5</v>
      </c>
    </row>
    <row r="118" spans="1:24" x14ac:dyDescent="0.35">
      <c r="A118">
        <f>IF('Cake II'!A84&gt;0,'Cake II'!A84,IF(ISBLANK('Cake II'!A84),A117,'Cake II'!A84))</f>
        <v>2026</v>
      </c>
      <c r="B118">
        <f>'Cake II'!B84</f>
        <v>11</v>
      </c>
      <c r="C118" s="106">
        <f>'Cake II'!C84</f>
        <v>173679.75</v>
      </c>
      <c r="D118" s="106">
        <f>'Cake II'!D84</f>
        <v>173679.75</v>
      </c>
      <c r="E118" s="106">
        <f>'Cake II'!E84</f>
        <v>308917</v>
      </c>
      <c r="F118" s="106">
        <f>'Cake II'!F84</f>
        <v>0</v>
      </c>
      <c r="G118" s="106">
        <f>'Cake II'!G84</f>
        <v>0</v>
      </c>
      <c r="H118" s="106">
        <f>'Cake II'!H84</f>
        <v>308917</v>
      </c>
      <c r="I118" s="106">
        <f>'Cake II'!I84</f>
        <v>0</v>
      </c>
      <c r="J118" s="106">
        <f>'Cake II'!J84</f>
        <v>0</v>
      </c>
      <c r="K118" s="106">
        <f>'Cake II'!K84</f>
        <v>173679.75</v>
      </c>
      <c r="L118" s="110">
        <f>'Cake II'!L84</f>
        <v>0.67213482287646664</v>
      </c>
      <c r="M118" s="106">
        <f>'Cake II'!M84</f>
        <v>172011.45103889686</v>
      </c>
      <c r="N118" s="106">
        <f>'Cake II'!N84</f>
        <v>206413.74124667625</v>
      </c>
      <c r="O118" s="106">
        <f>'Cake II'!O84</f>
        <v>240816.03145445563</v>
      </c>
      <c r="P118" s="110">
        <f>'Cake II'!P84</f>
        <v>1.0096987668613171</v>
      </c>
      <c r="Q118" s="110">
        <f>'Cake II'!Q84</f>
        <v>0.84141563905109762</v>
      </c>
      <c r="R118" s="110">
        <f>'Cake II'!R84</f>
        <v>0.72121340490094077</v>
      </c>
      <c r="S118" s="107">
        <f>'Cake II'!S84</f>
        <v>49.802443865793215</v>
      </c>
      <c r="T118" t="s">
        <v>7</v>
      </c>
      <c r="U118" s="102" t="s">
        <v>313</v>
      </c>
      <c r="V118">
        <f t="shared" si="2"/>
        <v>120</v>
      </c>
      <c r="W118">
        <f t="shared" si="2"/>
        <v>168</v>
      </c>
      <c r="X118" s="111">
        <f t="shared" si="2"/>
        <v>5</v>
      </c>
    </row>
    <row r="119" spans="1:24" x14ac:dyDescent="0.35">
      <c r="A119">
        <f>IF('Cake II'!A85&gt;0,'Cake II'!A85,IF(ISBLANK('Cake II'!A85),A118,'Cake II'!A85))</f>
        <v>2026</v>
      </c>
      <c r="B119">
        <f>'Cake II'!B85</f>
        <v>12</v>
      </c>
      <c r="C119" s="106">
        <f>'Cake II'!C85</f>
        <v>173679.75</v>
      </c>
      <c r="D119" s="106">
        <f>'Cake II'!D85</f>
        <v>173679.75</v>
      </c>
      <c r="E119" s="106">
        <f>'Cake II'!E85</f>
        <v>308917</v>
      </c>
      <c r="F119" s="106">
        <f>'Cake II'!F85</f>
        <v>0</v>
      </c>
      <c r="G119" s="106">
        <f>'Cake II'!G85</f>
        <v>0</v>
      </c>
      <c r="H119" s="106">
        <f>'Cake II'!H85</f>
        <v>308917</v>
      </c>
      <c r="I119" s="106">
        <f>'Cake II'!I85</f>
        <v>0</v>
      </c>
      <c r="J119" s="106">
        <f>'Cake II'!J85</f>
        <v>0</v>
      </c>
      <c r="K119" s="106">
        <f>'Cake II'!K85</f>
        <v>173679.75</v>
      </c>
      <c r="L119" s="110">
        <f>'Cake II'!L85</f>
        <v>0.67213482287646664</v>
      </c>
      <c r="M119" s="106">
        <f>'Cake II'!M85</f>
        <v>172011.45103889686</v>
      </c>
      <c r="N119" s="106">
        <f>'Cake II'!N85</f>
        <v>206413.74124667625</v>
      </c>
      <c r="O119" s="106">
        <f>'Cake II'!O85</f>
        <v>240816.03145445563</v>
      </c>
      <c r="P119" s="110">
        <f>'Cake II'!P85</f>
        <v>1.0096987668613171</v>
      </c>
      <c r="Q119" s="110">
        <f>'Cake II'!Q85</f>
        <v>0.84141563905109762</v>
      </c>
      <c r="R119" s="110">
        <f>'Cake II'!R85</f>
        <v>0.72121340490094077</v>
      </c>
      <c r="S119" s="107">
        <f>'Cake II'!S85</f>
        <v>49.802443865793215</v>
      </c>
      <c r="T119" t="s">
        <v>7</v>
      </c>
      <c r="U119" s="102" t="s">
        <v>313</v>
      </c>
      <c r="V119">
        <f t="shared" si="2"/>
        <v>120</v>
      </c>
      <c r="W119">
        <f t="shared" si="2"/>
        <v>168</v>
      </c>
      <c r="X119" s="111">
        <f t="shared" si="2"/>
        <v>5</v>
      </c>
    </row>
    <row r="120" spans="1:24" x14ac:dyDescent="0.35">
      <c r="A120">
        <f>IF('Cake II'!A86&gt;0,'Cake II'!A86,IF(ISBLANK('Cake II'!A86),A119,'Cake II'!A86))</f>
        <v>2026</v>
      </c>
      <c r="B120">
        <f>'Cake II'!B86</f>
        <v>13</v>
      </c>
      <c r="C120" s="106">
        <f>'Cake II'!C86</f>
        <v>173679.75</v>
      </c>
      <c r="D120" s="106">
        <f>'Cake II'!D86</f>
        <v>173679.75</v>
      </c>
      <c r="E120" s="106">
        <f>'Cake II'!E86</f>
        <v>308917</v>
      </c>
      <c r="F120" s="106">
        <f>'Cake II'!F86</f>
        <v>0</v>
      </c>
      <c r="G120" s="106">
        <f>'Cake II'!G86</f>
        <v>0</v>
      </c>
      <c r="H120" s="106">
        <f>'Cake II'!H86</f>
        <v>308917</v>
      </c>
      <c r="I120" s="106">
        <f>'Cake II'!I86</f>
        <v>0</v>
      </c>
      <c r="J120" s="106">
        <f>'Cake II'!J86</f>
        <v>0</v>
      </c>
      <c r="K120" s="106">
        <f>'Cake II'!K86</f>
        <v>173679.75</v>
      </c>
      <c r="L120" s="110">
        <f>'Cake II'!L86</f>
        <v>0.67213482287646664</v>
      </c>
      <c r="M120" s="106">
        <f>'Cake II'!M86</f>
        <v>172011.45103889686</v>
      </c>
      <c r="N120" s="106">
        <f>'Cake II'!N86</f>
        <v>206413.74124667625</v>
      </c>
      <c r="O120" s="106">
        <f>'Cake II'!O86</f>
        <v>240816.03145445563</v>
      </c>
      <c r="P120" s="110">
        <f>'Cake II'!P86</f>
        <v>1.0096987668613171</v>
      </c>
      <c r="Q120" s="110">
        <f>'Cake II'!Q86</f>
        <v>0.84141563905109762</v>
      </c>
      <c r="R120" s="110">
        <f>'Cake II'!R86</f>
        <v>0.72121340490094077</v>
      </c>
      <c r="S120" s="107">
        <f>'Cake II'!S86</f>
        <v>49.802443865793215</v>
      </c>
      <c r="T120" t="s">
        <v>7</v>
      </c>
      <c r="U120" s="102" t="s">
        <v>313</v>
      </c>
      <c r="V120">
        <f t="shared" si="2"/>
        <v>120</v>
      </c>
      <c r="W120">
        <f t="shared" si="2"/>
        <v>168</v>
      </c>
      <c r="X120" s="111">
        <f t="shared" si="2"/>
        <v>5</v>
      </c>
    </row>
    <row r="121" spans="1:24" x14ac:dyDescent="0.35">
      <c r="A121">
        <f>IF('Cake II'!A87&gt;0,'Cake II'!A87,IF(ISBLANK('Cake II'!A87),A120,'Cake II'!A87))</f>
        <v>2027</v>
      </c>
      <c r="B121">
        <f>'Cake II'!B87</f>
        <v>1</v>
      </c>
      <c r="C121" s="106">
        <f>'Cake II'!C87</f>
        <v>173679.75</v>
      </c>
      <c r="D121" s="106">
        <f>'Cake II'!D87</f>
        <v>0</v>
      </c>
      <c r="E121" s="106">
        <f>'Cake II'!E87</f>
        <v>0</v>
      </c>
      <c r="F121" s="106">
        <f>'Cake II'!F87</f>
        <v>0</v>
      </c>
      <c r="G121" s="106">
        <f>'Cake II'!G87</f>
        <v>0</v>
      </c>
      <c r="H121" s="106">
        <f>'Cake II'!H87</f>
        <v>0</v>
      </c>
      <c r="I121" s="106">
        <f>'Cake II'!I87</f>
        <v>0</v>
      </c>
      <c r="J121" s="106">
        <f>'Cake II'!J87</f>
        <v>0</v>
      </c>
      <c r="K121" s="106">
        <f>'Cake II'!K87</f>
        <v>173679.75</v>
      </c>
      <c r="L121" s="110">
        <f>'Cake II'!L87</f>
        <v>0.67213482287646664</v>
      </c>
      <c r="M121" s="106">
        <f>'Cake II'!M87</f>
        <v>172011.45103889686</v>
      </c>
      <c r="N121" s="106">
        <f>'Cake II'!N87</f>
        <v>206413.74124667625</v>
      </c>
      <c r="O121" s="106">
        <f>'Cake II'!O87</f>
        <v>240816.03145445563</v>
      </c>
      <c r="P121" s="110">
        <f>'Cake II'!P87</f>
        <v>1.0096987668613171</v>
      </c>
      <c r="Q121" s="110">
        <f>'Cake II'!Q87</f>
        <v>0.84141563905109762</v>
      </c>
      <c r="R121" s="110">
        <f>'Cake II'!R87</f>
        <v>0.72121340490094077</v>
      </c>
      <c r="S121" s="107" t="e">
        <f>'Cake II'!S87</f>
        <v>#N/A</v>
      </c>
      <c r="T121" t="s">
        <v>7</v>
      </c>
      <c r="U121" s="102" t="s">
        <v>313</v>
      </c>
      <c r="V121">
        <f t="shared" si="2"/>
        <v>120</v>
      </c>
      <c r="W121">
        <f t="shared" si="2"/>
        <v>168</v>
      </c>
      <c r="X121" s="111">
        <f t="shared" si="2"/>
        <v>5</v>
      </c>
    </row>
    <row r="122" spans="1:24" x14ac:dyDescent="0.35">
      <c r="A122" s="102">
        <f>IF(Cookie!A48&gt;0,Cookie!A48,IF(ISBLANK(Cookie!A48),"",Cookie!A48))</f>
        <v>2024</v>
      </c>
      <c r="B122" s="102">
        <f>Cookie!B48</f>
        <v>1</v>
      </c>
      <c r="C122" s="103">
        <f>Cookie!C48</f>
        <v>129352</v>
      </c>
      <c r="D122" s="103">
        <f>Cookie!D48</f>
        <v>156000</v>
      </c>
      <c r="E122" s="103">
        <f>Cookie!E48</f>
        <v>209200</v>
      </c>
      <c r="F122" s="103">
        <f>Cookie!F48</f>
        <v>127189</v>
      </c>
      <c r="G122" s="103">
        <f>Cookie!G48</f>
        <v>128536</v>
      </c>
      <c r="H122" s="103">
        <f>Cookie!H48</f>
        <v>209765</v>
      </c>
      <c r="I122" s="103">
        <f>Cookie!I48</f>
        <v>0</v>
      </c>
      <c r="J122" s="103">
        <f>Cookie!J48</f>
        <v>128536</v>
      </c>
      <c r="K122" s="103">
        <f>Cookie!K48</f>
        <v>128536</v>
      </c>
      <c r="L122" s="109">
        <f>Cookie!L48</f>
        <v>0.73327294097191797</v>
      </c>
      <c r="M122" s="103">
        <f>Cookie!M48</f>
        <v>141929.78573084125</v>
      </c>
      <c r="N122" s="103">
        <f>Cookie!N48</f>
        <v>182481.15308251019</v>
      </c>
      <c r="O122" s="103">
        <f>Cookie!O48</f>
        <v>212894.67859626189</v>
      </c>
      <c r="P122" s="109">
        <f>Cookie!P48</f>
        <v>0.90563090290123094</v>
      </c>
      <c r="Q122" s="109">
        <f>Cookie!Q48</f>
        <v>0.70437959114540172</v>
      </c>
      <c r="R122" s="109">
        <f>Cookie!R48</f>
        <v>0.60375393526748722</v>
      </c>
      <c r="S122" s="104">
        <f>Cookie!S48</f>
        <v>45.284185787618284</v>
      </c>
      <c r="T122" s="102" t="s">
        <v>22</v>
      </c>
      <c r="U122" s="108" t="s">
        <v>313</v>
      </c>
      <c r="V122" s="105">
        <f>Cookie!$M$42</f>
        <v>112</v>
      </c>
      <c r="W122" s="105">
        <f>Cookie!$U$42</f>
        <v>168</v>
      </c>
      <c r="X122">
        <f>SUM(COUNTIF(Cookie!$L$35:$L$41,"&gt;0"))</f>
        <v>5</v>
      </c>
    </row>
    <row r="123" spans="1:24" x14ac:dyDescent="0.35">
      <c r="A123">
        <f>IF(Cookie!A49&gt;0,Cookie!A49,IF(ISBLANK(Cookie!A49),A122,Cookie!A49))</f>
        <v>2024</v>
      </c>
      <c r="B123">
        <f>Cookie!B49</f>
        <v>2</v>
      </c>
      <c r="C123" s="106">
        <f>Cookie!C49</f>
        <v>119580</v>
      </c>
      <c r="D123" s="106">
        <f>Cookie!D49</f>
        <v>197000</v>
      </c>
      <c r="E123" s="106">
        <f>Cookie!E49</f>
        <v>209765</v>
      </c>
      <c r="F123" s="106">
        <f>Cookie!F49</f>
        <v>176470</v>
      </c>
      <c r="G123" s="106">
        <f>Cookie!G49</f>
        <v>125128</v>
      </c>
      <c r="H123" s="106">
        <f>Cookie!H49</f>
        <v>252851</v>
      </c>
      <c r="I123" s="106">
        <f>Cookie!I49</f>
        <v>0</v>
      </c>
      <c r="J123" s="106">
        <f>Cookie!J49</f>
        <v>125128</v>
      </c>
      <c r="K123" s="106">
        <f>Cookie!K49</f>
        <v>125128</v>
      </c>
      <c r="L123" s="110">
        <f>Cookie!L49</f>
        <v>0.73327294097191797</v>
      </c>
      <c r="M123" s="106">
        <f>Cookie!M49</f>
        <v>141929.78573084125</v>
      </c>
      <c r="N123" s="106">
        <f>Cookie!N49</f>
        <v>182481.15308251019</v>
      </c>
      <c r="O123" s="106">
        <f>Cookie!O49</f>
        <v>212894.67859626189</v>
      </c>
      <c r="P123" s="110">
        <f>Cookie!P49</f>
        <v>0.88161902982997153</v>
      </c>
      <c r="Q123" s="110">
        <f>Cookie!Q49</f>
        <v>0.68570368986775554</v>
      </c>
      <c r="R123" s="110">
        <f>Cookie!R49</f>
        <v>0.58774601988664765</v>
      </c>
      <c r="S123" s="107">
        <f>Cookie!S49</f>
        <v>49.117076434186323</v>
      </c>
      <c r="T123" t="s">
        <v>22</v>
      </c>
      <c r="U123" s="108" t="s">
        <v>313</v>
      </c>
      <c r="V123">
        <f t="shared" ref="V123:X161" si="3">V122</f>
        <v>112</v>
      </c>
      <c r="W123">
        <f t="shared" si="3"/>
        <v>168</v>
      </c>
      <c r="X123" s="111">
        <f t="shared" si="3"/>
        <v>5</v>
      </c>
    </row>
    <row r="124" spans="1:24" x14ac:dyDescent="0.35">
      <c r="A124">
        <f>IF(Cookie!A50&gt;0,Cookie!A50,IF(ISBLANK(Cookie!A50),A123,Cookie!A50))</f>
        <v>2024</v>
      </c>
      <c r="B124">
        <f>Cookie!B50</f>
        <v>3</v>
      </c>
      <c r="C124" s="106">
        <f>Cookie!C50</f>
        <v>134701</v>
      </c>
      <c r="D124" s="106">
        <f>Cookie!D50</f>
        <v>157000</v>
      </c>
      <c r="E124" s="106">
        <f>Cookie!E50</f>
        <v>252851</v>
      </c>
      <c r="F124" s="106">
        <f>Cookie!F50</f>
        <v>147850</v>
      </c>
      <c r="G124" s="106">
        <f>Cookie!G50</f>
        <v>128030</v>
      </c>
      <c r="H124" s="106">
        <f>Cookie!H50</f>
        <v>250667</v>
      </c>
      <c r="I124" s="106">
        <f>Cookie!I50</f>
        <v>0</v>
      </c>
      <c r="J124" s="106">
        <f>Cookie!J50</f>
        <v>128030</v>
      </c>
      <c r="K124" s="106">
        <f>Cookie!K50</f>
        <v>128030</v>
      </c>
      <c r="L124" s="110">
        <f>Cookie!L50</f>
        <v>0.73327294097191797</v>
      </c>
      <c r="M124" s="106">
        <f>Cookie!M50</f>
        <v>141929.78573084125</v>
      </c>
      <c r="N124" s="106">
        <f>Cookie!N50</f>
        <v>182481.15308251019</v>
      </c>
      <c r="O124" s="106">
        <f>Cookie!O50</f>
        <v>212894.67859626189</v>
      </c>
      <c r="P124" s="110">
        <f>Cookie!P50</f>
        <v>0.90206575977504044</v>
      </c>
      <c r="Q124" s="110">
        <f>Cookie!Q50</f>
        <v>0.70160670204725362</v>
      </c>
      <c r="R124" s="110">
        <f>Cookie!R50</f>
        <v>0.60137717318336026</v>
      </c>
      <c r="S124" s="107">
        <f>Cookie!S50</f>
        <v>52.559580107051914</v>
      </c>
      <c r="T124" t="s">
        <v>22</v>
      </c>
      <c r="U124" s="108" t="s">
        <v>313</v>
      </c>
      <c r="V124">
        <f t="shared" si="3"/>
        <v>112</v>
      </c>
      <c r="W124">
        <f t="shared" si="3"/>
        <v>168</v>
      </c>
      <c r="X124" s="111">
        <f t="shared" si="3"/>
        <v>5</v>
      </c>
    </row>
    <row r="125" spans="1:24" x14ac:dyDescent="0.35">
      <c r="A125">
        <f>IF(Cookie!A51&gt;0,Cookie!A51,IF(ISBLANK(Cookie!A51),A124,Cookie!A51))</f>
        <v>2024</v>
      </c>
      <c r="B125">
        <f>Cookie!B51</f>
        <v>4</v>
      </c>
      <c r="C125" s="106">
        <f>Cookie!C51</f>
        <v>111621</v>
      </c>
      <c r="D125" s="106">
        <f>Cookie!D51</f>
        <v>171200</v>
      </c>
      <c r="E125" s="106">
        <f>Cookie!E51</f>
        <v>250667</v>
      </c>
      <c r="F125" s="106">
        <f>Cookie!F51</f>
        <v>158750</v>
      </c>
      <c r="G125" s="106">
        <f>Cookie!G51</f>
        <v>115680</v>
      </c>
      <c r="H125" s="106">
        <f>Cookie!H51</f>
        <v>246757</v>
      </c>
      <c r="I125" s="106">
        <f>Cookie!I51</f>
        <v>0</v>
      </c>
      <c r="J125" s="106">
        <f>Cookie!J51</f>
        <v>115680</v>
      </c>
      <c r="K125" s="106">
        <f>Cookie!K51</f>
        <v>115680</v>
      </c>
      <c r="L125" s="110">
        <f>Cookie!L51</f>
        <v>0.73327294097191797</v>
      </c>
      <c r="M125" s="106">
        <f>Cookie!M51</f>
        <v>141929.78573084125</v>
      </c>
      <c r="N125" s="106">
        <f>Cookie!N51</f>
        <v>182481.15308251019</v>
      </c>
      <c r="O125" s="106">
        <f>Cookie!O51</f>
        <v>212894.67859626189</v>
      </c>
      <c r="P125" s="110">
        <f>Cookie!P51</f>
        <v>0.8150509028413393</v>
      </c>
      <c r="Q125" s="110">
        <f>Cookie!Q51</f>
        <v>0.63392847998770829</v>
      </c>
      <c r="R125" s="110">
        <f>Cookie!R51</f>
        <v>0.5433672685608929</v>
      </c>
      <c r="S125" s="107">
        <f>Cookie!S51</f>
        <v>62.879529837575369</v>
      </c>
      <c r="T125" t="s">
        <v>22</v>
      </c>
      <c r="U125" s="108" t="s">
        <v>313</v>
      </c>
      <c r="V125">
        <f t="shared" si="3"/>
        <v>112</v>
      </c>
      <c r="W125">
        <f t="shared" si="3"/>
        <v>168</v>
      </c>
      <c r="X125" s="111">
        <f t="shared" si="3"/>
        <v>5</v>
      </c>
    </row>
    <row r="126" spans="1:24" x14ac:dyDescent="0.35">
      <c r="A126">
        <f>IF(Cookie!A52&gt;0,Cookie!A52,IF(ISBLANK(Cookie!A52),A125,Cookie!A52))</f>
        <v>2024</v>
      </c>
      <c r="B126">
        <f>Cookie!B52</f>
        <v>5</v>
      </c>
      <c r="C126" s="106">
        <f>Cookie!C52</f>
        <v>153046</v>
      </c>
      <c r="D126" s="106">
        <f>Cookie!D52</f>
        <v>144200</v>
      </c>
      <c r="E126" s="106">
        <f>Cookie!E52</f>
        <v>246757</v>
      </c>
      <c r="F126" s="106">
        <f>Cookie!F52</f>
        <v>138412</v>
      </c>
      <c r="G126" s="106">
        <f>Cookie!G52</f>
        <v>119910</v>
      </c>
      <c r="H126" s="106">
        <f>Cookie!H52</f>
        <v>161398</v>
      </c>
      <c r="I126" s="106">
        <f>Cookie!I52</f>
        <v>0</v>
      </c>
      <c r="J126" s="106">
        <f>Cookie!J52</f>
        <v>0</v>
      </c>
      <c r="K126" s="106">
        <f>Cookie!K52</f>
        <v>119910</v>
      </c>
      <c r="L126" s="110">
        <f>Cookie!L52</f>
        <v>0.73327294097191797</v>
      </c>
      <c r="M126" s="106">
        <f>Cookie!M52</f>
        <v>141929.78573084125</v>
      </c>
      <c r="N126" s="106">
        <f>Cookie!N52</f>
        <v>182481.15308251019</v>
      </c>
      <c r="O126" s="106">
        <f>Cookie!O52</f>
        <v>212894.67859626189</v>
      </c>
      <c r="P126" s="110">
        <f>Cookie!P52</f>
        <v>0.84485437205830738</v>
      </c>
      <c r="Q126" s="110">
        <f>Cookie!Q52</f>
        <v>0.65710895604535013</v>
      </c>
      <c r="R126" s="110">
        <f>Cookie!R52</f>
        <v>0.56323624803887151</v>
      </c>
      <c r="S126" s="107">
        <f>Cookie!S52</f>
        <v>45.14457091332018</v>
      </c>
      <c r="T126" t="s">
        <v>22</v>
      </c>
      <c r="U126" s="108" t="s">
        <v>313</v>
      </c>
      <c r="V126">
        <f t="shared" si="3"/>
        <v>112</v>
      </c>
      <c r="W126">
        <f t="shared" si="3"/>
        <v>168</v>
      </c>
      <c r="X126" s="111">
        <f t="shared" si="3"/>
        <v>5</v>
      </c>
    </row>
    <row r="127" spans="1:24" x14ac:dyDescent="0.35">
      <c r="A127">
        <f>IF(Cookie!A53&gt;0,Cookie!A53,IF(ISBLANK(Cookie!A53),A126,Cookie!A53))</f>
        <v>2024</v>
      </c>
      <c r="B127">
        <f>Cookie!B53</f>
        <v>6</v>
      </c>
      <c r="C127" s="106">
        <f>Cookie!C53</f>
        <v>141933</v>
      </c>
      <c r="D127" s="106">
        <f>Cookie!D53</f>
        <v>168000</v>
      </c>
      <c r="E127" s="106">
        <f>Cookie!E53</f>
        <v>161398</v>
      </c>
      <c r="F127" s="106">
        <f>Cookie!F53</f>
        <v>148468</v>
      </c>
      <c r="G127" s="106">
        <f>Cookie!G53</f>
        <v>103018</v>
      </c>
      <c r="H127" s="106">
        <f>Cookie!H53</f>
        <v>161807</v>
      </c>
      <c r="I127" s="106">
        <f>Cookie!I53</f>
        <v>0</v>
      </c>
      <c r="J127" s="106">
        <f>Cookie!J53</f>
        <v>0</v>
      </c>
      <c r="K127" s="106">
        <f>Cookie!K53</f>
        <v>103018</v>
      </c>
      <c r="L127" s="110">
        <f>Cookie!L53</f>
        <v>0.73327294097191797</v>
      </c>
      <c r="M127" s="106">
        <f>Cookie!M53</f>
        <v>141929.78573084125</v>
      </c>
      <c r="N127" s="106">
        <f>Cookie!N53</f>
        <v>182481.15308251019</v>
      </c>
      <c r="O127" s="106">
        <f>Cookie!O53</f>
        <v>212894.67859626189</v>
      </c>
      <c r="P127" s="110">
        <f>Cookie!P53</f>
        <v>0.72583777583773423</v>
      </c>
      <c r="Q127" s="110">
        <f>Cookie!Q53</f>
        <v>0.56454049231823766</v>
      </c>
      <c r="R127" s="110">
        <f>Cookie!R53</f>
        <v>0.48389185055848943</v>
      </c>
      <c r="S127" s="107">
        <f>Cookie!S53</f>
        <v>31.839980836028264</v>
      </c>
      <c r="T127" t="s">
        <v>22</v>
      </c>
      <c r="U127" s="108" t="s">
        <v>313</v>
      </c>
      <c r="V127">
        <f t="shared" si="3"/>
        <v>112</v>
      </c>
      <c r="W127">
        <f t="shared" si="3"/>
        <v>168</v>
      </c>
      <c r="X127" s="111">
        <f t="shared" si="3"/>
        <v>5</v>
      </c>
    </row>
    <row r="128" spans="1:24" x14ac:dyDescent="0.35">
      <c r="A128">
        <f>IF(Cookie!A54&gt;0,Cookie!A54,IF(ISBLANK(Cookie!A54),A127,Cookie!A54))</f>
        <v>2024</v>
      </c>
      <c r="B128">
        <f>Cookie!B54</f>
        <v>7</v>
      </c>
      <c r="C128" s="106">
        <f>Cookie!C54</f>
        <v>139929</v>
      </c>
      <c r="D128" s="106">
        <f>Cookie!D54</f>
        <v>164900</v>
      </c>
      <c r="E128" s="106">
        <f>Cookie!E54</f>
        <v>161807</v>
      </c>
      <c r="F128" s="106">
        <f>Cookie!F54</f>
        <v>180777</v>
      </c>
      <c r="G128" s="106">
        <f>Cookie!G54</f>
        <v>96757</v>
      </c>
      <c r="H128" s="106">
        <f>Cookie!H54</f>
        <v>228825</v>
      </c>
      <c r="I128" s="106">
        <f>Cookie!I54</f>
        <v>0</v>
      </c>
      <c r="J128" s="106">
        <f>Cookie!J54</f>
        <v>0</v>
      </c>
      <c r="K128" s="106">
        <f>Cookie!K54</f>
        <v>96757</v>
      </c>
      <c r="L128" s="110">
        <f>Cookie!L54</f>
        <v>0.73327294097191797</v>
      </c>
      <c r="M128" s="106">
        <f>Cookie!M54</f>
        <v>141929.78573084125</v>
      </c>
      <c r="N128" s="106">
        <f>Cookie!N54</f>
        <v>182481.15308251019</v>
      </c>
      <c r="O128" s="106">
        <f>Cookie!O54</f>
        <v>212894.67859626189</v>
      </c>
      <c r="P128" s="110">
        <f>Cookie!P54</f>
        <v>0.68172441395417938</v>
      </c>
      <c r="Q128" s="110">
        <f>Cookie!Q54</f>
        <v>0.53023009974213942</v>
      </c>
      <c r="R128" s="110">
        <f>Cookie!R54</f>
        <v>0.45448294263611955</v>
      </c>
      <c r="S128" s="107">
        <f>Cookie!S54</f>
        <v>32.377820180234266</v>
      </c>
      <c r="T128" t="s">
        <v>22</v>
      </c>
      <c r="U128" s="108" t="s">
        <v>313</v>
      </c>
      <c r="V128">
        <f t="shared" si="3"/>
        <v>112</v>
      </c>
      <c r="W128">
        <f t="shared" si="3"/>
        <v>168</v>
      </c>
      <c r="X128" s="111">
        <f t="shared" si="3"/>
        <v>5</v>
      </c>
    </row>
    <row r="129" spans="1:24" x14ac:dyDescent="0.35">
      <c r="A129">
        <f>IF(Cookie!A55&gt;0,Cookie!A55,IF(ISBLANK(Cookie!A55),A128,Cookie!A55))</f>
        <v>2024</v>
      </c>
      <c r="B129">
        <f>Cookie!B55</f>
        <v>8</v>
      </c>
      <c r="C129" s="106">
        <f>Cookie!C55</f>
        <v>138320</v>
      </c>
      <c r="D129" s="106">
        <f>Cookie!D55</f>
        <v>127999</v>
      </c>
      <c r="E129" s="106">
        <f>Cookie!E55</f>
        <v>228825</v>
      </c>
      <c r="F129" s="106">
        <f>Cookie!F55</f>
        <v>153842</v>
      </c>
      <c r="G129" s="106">
        <f>Cookie!G55</f>
        <v>105059</v>
      </c>
      <c r="H129" s="106">
        <f>Cookie!H55</f>
        <v>213540</v>
      </c>
      <c r="I129" s="106">
        <f>Cookie!I55</f>
        <v>0</v>
      </c>
      <c r="J129" s="106">
        <f>Cookie!J55</f>
        <v>0</v>
      </c>
      <c r="K129" s="106">
        <f>Cookie!K55</f>
        <v>105059</v>
      </c>
      <c r="L129" s="110">
        <f>Cookie!L55</f>
        <v>0.73327294097191797</v>
      </c>
      <c r="M129" s="106">
        <f>Cookie!M55</f>
        <v>141929.78573084125</v>
      </c>
      <c r="N129" s="106">
        <f>Cookie!N55</f>
        <v>182481.15308251019</v>
      </c>
      <c r="O129" s="106">
        <f>Cookie!O55</f>
        <v>212894.67859626189</v>
      </c>
      <c r="P129" s="110">
        <f>Cookie!P55</f>
        <v>0.74021812587835645</v>
      </c>
      <c r="Q129" s="110">
        <f>Cookie!Q55</f>
        <v>0.57572520901649937</v>
      </c>
      <c r="R129" s="110">
        <f>Cookie!R55</f>
        <v>0.49347875058557089</v>
      </c>
      <c r="S129" s="107">
        <f>Cookie!S55</f>
        <v>46.320850202429149</v>
      </c>
      <c r="T129" t="s">
        <v>22</v>
      </c>
      <c r="U129" s="108" t="s">
        <v>313</v>
      </c>
      <c r="V129">
        <f t="shared" si="3"/>
        <v>112</v>
      </c>
      <c r="W129">
        <f t="shared" si="3"/>
        <v>168</v>
      </c>
      <c r="X129" s="111">
        <f t="shared" si="3"/>
        <v>5</v>
      </c>
    </row>
    <row r="130" spans="1:24" x14ac:dyDescent="0.35">
      <c r="A130">
        <f>IF(Cookie!A56&gt;0,Cookie!A56,IF(ISBLANK(Cookie!A56),A129,Cookie!A56))</f>
        <v>2024</v>
      </c>
      <c r="B130">
        <f>Cookie!B56</f>
        <v>9</v>
      </c>
      <c r="C130" s="106">
        <f>Cookie!C56</f>
        <v>128358</v>
      </c>
      <c r="D130" s="106">
        <f>Cookie!D56</f>
        <v>149000</v>
      </c>
      <c r="E130" s="106">
        <f>Cookie!E56</f>
        <v>213540</v>
      </c>
      <c r="F130" s="106">
        <f>Cookie!F56</f>
        <v>163691</v>
      </c>
      <c r="G130" s="106">
        <f>Cookie!G56</f>
        <v>106946</v>
      </c>
      <c r="H130" s="106">
        <f>Cookie!H56</f>
        <v>243301</v>
      </c>
      <c r="I130" s="106">
        <f>Cookie!I56</f>
        <v>0</v>
      </c>
      <c r="J130" s="106">
        <f>Cookie!J56</f>
        <v>0</v>
      </c>
      <c r="K130" s="106">
        <f>Cookie!K56</f>
        <v>106946</v>
      </c>
      <c r="L130" s="110">
        <f>Cookie!L56</f>
        <v>0.73327294097191797</v>
      </c>
      <c r="M130" s="106">
        <f>Cookie!M56</f>
        <v>141929.78573084125</v>
      </c>
      <c r="N130" s="106">
        <f>Cookie!N56</f>
        <v>182481.15308251019</v>
      </c>
      <c r="O130" s="106">
        <f>Cookie!O56</f>
        <v>212894.67859626189</v>
      </c>
      <c r="P130" s="110">
        <f>Cookie!P56</f>
        <v>0.75351343235883361</v>
      </c>
      <c r="Q130" s="110">
        <f>Cookie!Q56</f>
        <v>0.5860660029457595</v>
      </c>
      <c r="R130" s="110">
        <f>Cookie!R56</f>
        <v>0.50234228823922245</v>
      </c>
      <c r="S130" s="107">
        <f>Cookie!S56</f>
        <v>46.581592109568554</v>
      </c>
      <c r="T130" t="s">
        <v>22</v>
      </c>
      <c r="U130" s="108" t="s">
        <v>313</v>
      </c>
      <c r="V130">
        <f t="shared" si="3"/>
        <v>112</v>
      </c>
      <c r="W130">
        <f t="shared" si="3"/>
        <v>168</v>
      </c>
      <c r="X130" s="111">
        <f t="shared" si="3"/>
        <v>5</v>
      </c>
    </row>
    <row r="131" spans="1:24" x14ac:dyDescent="0.35">
      <c r="A131">
        <f>IF(Cookie!A57&gt;0,Cookie!A57,IF(ISBLANK(Cookie!A57),A130,Cookie!A57))</f>
        <v>2024</v>
      </c>
      <c r="B131">
        <f>Cookie!B57</f>
        <v>10</v>
      </c>
      <c r="C131" s="106">
        <f>Cookie!C57</f>
        <v>136614</v>
      </c>
      <c r="D131" s="106">
        <f>Cookie!D57</f>
        <v>136999</v>
      </c>
      <c r="E131" s="106">
        <f>Cookie!E57</f>
        <v>243301</v>
      </c>
      <c r="F131" s="106">
        <f>Cookie!F57</f>
        <v>137785</v>
      </c>
      <c r="G131" s="106">
        <f>Cookie!G57</f>
        <v>98030</v>
      </c>
      <c r="H131" s="106">
        <f>Cookie!H57</f>
        <v>256333</v>
      </c>
      <c r="I131" s="106">
        <f>Cookie!I57</f>
        <v>0</v>
      </c>
      <c r="J131" s="106">
        <f>Cookie!J57</f>
        <v>0</v>
      </c>
      <c r="K131" s="106">
        <f>Cookie!K57</f>
        <v>98030</v>
      </c>
      <c r="L131" s="110">
        <f>Cookie!L57</f>
        <v>0.73327294097191797</v>
      </c>
      <c r="M131" s="106">
        <f>Cookie!M57</f>
        <v>141929.78573084125</v>
      </c>
      <c r="N131" s="106">
        <f>Cookie!N57</f>
        <v>182481.15308251019</v>
      </c>
      <c r="O131" s="106">
        <f>Cookie!O57</f>
        <v>212894.67859626189</v>
      </c>
      <c r="P131" s="110">
        <f>Cookie!P57</f>
        <v>0.69069363766888392</v>
      </c>
      <c r="Q131" s="110">
        <f>Cookie!Q57</f>
        <v>0.53720616263135412</v>
      </c>
      <c r="R131" s="110">
        <f>Cookie!R57</f>
        <v>0.46046242511258928</v>
      </c>
      <c r="S131" s="107">
        <f>Cookie!S57</f>
        <v>49.866250896687021</v>
      </c>
      <c r="T131" t="s">
        <v>22</v>
      </c>
      <c r="U131" s="108" t="s">
        <v>313</v>
      </c>
      <c r="V131">
        <f t="shared" si="3"/>
        <v>112</v>
      </c>
      <c r="W131">
        <f t="shared" si="3"/>
        <v>168</v>
      </c>
      <c r="X131" s="111">
        <f t="shared" si="3"/>
        <v>5</v>
      </c>
    </row>
    <row r="132" spans="1:24" x14ac:dyDescent="0.35">
      <c r="A132">
        <f>IF(Cookie!A58&gt;0,Cookie!A58,IF(ISBLANK(Cookie!A58),A131,Cookie!A58))</f>
        <v>2024</v>
      </c>
      <c r="B132">
        <f>Cookie!B58</f>
        <v>11</v>
      </c>
      <c r="C132" s="106">
        <f>Cookie!C58</f>
        <v>132025</v>
      </c>
      <c r="D132" s="106">
        <f>Cookie!D58</f>
        <v>124000</v>
      </c>
      <c r="E132" s="106">
        <f>Cookie!E58</f>
        <v>256333</v>
      </c>
      <c r="F132" s="106">
        <f>Cookie!F58</f>
        <v>125044</v>
      </c>
      <c r="G132" s="106">
        <f>Cookie!G58</f>
        <v>102493</v>
      </c>
      <c r="H132" s="106">
        <f>Cookie!H58</f>
        <v>218310</v>
      </c>
      <c r="I132" s="106">
        <f>Cookie!I58</f>
        <v>0</v>
      </c>
      <c r="J132" s="106">
        <f>Cookie!J58</f>
        <v>0</v>
      </c>
      <c r="K132" s="106">
        <f>Cookie!K58</f>
        <v>102493</v>
      </c>
      <c r="L132" s="110">
        <f>Cookie!L58</f>
        <v>0.73327294097191797</v>
      </c>
      <c r="M132" s="106">
        <f>Cookie!M58</f>
        <v>141929.78573084125</v>
      </c>
      <c r="N132" s="106">
        <f>Cookie!N58</f>
        <v>182481.15308251019</v>
      </c>
      <c r="O132" s="106">
        <f>Cookie!O58</f>
        <v>212894.67859626189</v>
      </c>
      <c r="P132" s="110">
        <f>Cookie!P58</f>
        <v>0.72213876370087648</v>
      </c>
      <c r="Q132" s="110">
        <f>Cookie!Q58</f>
        <v>0.56166348287845946</v>
      </c>
      <c r="R132" s="110">
        <f>Cookie!R58</f>
        <v>0.48142584246725095</v>
      </c>
      <c r="S132" s="107">
        <f>Cookie!S58</f>
        <v>54.36337057375497</v>
      </c>
      <c r="T132" t="s">
        <v>22</v>
      </c>
      <c r="U132" s="108" t="s">
        <v>313</v>
      </c>
      <c r="V132">
        <f t="shared" si="3"/>
        <v>112</v>
      </c>
      <c r="W132">
        <f t="shared" si="3"/>
        <v>168</v>
      </c>
      <c r="X132" s="111">
        <f t="shared" si="3"/>
        <v>5</v>
      </c>
    </row>
    <row r="133" spans="1:24" x14ac:dyDescent="0.35">
      <c r="A133">
        <f>IF(Cookie!A59&gt;0,Cookie!A59,IF(ISBLANK(Cookie!A59),A132,Cookie!A59))</f>
        <v>2024</v>
      </c>
      <c r="B133">
        <f>Cookie!B59</f>
        <v>12</v>
      </c>
      <c r="C133" s="106">
        <f>Cookie!C59</f>
        <v>136903</v>
      </c>
      <c r="D133" s="106">
        <f>Cookie!D59</f>
        <v>124000</v>
      </c>
      <c r="E133" s="106">
        <f>Cookie!E59</f>
        <v>218310</v>
      </c>
      <c r="F133" s="106">
        <f>Cookie!F59</f>
        <v>132148</v>
      </c>
      <c r="G133" s="106">
        <f>Cookie!G59</f>
        <v>115329</v>
      </c>
      <c r="H133" s="106">
        <f>Cookie!H59</f>
        <v>215691</v>
      </c>
      <c r="I133" s="106">
        <f>Cookie!I59</f>
        <v>0</v>
      </c>
      <c r="J133" s="106">
        <f>Cookie!J59</f>
        <v>0</v>
      </c>
      <c r="K133" s="106">
        <f>Cookie!K59</f>
        <v>115329</v>
      </c>
      <c r="L133" s="110">
        <f>Cookie!L59</f>
        <v>0.73327294097191797</v>
      </c>
      <c r="M133" s="106">
        <f>Cookie!M59</f>
        <v>141929.78573084125</v>
      </c>
      <c r="N133" s="106">
        <f>Cookie!N59</f>
        <v>182481.15308251019</v>
      </c>
      <c r="O133" s="106">
        <f>Cookie!O59</f>
        <v>212894.67859626189</v>
      </c>
      <c r="P133" s="110">
        <f>Cookie!P59</f>
        <v>0.81257784901269725</v>
      </c>
      <c r="Q133" s="110">
        <f>Cookie!Q59</f>
        <v>0.63200499367654228</v>
      </c>
      <c r="R133" s="110">
        <f>Cookie!R59</f>
        <v>0.5417185660084648</v>
      </c>
      <c r="S133" s="107">
        <f>Cookie!S59</f>
        <v>44.649715491990683</v>
      </c>
      <c r="T133" t="s">
        <v>22</v>
      </c>
      <c r="U133" s="108" t="s">
        <v>313</v>
      </c>
      <c r="V133">
        <f t="shared" si="3"/>
        <v>112</v>
      </c>
      <c r="W133">
        <f t="shared" si="3"/>
        <v>168</v>
      </c>
      <c r="X133" s="111">
        <f t="shared" si="3"/>
        <v>5</v>
      </c>
    </row>
    <row r="134" spans="1:24" x14ac:dyDescent="0.35">
      <c r="A134">
        <f>IF(Cookie!A60&gt;0,Cookie!A60,IF(ISBLANK(Cookie!A60),A133,Cookie!A60))</f>
        <v>2024</v>
      </c>
      <c r="B134">
        <f>Cookie!B60</f>
        <v>13</v>
      </c>
      <c r="C134" s="106">
        <f>Cookie!C60</f>
        <v>136799</v>
      </c>
      <c r="D134" s="106">
        <f>Cookie!D60</f>
        <v>139000</v>
      </c>
      <c r="E134" s="106">
        <f>Cookie!E60</f>
        <v>215691</v>
      </c>
      <c r="F134" s="106">
        <f>Cookie!F60</f>
        <v>136403</v>
      </c>
      <c r="G134" s="106">
        <f>Cookie!G60</f>
        <v>113205</v>
      </c>
      <c r="H134" s="106">
        <f>Cookie!H60</f>
        <v>221554</v>
      </c>
      <c r="I134" s="106">
        <f>Cookie!I60</f>
        <v>0</v>
      </c>
      <c r="J134" s="106">
        <f>Cookie!J60</f>
        <v>0</v>
      </c>
      <c r="K134" s="106">
        <f>Cookie!K60</f>
        <v>113205</v>
      </c>
      <c r="L134" s="110">
        <f>Cookie!L60</f>
        <v>0.73327294097191797</v>
      </c>
      <c r="M134" s="106">
        <f>Cookie!M60</f>
        <v>141929.78573084125</v>
      </c>
      <c r="N134" s="106">
        <f>Cookie!N60</f>
        <v>182481.15308251019</v>
      </c>
      <c r="O134" s="106">
        <f>Cookie!O60</f>
        <v>212894.67859626189</v>
      </c>
      <c r="P134" s="110">
        <f>Cookie!P60</f>
        <v>0.79761270276758145</v>
      </c>
      <c r="Q134" s="110">
        <f>Cookie!Q60</f>
        <v>0.62036543548589662</v>
      </c>
      <c r="R134" s="110">
        <f>Cookie!R60</f>
        <v>0.53174180184505426</v>
      </c>
      <c r="S134" s="107">
        <f>Cookie!S60</f>
        <v>55.184504272692052</v>
      </c>
      <c r="T134" t="s">
        <v>22</v>
      </c>
      <c r="U134" s="108" t="s">
        <v>313</v>
      </c>
      <c r="V134">
        <f t="shared" si="3"/>
        <v>112</v>
      </c>
      <c r="W134">
        <f t="shared" si="3"/>
        <v>168</v>
      </c>
      <c r="X134" s="111">
        <f t="shared" si="3"/>
        <v>5</v>
      </c>
    </row>
    <row r="135" spans="1:24" x14ac:dyDescent="0.35">
      <c r="A135">
        <f>IF(Cookie!A61&gt;0,Cookie!A61,IF(ISBLANK(Cookie!A61),A134,Cookie!A61))</f>
        <v>2025</v>
      </c>
      <c r="B135">
        <f>Cookie!B61</f>
        <v>1</v>
      </c>
      <c r="C135" s="106">
        <f>Cookie!C61</f>
        <v>152817</v>
      </c>
      <c r="D135" s="106">
        <f>Cookie!D61</f>
        <v>133999</v>
      </c>
      <c r="E135" s="106">
        <f>Cookie!E61</f>
        <v>221554</v>
      </c>
      <c r="F135" s="106">
        <f>Cookie!F61</f>
        <v>157943</v>
      </c>
      <c r="G135" s="106">
        <f>Cookie!G61</f>
        <v>119558</v>
      </c>
      <c r="H135" s="106">
        <f>Cookie!H61</f>
        <v>215911</v>
      </c>
      <c r="I135" s="106">
        <f>Cookie!I61</f>
        <v>0</v>
      </c>
      <c r="J135" s="106">
        <f>Cookie!J61</f>
        <v>119558</v>
      </c>
      <c r="K135" s="106">
        <f>Cookie!K61</f>
        <v>119558</v>
      </c>
      <c r="L135" s="110">
        <f>Cookie!L61</f>
        <v>0.76547438803363654</v>
      </c>
      <c r="M135" s="106">
        <f>Cookie!M61</f>
        <v>148162.58695167312</v>
      </c>
      <c r="N135" s="106">
        <f>Cookie!N61</f>
        <v>190494.75465215117</v>
      </c>
      <c r="O135" s="106">
        <f>Cookie!O61</f>
        <v>222243.88042750969</v>
      </c>
      <c r="P135" s="110">
        <f>Cookie!P61</f>
        <v>0.80693785428433962</v>
      </c>
      <c r="Q135" s="110">
        <f>Cookie!Q61</f>
        <v>0.62761833111004184</v>
      </c>
      <c r="R135" s="110">
        <f>Cookie!R61</f>
        <v>0.537958569522893</v>
      </c>
      <c r="S135" s="107">
        <f>Cookie!S61</f>
        <v>40.594384132655399</v>
      </c>
      <c r="T135" t="s">
        <v>22</v>
      </c>
      <c r="U135" s="108" t="s">
        <v>313</v>
      </c>
      <c r="V135">
        <f t="shared" si="3"/>
        <v>112</v>
      </c>
      <c r="W135">
        <f t="shared" si="3"/>
        <v>168</v>
      </c>
      <c r="X135" s="111">
        <f t="shared" si="3"/>
        <v>5</v>
      </c>
    </row>
    <row r="136" spans="1:24" x14ac:dyDescent="0.35">
      <c r="A136">
        <f>IF(Cookie!A62&gt;0,Cookie!A62,IF(ISBLANK(Cookie!A62),A135,Cookie!A62))</f>
        <v>2025</v>
      </c>
      <c r="B136">
        <f>Cookie!B62</f>
        <v>2</v>
      </c>
      <c r="C136" s="106">
        <f>Cookie!C62</f>
        <v>156005</v>
      </c>
      <c r="D136" s="106">
        <f>Cookie!D62</f>
        <v>158998</v>
      </c>
      <c r="E136" s="106">
        <f>Cookie!E62</f>
        <v>215911</v>
      </c>
      <c r="F136" s="106">
        <f>Cookie!F62</f>
        <v>136862</v>
      </c>
      <c r="G136" s="106">
        <f>Cookie!G62</f>
        <v>106820</v>
      </c>
      <c r="H136" s="106">
        <f>Cookie!H62</f>
        <v>216352</v>
      </c>
      <c r="I136" s="106">
        <f>Cookie!I62</f>
        <v>0</v>
      </c>
      <c r="J136" s="106">
        <f>Cookie!J62</f>
        <v>106820</v>
      </c>
      <c r="K136" s="106">
        <f>Cookie!K62</f>
        <v>106820</v>
      </c>
      <c r="L136" s="110">
        <f>Cookie!L62</f>
        <v>0.76547438803363654</v>
      </c>
      <c r="M136" s="106">
        <f>Cookie!M62</f>
        <v>148162.58695167312</v>
      </c>
      <c r="N136" s="106">
        <f>Cookie!N62</f>
        <v>190494.75465215117</v>
      </c>
      <c r="O136" s="106">
        <f>Cookie!O62</f>
        <v>222243.88042750969</v>
      </c>
      <c r="P136" s="110">
        <f>Cookie!P62</f>
        <v>0.72096473339009648</v>
      </c>
      <c r="Q136" s="110">
        <f>Cookie!Q62</f>
        <v>0.56075034819229719</v>
      </c>
      <c r="R136" s="110">
        <f>Cookie!R62</f>
        <v>0.48064315559339765</v>
      </c>
      <c r="S136" s="107">
        <f>Cookie!S62</f>
        <v>38.752014358514145</v>
      </c>
      <c r="T136" t="s">
        <v>22</v>
      </c>
      <c r="U136" s="108" t="s">
        <v>313</v>
      </c>
      <c r="V136">
        <f t="shared" si="3"/>
        <v>112</v>
      </c>
      <c r="W136">
        <f t="shared" si="3"/>
        <v>168</v>
      </c>
      <c r="X136" s="111">
        <f t="shared" si="3"/>
        <v>5</v>
      </c>
    </row>
    <row r="137" spans="1:24" x14ac:dyDescent="0.35">
      <c r="A137">
        <f>IF(Cookie!A63&gt;0,Cookie!A63,IF(ISBLANK(Cookie!A63),A136,Cookie!A63))</f>
        <v>2025</v>
      </c>
      <c r="B137">
        <f>Cookie!B63</f>
        <v>3</v>
      </c>
      <c r="C137" s="106">
        <f>Cookie!C63</f>
        <v>143608</v>
      </c>
      <c r="D137" s="106">
        <f>Cookie!D63</f>
        <v>148499</v>
      </c>
      <c r="E137" s="106">
        <f>Cookie!E63</f>
        <v>216352</v>
      </c>
      <c r="F137" s="106">
        <f>Cookie!F63</f>
        <v>128861</v>
      </c>
      <c r="G137" s="106">
        <f>Cookie!G63</f>
        <v>106793</v>
      </c>
      <c r="H137" s="106">
        <f>Cookie!H63</f>
        <v>202655</v>
      </c>
      <c r="I137" s="106">
        <f>Cookie!I63</f>
        <v>0</v>
      </c>
      <c r="J137" s="106">
        <f>Cookie!J63</f>
        <v>106793</v>
      </c>
      <c r="K137" s="106">
        <f>Cookie!K63</f>
        <v>106793</v>
      </c>
      <c r="L137" s="110">
        <f>Cookie!L63</f>
        <v>0.76547438803363654</v>
      </c>
      <c r="M137" s="106">
        <f>Cookie!M63</f>
        <v>148162.58695167312</v>
      </c>
      <c r="N137" s="106">
        <f>Cookie!N63</f>
        <v>190494.75465215117</v>
      </c>
      <c r="O137" s="106">
        <f>Cookie!O63</f>
        <v>222243.88042750969</v>
      </c>
      <c r="P137" s="110">
        <f>Cookie!P63</f>
        <v>0.72078250115080111</v>
      </c>
      <c r="Q137" s="110">
        <f>Cookie!Q63</f>
        <v>0.56060861200617862</v>
      </c>
      <c r="R137" s="110">
        <f>Cookie!R63</f>
        <v>0.48052166743386737</v>
      </c>
      <c r="S137" s="107">
        <f>Cookie!S63</f>
        <v>42.183276697677009</v>
      </c>
      <c r="T137" t="s">
        <v>22</v>
      </c>
      <c r="U137" s="108" t="s">
        <v>313</v>
      </c>
      <c r="V137">
        <f t="shared" si="3"/>
        <v>112</v>
      </c>
      <c r="W137">
        <f t="shared" si="3"/>
        <v>168</v>
      </c>
      <c r="X137" s="111">
        <f t="shared" si="3"/>
        <v>5</v>
      </c>
    </row>
    <row r="138" spans="1:24" x14ac:dyDescent="0.35">
      <c r="A138">
        <f>IF(Cookie!A64&gt;0,Cookie!A64,IF(ISBLANK(Cookie!A64),A137,Cookie!A64))</f>
        <v>2025</v>
      </c>
      <c r="B138">
        <f>Cookie!B64</f>
        <v>4</v>
      </c>
      <c r="C138" s="106">
        <f>Cookie!C64</f>
        <v>152647</v>
      </c>
      <c r="D138" s="106">
        <f>Cookie!D64</f>
        <v>184000</v>
      </c>
      <c r="E138" s="106">
        <f>Cookie!E64</f>
        <v>202655</v>
      </c>
      <c r="F138" s="106">
        <f>Cookie!F64</f>
        <v>182775</v>
      </c>
      <c r="G138" s="106">
        <f>Cookie!G64</f>
        <v>126921</v>
      </c>
      <c r="H138" s="106">
        <f>Cookie!H64</f>
        <v>204597</v>
      </c>
      <c r="I138" s="106">
        <f>Cookie!I64</f>
        <v>0</v>
      </c>
      <c r="J138" s="106">
        <f>Cookie!J64</f>
        <v>126921</v>
      </c>
      <c r="K138" s="106">
        <f>Cookie!K64</f>
        <v>126921</v>
      </c>
      <c r="L138" s="110">
        <f>Cookie!L64</f>
        <v>0.76547438803363654</v>
      </c>
      <c r="M138" s="106">
        <f>Cookie!M64</f>
        <v>148162.58695167312</v>
      </c>
      <c r="N138" s="106">
        <f>Cookie!N64</f>
        <v>190494.75465215117</v>
      </c>
      <c r="O138" s="106">
        <f>Cookie!O64</f>
        <v>222243.88042750969</v>
      </c>
      <c r="P138" s="110">
        <f>Cookie!P64</f>
        <v>0.85663326087440961</v>
      </c>
      <c r="Q138" s="110">
        <f>Cookie!Q64</f>
        <v>0.66627031401342962</v>
      </c>
      <c r="R138" s="110">
        <f>Cookie!R64</f>
        <v>0.57108884058293974</v>
      </c>
      <c r="S138" s="107">
        <f>Cookie!S64</f>
        <v>37.172954594587509</v>
      </c>
      <c r="T138" t="s">
        <v>22</v>
      </c>
      <c r="U138" s="108" t="s">
        <v>313</v>
      </c>
      <c r="V138">
        <f t="shared" si="3"/>
        <v>112</v>
      </c>
      <c r="W138">
        <f t="shared" si="3"/>
        <v>168</v>
      </c>
      <c r="X138" s="111">
        <f t="shared" si="3"/>
        <v>5</v>
      </c>
    </row>
    <row r="139" spans="1:24" x14ac:dyDescent="0.35">
      <c r="A139">
        <f>IF(Cookie!A65&gt;0,Cookie!A65,IF(ISBLANK(Cookie!A65),A138,Cookie!A65))</f>
        <v>2025</v>
      </c>
      <c r="B139">
        <f>Cookie!B65</f>
        <v>5</v>
      </c>
      <c r="C139" s="106">
        <f>Cookie!C65</f>
        <v>155300</v>
      </c>
      <c r="D139" s="106">
        <f>Cookie!D65</f>
        <v>159000</v>
      </c>
      <c r="E139" s="106">
        <f>Cookie!E65</f>
        <v>204597</v>
      </c>
      <c r="F139" s="106">
        <f>Cookie!F65</f>
        <v>0</v>
      </c>
      <c r="G139" s="106">
        <f>Cookie!G65</f>
        <v>0</v>
      </c>
      <c r="H139" s="106">
        <f>Cookie!H65</f>
        <v>208297</v>
      </c>
      <c r="I139" s="106">
        <f>Cookie!I65</f>
        <v>0</v>
      </c>
      <c r="J139" s="106">
        <f>Cookie!J65</f>
        <v>0</v>
      </c>
      <c r="K139" s="106">
        <f>Cookie!K65</f>
        <v>155300</v>
      </c>
      <c r="L139" s="110">
        <f>Cookie!L65</f>
        <v>0.76547438803363654</v>
      </c>
      <c r="M139" s="106">
        <f>Cookie!M65</f>
        <v>148162.58695167312</v>
      </c>
      <c r="N139" s="106">
        <f>Cookie!N65</f>
        <v>190494.75465215117</v>
      </c>
      <c r="O139" s="106">
        <f>Cookie!O65</f>
        <v>222243.88042750969</v>
      </c>
      <c r="P139" s="110">
        <f>Cookie!P65</f>
        <v>1.0481728430582473</v>
      </c>
      <c r="Q139" s="110">
        <f>Cookie!Q65</f>
        <v>0.81524554460085896</v>
      </c>
      <c r="R139" s="110">
        <f>Cookie!R65</f>
        <v>0.69878189537216484</v>
      </c>
      <c r="S139" s="107">
        <f>Cookie!S65</f>
        <v>36.88806181584031</v>
      </c>
      <c r="T139" t="s">
        <v>22</v>
      </c>
      <c r="U139" s="108" t="s">
        <v>313</v>
      </c>
      <c r="V139">
        <f t="shared" si="3"/>
        <v>112</v>
      </c>
      <c r="W139">
        <f t="shared" si="3"/>
        <v>168</v>
      </c>
      <c r="X139" s="111">
        <f t="shared" si="3"/>
        <v>5</v>
      </c>
    </row>
    <row r="140" spans="1:24" x14ac:dyDescent="0.35">
      <c r="A140">
        <f>IF(Cookie!A66&gt;0,Cookie!A66,IF(ISBLANK(Cookie!A66),A139,Cookie!A66))</f>
        <v>2025</v>
      </c>
      <c r="B140">
        <f>Cookie!B66</f>
        <v>6</v>
      </c>
      <c r="C140" s="106">
        <f>Cookie!C66</f>
        <v>171301</v>
      </c>
      <c r="D140" s="106">
        <f>Cookie!D66</f>
        <v>151942</v>
      </c>
      <c r="E140" s="106">
        <f>Cookie!E66</f>
        <v>208297</v>
      </c>
      <c r="F140" s="106">
        <f>Cookie!F66</f>
        <v>0</v>
      </c>
      <c r="G140" s="106">
        <f>Cookie!G66</f>
        <v>0</v>
      </c>
      <c r="H140" s="106">
        <f>Cookie!H66</f>
        <v>188938</v>
      </c>
      <c r="I140" s="106">
        <f>Cookie!I66</f>
        <v>0</v>
      </c>
      <c r="J140" s="106">
        <f>Cookie!J66</f>
        <v>0</v>
      </c>
      <c r="K140" s="106">
        <f>Cookie!K66</f>
        <v>171301</v>
      </c>
      <c r="L140" s="110">
        <f>Cookie!L66</f>
        <v>0.76547438803363654</v>
      </c>
      <c r="M140" s="106">
        <f>Cookie!M66</f>
        <v>148162.58695167312</v>
      </c>
      <c r="N140" s="106">
        <f>Cookie!N66</f>
        <v>190494.75465215117</v>
      </c>
      <c r="O140" s="106">
        <f>Cookie!O66</f>
        <v>222243.88042750969</v>
      </c>
      <c r="P140" s="110">
        <f>Cookie!P66</f>
        <v>1.1561690675384471</v>
      </c>
      <c r="Q140" s="110">
        <f>Cookie!Q66</f>
        <v>0.89924260808545875</v>
      </c>
      <c r="R140" s="110">
        <f>Cookie!R66</f>
        <v>0.77077937835896471</v>
      </c>
      <c r="S140" s="107">
        <f>Cookie!S66</f>
        <v>34.047180109865096</v>
      </c>
      <c r="T140" t="s">
        <v>22</v>
      </c>
      <c r="U140" s="108" t="s">
        <v>313</v>
      </c>
      <c r="V140">
        <f t="shared" si="3"/>
        <v>112</v>
      </c>
      <c r="W140">
        <f t="shared" si="3"/>
        <v>168</v>
      </c>
      <c r="X140" s="111">
        <f t="shared" si="3"/>
        <v>5</v>
      </c>
    </row>
    <row r="141" spans="1:24" x14ac:dyDescent="0.35">
      <c r="A141">
        <f>IF(Cookie!A67&gt;0,Cookie!A67,IF(ISBLANK(Cookie!A67),A140,Cookie!A67))</f>
        <v>2025</v>
      </c>
      <c r="B141">
        <f>Cookie!B67</f>
        <v>7</v>
      </c>
      <c r="C141" s="106">
        <f>Cookie!C67</f>
        <v>152563</v>
      </c>
      <c r="D141" s="106">
        <f>Cookie!D67</f>
        <v>149900</v>
      </c>
      <c r="E141" s="106">
        <f>Cookie!E67</f>
        <v>188938</v>
      </c>
      <c r="F141" s="106">
        <f>Cookie!F67</f>
        <v>0</v>
      </c>
      <c r="G141" s="106">
        <f>Cookie!G67</f>
        <v>0</v>
      </c>
      <c r="H141" s="106">
        <f>Cookie!H67</f>
        <v>186275</v>
      </c>
      <c r="I141" s="106">
        <f>Cookie!I67</f>
        <v>0</v>
      </c>
      <c r="J141" s="106">
        <f>Cookie!J67</f>
        <v>0</v>
      </c>
      <c r="K141" s="106">
        <f>Cookie!K67</f>
        <v>152563</v>
      </c>
      <c r="L141" s="110">
        <f>Cookie!L67</f>
        <v>0.76547438803363654</v>
      </c>
      <c r="M141" s="106">
        <f>Cookie!M67</f>
        <v>148162.58695167312</v>
      </c>
      <c r="N141" s="106">
        <f>Cookie!N67</f>
        <v>190494.75465215117</v>
      </c>
      <c r="O141" s="106">
        <f>Cookie!O67</f>
        <v>222243.88042750969</v>
      </c>
      <c r="P141" s="110">
        <f>Cookie!P67</f>
        <v>1.0296998934674526</v>
      </c>
      <c r="Q141" s="110">
        <f>Cookie!Q67</f>
        <v>0.80087769491912975</v>
      </c>
      <c r="R141" s="110">
        <f>Cookie!R67</f>
        <v>0.68646659564496837</v>
      </c>
      <c r="S141" s="107">
        <f>Cookie!S67</f>
        <v>34.675930599162314</v>
      </c>
      <c r="T141" t="s">
        <v>22</v>
      </c>
      <c r="U141" s="108" t="s">
        <v>313</v>
      </c>
      <c r="V141">
        <f t="shared" si="3"/>
        <v>112</v>
      </c>
      <c r="W141">
        <f t="shared" si="3"/>
        <v>168</v>
      </c>
      <c r="X141" s="111">
        <f t="shared" si="3"/>
        <v>5</v>
      </c>
    </row>
    <row r="142" spans="1:24" x14ac:dyDescent="0.35">
      <c r="A142">
        <f>IF(Cookie!A68&gt;0,Cookie!A68,IF(ISBLANK(Cookie!A68),A141,Cookie!A68))</f>
        <v>2025</v>
      </c>
      <c r="B142">
        <f>Cookie!B68</f>
        <v>8</v>
      </c>
      <c r="C142" s="106">
        <f>Cookie!C68</f>
        <v>125739</v>
      </c>
      <c r="D142" s="106">
        <f>Cookie!D68</f>
        <v>124999</v>
      </c>
      <c r="E142" s="106">
        <f>Cookie!E68</f>
        <v>186275</v>
      </c>
      <c r="F142" s="106">
        <f>Cookie!F68</f>
        <v>0</v>
      </c>
      <c r="G142" s="106">
        <f>Cookie!G68</f>
        <v>0</v>
      </c>
      <c r="H142" s="106">
        <f>Cookie!H68</f>
        <v>185535</v>
      </c>
      <c r="I142" s="106">
        <f>Cookie!I68</f>
        <v>0</v>
      </c>
      <c r="J142" s="106">
        <f>Cookie!J68</f>
        <v>0</v>
      </c>
      <c r="K142" s="106">
        <f>Cookie!K68</f>
        <v>125739</v>
      </c>
      <c r="L142" s="110">
        <f>Cookie!L68</f>
        <v>0.76547438803363654</v>
      </c>
      <c r="M142" s="106">
        <f>Cookie!M68</f>
        <v>148162.58695167312</v>
      </c>
      <c r="N142" s="106">
        <f>Cookie!N68</f>
        <v>190494.75465215117</v>
      </c>
      <c r="O142" s="106">
        <f>Cookie!O68</f>
        <v>222243.88042750969</v>
      </c>
      <c r="P142" s="110">
        <f>Cookie!P68</f>
        <v>0.84865553839858965</v>
      </c>
      <c r="Q142" s="110">
        <f>Cookie!Q68</f>
        <v>0.66006541875445857</v>
      </c>
      <c r="R142" s="110">
        <f>Cookie!R68</f>
        <v>0.56577035893239302</v>
      </c>
      <c r="S142" s="107">
        <f>Cookie!S68</f>
        <v>41.480368064005596</v>
      </c>
      <c r="T142" t="s">
        <v>22</v>
      </c>
      <c r="U142" s="108" t="s">
        <v>313</v>
      </c>
      <c r="V142">
        <f t="shared" si="3"/>
        <v>112</v>
      </c>
      <c r="W142">
        <f t="shared" si="3"/>
        <v>168</v>
      </c>
      <c r="X142" s="111">
        <f t="shared" si="3"/>
        <v>5</v>
      </c>
    </row>
    <row r="143" spans="1:24" x14ac:dyDescent="0.35">
      <c r="A143">
        <f>IF(Cookie!A69&gt;0,Cookie!A69,IF(ISBLANK(Cookie!A69),A142,Cookie!A69))</f>
        <v>2025</v>
      </c>
      <c r="B143">
        <f>Cookie!B69</f>
        <v>9</v>
      </c>
      <c r="C143" s="106">
        <f>Cookie!C69</f>
        <v>123483</v>
      </c>
      <c r="D143" s="106">
        <f>Cookie!D69</f>
        <v>121000</v>
      </c>
      <c r="E143" s="106">
        <f>Cookie!E69</f>
        <v>185535</v>
      </c>
      <c r="F143" s="106">
        <f>Cookie!F69</f>
        <v>0</v>
      </c>
      <c r="G143" s="106">
        <f>Cookie!G69</f>
        <v>0</v>
      </c>
      <c r="H143" s="106">
        <f>Cookie!H69</f>
        <v>183052</v>
      </c>
      <c r="I143" s="106">
        <f>Cookie!I69</f>
        <v>0</v>
      </c>
      <c r="J143" s="106">
        <f>Cookie!J69</f>
        <v>0</v>
      </c>
      <c r="K143" s="106">
        <f>Cookie!K69</f>
        <v>123483</v>
      </c>
      <c r="L143" s="110">
        <f>Cookie!L69</f>
        <v>0.76547438803363654</v>
      </c>
      <c r="M143" s="106">
        <f>Cookie!M69</f>
        <v>148162.58695167312</v>
      </c>
      <c r="N143" s="106">
        <f>Cookie!N69</f>
        <v>190494.75465215117</v>
      </c>
      <c r="O143" s="106">
        <f>Cookie!O69</f>
        <v>222243.88042750969</v>
      </c>
      <c r="P143" s="110">
        <f>Cookie!P69</f>
        <v>0.83342902240413108</v>
      </c>
      <c r="Q143" s="110">
        <f>Cookie!Q69</f>
        <v>0.64822257298099084</v>
      </c>
      <c r="R143" s="110">
        <f>Cookie!R69</f>
        <v>0.55561934826942072</v>
      </c>
      <c r="S143" s="107">
        <f>Cookie!S69</f>
        <v>42.070406452710088</v>
      </c>
      <c r="T143" t="s">
        <v>22</v>
      </c>
      <c r="U143" s="108" t="s">
        <v>313</v>
      </c>
      <c r="V143">
        <f t="shared" si="3"/>
        <v>112</v>
      </c>
      <c r="W143">
        <f t="shared" si="3"/>
        <v>168</v>
      </c>
      <c r="X143" s="111">
        <f t="shared" si="3"/>
        <v>5</v>
      </c>
    </row>
    <row r="144" spans="1:24" x14ac:dyDescent="0.35">
      <c r="A144">
        <f>IF(Cookie!A70&gt;0,Cookie!A70,IF(ISBLANK(Cookie!A70),A143,Cookie!A70))</f>
        <v>2025</v>
      </c>
      <c r="B144">
        <f>Cookie!B70</f>
        <v>10</v>
      </c>
      <c r="C144" s="106">
        <f>Cookie!C70</f>
        <v>135585.25</v>
      </c>
      <c r="D144" s="106">
        <f>Cookie!D70</f>
        <v>135585.25</v>
      </c>
      <c r="E144" s="106">
        <f>Cookie!E70</f>
        <v>183052</v>
      </c>
      <c r="F144" s="106">
        <f>Cookie!F70</f>
        <v>0</v>
      </c>
      <c r="G144" s="106">
        <f>Cookie!G70</f>
        <v>0</v>
      </c>
      <c r="H144" s="106">
        <f>Cookie!H70</f>
        <v>183052</v>
      </c>
      <c r="I144" s="106">
        <f>Cookie!I70</f>
        <v>0</v>
      </c>
      <c r="J144" s="106">
        <f>Cookie!J70</f>
        <v>0</v>
      </c>
      <c r="K144" s="106">
        <f>Cookie!K70</f>
        <v>135585.25</v>
      </c>
      <c r="L144" s="110">
        <f>Cookie!L70</f>
        <v>0.76547438803363654</v>
      </c>
      <c r="M144" s="106">
        <f>Cookie!M70</f>
        <v>148162.58695167312</v>
      </c>
      <c r="N144" s="106">
        <f>Cookie!N70</f>
        <v>190494.75465215117</v>
      </c>
      <c r="O144" s="106">
        <f>Cookie!O70</f>
        <v>222243.88042750969</v>
      </c>
      <c r="P144" s="110">
        <f>Cookie!P70</f>
        <v>0.91511124899718765</v>
      </c>
      <c r="Q144" s="110">
        <f>Cookie!Q70</f>
        <v>0.7117531936644792</v>
      </c>
      <c r="R144" s="110">
        <f>Cookie!R70</f>
        <v>0.61007416599812503</v>
      </c>
      <c r="S144" s="107">
        <f>Cookie!S70</f>
        <v>37.802460075856338</v>
      </c>
      <c r="T144" t="s">
        <v>22</v>
      </c>
      <c r="U144" s="108" t="s">
        <v>313</v>
      </c>
      <c r="V144">
        <f t="shared" si="3"/>
        <v>112</v>
      </c>
      <c r="W144">
        <f t="shared" si="3"/>
        <v>168</v>
      </c>
      <c r="X144" s="111">
        <f t="shared" si="3"/>
        <v>5</v>
      </c>
    </row>
    <row r="145" spans="1:24" x14ac:dyDescent="0.35">
      <c r="A145">
        <f>IF(Cookie!A71&gt;0,Cookie!A71,IF(ISBLANK(Cookie!A71),A144,Cookie!A71))</f>
        <v>2025</v>
      </c>
      <c r="B145">
        <f>Cookie!B71</f>
        <v>11</v>
      </c>
      <c r="C145" s="106">
        <f>Cookie!C71</f>
        <v>135585.25</v>
      </c>
      <c r="D145" s="106">
        <f>Cookie!D71</f>
        <v>135585.25</v>
      </c>
      <c r="E145" s="106">
        <f>Cookie!E71</f>
        <v>183052</v>
      </c>
      <c r="F145" s="106">
        <f>Cookie!F71</f>
        <v>0</v>
      </c>
      <c r="G145" s="106">
        <f>Cookie!G71</f>
        <v>0</v>
      </c>
      <c r="H145" s="106">
        <f>Cookie!H71</f>
        <v>183052</v>
      </c>
      <c r="I145" s="106">
        <f>Cookie!I71</f>
        <v>0</v>
      </c>
      <c r="J145" s="106">
        <f>Cookie!J71</f>
        <v>0</v>
      </c>
      <c r="K145" s="106">
        <f>Cookie!K71</f>
        <v>135585.25</v>
      </c>
      <c r="L145" s="110">
        <f>Cookie!L71</f>
        <v>0.76547438803363654</v>
      </c>
      <c r="M145" s="106">
        <f>Cookie!M71</f>
        <v>148162.58695167312</v>
      </c>
      <c r="N145" s="106">
        <f>Cookie!N71</f>
        <v>190494.75465215117</v>
      </c>
      <c r="O145" s="106">
        <f>Cookie!O71</f>
        <v>222243.88042750969</v>
      </c>
      <c r="P145" s="110">
        <f>Cookie!P71</f>
        <v>0.91511124899718765</v>
      </c>
      <c r="Q145" s="110">
        <f>Cookie!Q71</f>
        <v>0.7117531936644792</v>
      </c>
      <c r="R145" s="110">
        <f>Cookie!R71</f>
        <v>0.61007416599812503</v>
      </c>
      <c r="S145" s="107">
        <f>Cookie!S71</f>
        <v>37.802460075856338</v>
      </c>
      <c r="T145" t="s">
        <v>22</v>
      </c>
      <c r="U145" s="108" t="s">
        <v>313</v>
      </c>
      <c r="V145">
        <f t="shared" si="3"/>
        <v>112</v>
      </c>
      <c r="W145">
        <f t="shared" si="3"/>
        <v>168</v>
      </c>
      <c r="X145" s="111">
        <f t="shared" si="3"/>
        <v>5</v>
      </c>
    </row>
    <row r="146" spans="1:24" x14ac:dyDescent="0.35">
      <c r="A146">
        <f>IF(Cookie!A72&gt;0,Cookie!A72,IF(ISBLANK(Cookie!A72),A145,Cookie!A72))</f>
        <v>2025</v>
      </c>
      <c r="B146">
        <f>Cookie!B72</f>
        <v>12</v>
      </c>
      <c r="C146" s="106">
        <f>Cookie!C72</f>
        <v>135585.25</v>
      </c>
      <c r="D146" s="106">
        <f>Cookie!D72</f>
        <v>135585.25</v>
      </c>
      <c r="E146" s="106">
        <f>Cookie!E72</f>
        <v>183052</v>
      </c>
      <c r="F146" s="106">
        <f>Cookie!F72</f>
        <v>0</v>
      </c>
      <c r="G146" s="106">
        <f>Cookie!G72</f>
        <v>0</v>
      </c>
      <c r="H146" s="106">
        <f>Cookie!H72</f>
        <v>183052</v>
      </c>
      <c r="I146" s="106">
        <f>Cookie!I72</f>
        <v>0</v>
      </c>
      <c r="J146" s="106">
        <f>Cookie!J72</f>
        <v>0</v>
      </c>
      <c r="K146" s="106">
        <f>Cookie!K72</f>
        <v>135585.25</v>
      </c>
      <c r="L146" s="110">
        <f>Cookie!L72</f>
        <v>0.76547438803363654</v>
      </c>
      <c r="M146" s="106">
        <f>Cookie!M72</f>
        <v>148162.58695167312</v>
      </c>
      <c r="N146" s="106">
        <f>Cookie!N72</f>
        <v>190494.75465215117</v>
      </c>
      <c r="O146" s="106">
        <f>Cookie!O72</f>
        <v>222243.88042750969</v>
      </c>
      <c r="P146" s="110">
        <f>Cookie!P72</f>
        <v>0.91511124899718765</v>
      </c>
      <c r="Q146" s="110">
        <f>Cookie!Q72</f>
        <v>0.7117531936644792</v>
      </c>
      <c r="R146" s="110">
        <f>Cookie!R72</f>
        <v>0.61007416599812503</v>
      </c>
      <c r="S146" s="107">
        <f>Cookie!S72</f>
        <v>37.802460075856338</v>
      </c>
      <c r="T146" t="s">
        <v>22</v>
      </c>
      <c r="U146" s="108" t="s">
        <v>313</v>
      </c>
      <c r="V146">
        <f t="shared" si="3"/>
        <v>112</v>
      </c>
      <c r="W146">
        <f t="shared" si="3"/>
        <v>168</v>
      </c>
      <c r="X146" s="111">
        <f t="shared" si="3"/>
        <v>5</v>
      </c>
    </row>
    <row r="147" spans="1:24" x14ac:dyDescent="0.35">
      <c r="A147">
        <f>IF(Cookie!A73&gt;0,Cookie!A73,IF(ISBLANK(Cookie!A73),A146,Cookie!A73))</f>
        <v>2025</v>
      </c>
      <c r="B147">
        <f>Cookie!B73</f>
        <v>13</v>
      </c>
      <c r="C147" s="106">
        <f>Cookie!C73</f>
        <v>135585.25</v>
      </c>
      <c r="D147" s="106">
        <f>Cookie!D73</f>
        <v>135585.25</v>
      </c>
      <c r="E147" s="106">
        <f>Cookie!E73</f>
        <v>183052</v>
      </c>
      <c r="F147" s="106">
        <f>Cookie!F73</f>
        <v>0</v>
      </c>
      <c r="G147" s="106">
        <f>Cookie!G73</f>
        <v>0</v>
      </c>
      <c r="H147" s="106">
        <f>Cookie!H73</f>
        <v>183052</v>
      </c>
      <c r="I147" s="106">
        <f>Cookie!I73</f>
        <v>0</v>
      </c>
      <c r="J147" s="106">
        <f>Cookie!J73</f>
        <v>0</v>
      </c>
      <c r="K147" s="106">
        <f>Cookie!K73</f>
        <v>135585.25</v>
      </c>
      <c r="L147" s="110">
        <f>Cookie!L73</f>
        <v>0.76547438803363654</v>
      </c>
      <c r="M147" s="106">
        <f>Cookie!M73</f>
        <v>148162.58695167312</v>
      </c>
      <c r="N147" s="106">
        <f>Cookie!N73</f>
        <v>190494.75465215117</v>
      </c>
      <c r="O147" s="106">
        <f>Cookie!O73</f>
        <v>222243.88042750969</v>
      </c>
      <c r="P147" s="110">
        <f>Cookie!P73</f>
        <v>0.91511124899718765</v>
      </c>
      <c r="Q147" s="110">
        <f>Cookie!Q73</f>
        <v>0.7117531936644792</v>
      </c>
      <c r="R147" s="110">
        <f>Cookie!R73</f>
        <v>0.61007416599812503</v>
      </c>
      <c r="S147" s="107">
        <f>Cookie!S73</f>
        <v>37.802460075856338</v>
      </c>
      <c r="T147" t="s">
        <v>22</v>
      </c>
      <c r="U147" s="108" t="s">
        <v>313</v>
      </c>
      <c r="V147">
        <f t="shared" si="3"/>
        <v>112</v>
      </c>
      <c r="W147">
        <f t="shared" si="3"/>
        <v>168</v>
      </c>
      <c r="X147" s="111">
        <f t="shared" si="3"/>
        <v>5</v>
      </c>
    </row>
    <row r="148" spans="1:24" x14ac:dyDescent="0.35">
      <c r="A148">
        <f>IF(Cookie!A74&gt;0,Cookie!A74,IF(ISBLANK(Cookie!A74),A147,Cookie!A74))</f>
        <v>2026</v>
      </c>
      <c r="B148">
        <f>Cookie!B74</f>
        <v>1</v>
      </c>
      <c r="C148" s="106">
        <f>Cookie!C74</f>
        <v>135585.25</v>
      </c>
      <c r="D148" s="106">
        <f>Cookie!D74</f>
        <v>135585.25</v>
      </c>
      <c r="E148" s="106">
        <f>Cookie!E74</f>
        <v>183052</v>
      </c>
      <c r="F148" s="106">
        <f>Cookie!F74</f>
        <v>0</v>
      </c>
      <c r="G148" s="106">
        <f>Cookie!G74</f>
        <v>0</v>
      </c>
      <c r="H148" s="106">
        <f>Cookie!H74</f>
        <v>183052</v>
      </c>
      <c r="I148" s="106">
        <f>Cookie!I74</f>
        <v>0</v>
      </c>
      <c r="J148" s="106">
        <f>Cookie!J74</f>
        <v>0</v>
      </c>
      <c r="K148" s="106">
        <f>Cookie!K74</f>
        <v>135585.25</v>
      </c>
      <c r="L148" s="110">
        <f>Cookie!L74</f>
        <v>0.76547438803363654</v>
      </c>
      <c r="M148" s="106">
        <f>Cookie!M74</f>
        <v>148162.58695167312</v>
      </c>
      <c r="N148" s="106">
        <f>Cookie!N74</f>
        <v>190494.75465215117</v>
      </c>
      <c r="O148" s="106">
        <f>Cookie!O74</f>
        <v>222243.88042750969</v>
      </c>
      <c r="P148" s="110">
        <f>Cookie!P74</f>
        <v>0.91511124899718765</v>
      </c>
      <c r="Q148" s="110">
        <f>Cookie!Q74</f>
        <v>0.7117531936644792</v>
      </c>
      <c r="R148" s="110">
        <f>Cookie!R74</f>
        <v>0.61007416599812503</v>
      </c>
      <c r="S148" s="107">
        <f>Cookie!S74</f>
        <v>37.802460075856338</v>
      </c>
      <c r="T148" t="s">
        <v>22</v>
      </c>
      <c r="U148" s="108" t="s">
        <v>313</v>
      </c>
      <c r="V148">
        <f t="shared" si="3"/>
        <v>112</v>
      </c>
      <c r="W148">
        <f t="shared" si="3"/>
        <v>168</v>
      </c>
      <c r="X148" s="111">
        <f t="shared" si="3"/>
        <v>5</v>
      </c>
    </row>
    <row r="149" spans="1:24" x14ac:dyDescent="0.35">
      <c r="A149">
        <f>IF(Cookie!A75&gt;0,Cookie!A75,IF(ISBLANK(Cookie!A75),A148,Cookie!A75))</f>
        <v>2026</v>
      </c>
      <c r="B149">
        <f>Cookie!B75</f>
        <v>2</v>
      </c>
      <c r="C149" s="106">
        <f>Cookie!C75</f>
        <v>135585.25</v>
      </c>
      <c r="D149" s="106">
        <f>Cookie!D75</f>
        <v>135585.25</v>
      </c>
      <c r="E149" s="106">
        <f>Cookie!E75</f>
        <v>183052</v>
      </c>
      <c r="F149" s="106">
        <f>Cookie!F75</f>
        <v>0</v>
      </c>
      <c r="G149" s="106">
        <f>Cookie!G75</f>
        <v>0</v>
      </c>
      <c r="H149" s="106">
        <f>Cookie!H75</f>
        <v>183052</v>
      </c>
      <c r="I149" s="106">
        <f>Cookie!I75</f>
        <v>0</v>
      </c>
      <c r="J149" s="106">
        <f>Cookie!J75</f>
        <v>0</v>
      </c>
      <c r="K149" s="106">
        <f>Cookie!K75</f>
        <v>135585.25</v>
      </c>
      <c r="L149" s="110">
        <f>Cookie!L75</f>
        <v>0.76547438803363654</v>
      </c>
      <c r="M149" s="106">
        <f>Cookie!M75</f>
        <v>148162.58695167312</v>
      </c>
      <c r="N149" s="106">
        <f>Cookie!N75</f>
        <v>190494.75465215117</v>
      </c>
      <c r="O149" s="106">
        <f>Cookie!O75</f>
        <v>222243.88042750969</v>
      </c>
      <c r="P149" s="110">
        <f>Cookie!P75</f>
        <v>0.91511124899718765</v>
      </c>
      <c r="Q149" s="110">
        <f>Cookie!Q75</f>
        <v>0.7117531936644792</v>
      </c>
      <c r="R149" s="110">
        <f>Cookie!R75</f>
        <v>0.61007416599812503</v>
      </c>
      <c r="S149" s="107">
        <f>Cookie!S75</f>
        <v>37.802460075856338</v>
      </c>
      <c r="T149" t="s">
        <v>22</v>
      </c>
      <c r="U149" s="108" t="s">
        <v>313</v>
      </c>
      <c r="V149">
        <f t="shared" si="3"/>
        <v>112</v>
      </c>
      <c r="W149">
        <f t="shared" si="3"/>
        <v>168</v>
      </c>
      <c r="X149" s="111">
        <f t="shared" si="3"/>
        <v>5</v>
      </c>
    </row>
    <row r="150" spans="1:24" x14ac:dyDescent="0.35">
      <c r="A150">
        <f>IF(Cookie!A76&gt;0,Cookie!A76,IF(ISBLANK(Cookie!A76),A149,Cookie!A76))</f>
        <v>2026</v>
      </c>
      <c r="B150">
        <f>Cookie!B76</f>
        <v>3</v>
      </c>
      <c r="C150" s="106">
        <f>Cookie!C76</f>
        <v>135585.25</v>
      </c>
      <c r="D150" s="106">
        <f>Cookie!D76</f>
        <v>135585.25</v>
      </c>
      <c r="E150" s="106">
        <f>Cookie!E76</f>
        <v>183052</v>
      </c>
      <c r="F150" s="106">
        <f>Cookie!F76</f>
        <v>0</v>
      </c>
      <c r="G150" s="106">
        <f>Cookie!G76</f>
        <v>0</v>
      </c>
      <c r="H150" s="106">
        <f>Cookie!H76</f>
        <v>183052</v>
      </c>
      <c r="I150" s="106">
        <f>Cookie!I76</f>
        <v>0</v>
      </c>
      <c r="J150" s="106">
        <f>Cookie!J76</f>
        <v>0</v>
      </c>
      <c r="K150" s="106">
        <f>Cookie!K76</f>
        <v>135585.25</v>
      </c>
      <c r="L150" s="110">
        <f>Cookie!L76</f>
        <v>0.76547438803363654</v>
      </c>
      <c r="M150" s="106">
        <f>Cookie!M76</f>
        <v>148162.58695167312</v>
      </c>
      <c r="N150" s="106">
        <f>Cookie!N76</f>
        <v>190494.75465215117</v>
      </c>
      <c r="O150" s="106">
        <f>Cookie!O76</f>
        <v>222243.88042750969</v>
      </c>
      <c r="P150" s="110">
        <f>Cookie!P76</f>
        <v>0.91511124899718765</v>
      </c>
      <c r="Q150" s="110">
        <f>Cookie!Q76</f>
        <v>0.7117531936644792</v>
      </c>
      <c r="R150" s="110">
        <f>Cookie!R76</f>
        <v>0.61007416599812503</v>
      </c>
      <c r="S150" s="107">
        <f>Cookie!S76</f>
        <v>37.802460075856338</v>
      </c>
      <c r="T150" t="s">
        <v>22</v>
      </c>
      <c r="U150" s="108" t="s">
        <v>313</v>
      </c>
      <c r="V150">
        <f t="shared" si="3"/>
        <v>112</v>
      </c>
      <c r="W150">
        <f t="shared" si="3"/>
        <v>168</v>
      </c>
      <c r="X150" s="111">
        <f t="shared" si="3"/>
        <v>5</v>
      </c>
    </row>
    <row r="151" spans="1:24" x14ac:dyDescent="0.35">
      <c r="A151">
        <f>IF(Cookie!A77&gt;0,Cookie!A77,IF(ISBLANK(Cookie!A77),A150,Cookie!A77))</f>
        <v>2026</v>
      </c>
      <c r="B151">
        <f>Cookie!B77</f>
        <v>4</v>
      </c>
      <c r="C151" s="106">
        <f>Cookie!C77</f>
        <v>135585.25</v>
      </c>
      <c r="D151" s="106">
        <f>Cookie!D77</f>
        <v>135585.25</v>
      </c>
      <c r="E151" s="106">
        <f>Cookie!E77</f>
        <v>183052</v>
      </c>
      <c r="F151" s="106">
        <f>Cookie!F77</f>
        <v>0</v>
      </c>
      <c r="G151" s="106">
        <f>Cookie!G77</f>
        <v>0</v>
      </c>
      <c r="H151" s="106">
        <f>Cookie!H77</f>
        <v>183052</v>
      </c>
      <c r="I151" s="106">
        <f>Cookie!I77</f>
        <v>0</v>
      </c>
      <c r="J151" s="106">
        <f>Cookie!J77</f>
        <v>0</v>
      </c>
      <c r="K151" s="106">
        <f>Cookie!K77</f>
        <v>135585.25</v>
      </c>
      <c r="L151" s="110">
        <f>Cookie!L77</f>
        <v>0.76547438803363654</v>
      </c>
      <c r="M151" s="106">
        <f>Cookie!M77</f>
        <v>148162.58695167312</v>
      </c>
      <c r="N151" s="106">
        <f>Cookie!N77</f>
        <v>190494.75465215117</v>
      </c>
      <c r="O151" s="106">
        <f>Cookie!O77</f>
        <v>222243.88042750969</v>
      </c>
      <c r="P151" s="110">
        <f>Cookie!P77</f>
        <v>0.91511124899718765</v>
      </c>
      <c r="Q151" s="110">
        <f>Cookie!Q77</f>
        <v>0.7117531936644792</v>
      </c>
      <c r="R151" s="110">
        <f>Cookie!R77</f>
        <v>0.61007416599812503</v>
      </c>
      <c r="S151" s="107">
        <f>Cookie!S77</f>
        <v>37.802460075856338</v>
      </c>
      <c r="T151" t="s">
        <v>22</v>
      </c>
      <c r="U151" s="108" t="s">
        <v>313</v>
      </c>
      <c r="V151">
        <f t="shared" si="3"/>
        <v>112</v>
      </c>
      <c r="W151">
        <f t="shared" si="3"/>
        <v>168</v>
      </c>
      <c r="X151" s="111">
        <f t="shared" si="3"/>
        <v>5</v>
      </c>
    </row>
    <row r="152" spans="1:24" x14ac:dyDescent="0.35">
      <c r="A152">
        <f>IF(Cookie!A78&gt;0,Cookie!A78,IF(ISBLANK(Cookie!A78),A151,Cookie!A78))</f>
        <v>2026</v>
      </c>
      <c r="B152">
        <f>Cookie!B78</f>
        <v>5</v>
      </c>
      <c r="C152" s="106">
        <f>Cookie!C78</f>
        <v>135585.25</v>
      </c>
      <c r="D152" s="106">
        <f>Cookie!D78</f>
        <v>135585.25</v>
      </c>
      <c r="E152" s="106">
        <f>Cookie!E78</f>
        <v>183052</v>
      </c>
      <c r="F152" s="106">
        <f>Cookie!F78</f>
        <v>0</v>
      </c>
      <c r="G152" s="106">
        <f>Cookie!G78</f>
        <v>0</v>
      </c>
      <c r="H152" s="106">
        <f>Cookie!H78</f>
        <v>183052</v>
      </c>
      <c r="I152" s="106">
        <f>Cookie!I78</f>
        <v>0</v>
      </c>
      <c r="J152" s="106">
        <f>Cookie!J78</f>
        <v>0</v>
      </c>
      <c r="K152" s="106">
        <f>Cookie!K78</f>
        <v>135585.25</v>
      </c>
      <c r="L152" s="110">
        <f>Cookie!L78</f>
        <v>0.76547438803363654</v>
      </c>
      <c r="M152" s="106">
        <f>Cookie!M78</f>
        <v>148162.58695167312</v>
      </c>
      <c r="N152" s="106">
        <f>Cookie!N78</f>
        <v>190494.75465215117</v>
      </c>
      <c r="O152" s="106">
        <f>Cookie!O78</f>
        <v>222243.88042750969</v>
      </c>
      <c r="P152" s="110">
        <f>Cookie!P78</f>
        <v>0.91511124899718765</v>
      </c>
      <c r="Q152" s="110">
        <f>Cookie!Q78</f>
        <v>0.7117531936644792</v>
      </c>
      <c r="R152" s="110">
        <f>Cookie!R78</f>
        <v>0.61007416599812503</v>
      </c>
      <c r="S152" s="107">
        <f>Cookie!S78</f>
        <v>37.802460075856338</v>
      </c>
      <c r="T152" t="s">
        <v>22</v>
      </c>
      <c r="U152" s="108" t="s">
        <v>313</v>
      </c>
      <c r="V152">
        <f t="shared" si="3"/>
        <v>112</v>
      </c>
      <c r="W152">
        <f t="shared" si="3"/>
        <v>168</v>
      </c>
      <c r="X152" s="111">
        <f t="shared" si="3"/>
        <v>5</v>
      </c>
    </row>
    <row r="153" spans="1:24" x14ac:dyDescent="0.35">
      <c r="A153">
        <f>IF(Cookie!A79&gt;0,Cookie!A79,IF(ISBLANK(Cookie!A79),A152,Cookie!A79))</f>
        <v>2026</v>
      </c>
      <c r="B153">
        <f>Cookie!B79</f>
        <v>6</v>
      </c>
      <c r="C153" s="106">
        <f>Cookie!C79</f>
        <v>135585.25</v>
      </c>
      <c r="D153" s="106">
        <f>Cookie!D79</f>
        <v>135585.25</v>
      </c>
      <c r="E153" s="106">
        <f>Cookie!E79</f>
        <v>183052</v>
      </c>
      <c r="F153" s="106">
        <f>Cookie!F79</f>
        <v>0</v>
      </c>
      <c r="G153" s="106">
        <f>Cookie!G79</f>
        <v>0</v>
      </c>
      <c r="H153" s="106">
        <f>Cookie!H79</f>
        <v>183052</v>
      </c>
      <c r="I153" s="106">
        <f>Cookie!I79</f>
        <v>0</v>
      </c>
      <c r="J153" s="106">
        <f>Cookie!J79</f>
        <v>0</v>
      </c>
      <c r="K153" s="106">
        <f>Cookie!K79</f>
        <v>135585.25</v>
      </c>
      <c r="L153" s="110">
        <f>Cookie!L79</f>
        <v>0.76547438803363654</v>
      </c>
      <c r="M153" s="106">
        <f>Cookie!M79</f>
        <v>148162.58695167312</v>
      </c>
      <c r="N153" s="106">
        <f>Cookie!N79</f>
        <v>190494.75465215117</v>
      </c>
      <c r="O153" s="106">
        <f>Cookie!O79</f>
        <v>222243.88042750969</v>
      </c>
      <c r="P153" s="110">
        <f>Cookie!P79</f>
        <v>0.91511124899718765</v>
      </c>
      <c r="Q153" s="110">
        <f>Cookie!Q79</f>
        <v>0.7117531936644792</v>
      </c>
      <c r="R153" s="110">
        <f>Cookie!R79</f>
        <v>0.61007416599812503</v>
      </c>
      <c r="S153" s="107">
        <f>Cookie!S79</f>
        <v>37.802460075856338</v>
      </c>
      <c r="T153" t="s">
        <v>22</v>
      </c>
      <c r="U153" s="108" t="s">
        <v>313</v>
      </c>
      <c r="V153">
        <f t="shared" si="3"/>
        <v>112</v>
      </c>
      <c r="W153">
        <f t="shared" si="3"/>
        <v>168</v>
      </c>
      <c r="X153" s="111">
        <f t="shared" si="3"/>
        <v>5</v>
      </c>
    </row>
    <row r="154" spans="1:24" x14ac:dyDescent="0.35">
      <c r="A154">
        <f>IF(Cookie!A80&gt;0,Cookie!A80,IF(ISBLANK(Cookie!A80),A153,Cookie!A80))</f>
        <v>2026</v>
      </c>
      <c r="B154">
        <f>Cookie!B80</f>
        <v>7</v>
      </c>
      <c r="C154" s="106">
        <f>Cookie!C80</f>
        <v>135585.25</v>
      </c>
      <c r="D154" s="106">
        <f>Cookie!D80</f>
        <v>135585.25</v>
      </c>
      <c r="E154" s="106">
        <f>Cookie!E80</f>
        <v>183052</v>
      </c>
      <c r="F154" s="106">
        <f>Cookie!F80</f>
        <v>0</v>
      </c>
      <c r="G154" s="106">
        <f>Cookie!G80</f>
        <v>0</v>
      </c>
      <c r="H154" s="106">
        <f>Cookie!H80</f>
        <v>183052</v>
      </c>
      <c r="I154" s="106">
        <f>Cookie!I80</f>
        <v>0</v>
      </c>
      <c r="J154" s="106">
        <f>Cookie!J80</f>
        <v>0</v>
      </c>
      <c r="K154" s="106">
        <f>Cookie!K80</f>
        <v>135585.25</v>
      </c>
      <c r="L154" s="110">
        <f>Cookie!L80</f>
        <v>0.76547438803363654</v>
      </c>
      <c r="M154" s="106">
        <f>Cookie!M80</f>
        <v>148162.58695167312</v>
      </c>
      <c r="N154" s="106">
        <f>Cookie!N80</f>
        <v>190494.75465215117</v>
      </c>
      <c r="O154" s="106">
        <f>Cookie!O80</f>
        <v>222243.88042750969</v>
      </c>
      <c r="P154" s="110">
        <f>Cookie!P80</f>
        <v>0.91511124899718765</v>
      </c>
      <c r="Q154" s="110">
        <f>Cookie!Q80</f>
        <v>0.7117531936644792</v>
      </c>
      <c r="R154" s="110">
        <f>Cookie!R80</f>
        <v>0.61007416599812503</v>
      </c>
      <c r="S154" s="107">
        <f>Cookie!S80</f>
        <v>37.802460075856338</v>
      </c>
      <c r="T154" t="s">
        <v>22</v>
      </c>
      <c r="U154" s="108" t="s">
        <v>313</v>
      </c>
      <c r="V154">
        <f t="shared" si="3"/>
        <v>112</v>
      </c>
      <c r="W154">
        <f t="shared" si="3"/>
        <v>168</v>
      </c>
      <c r="X154" s="111">
        <f t="shared" si="3"/>
        <v>5</v>
      </c>
    </row>
    <row r="155" spans="1:24" x14ac:dyDescent="0.35">
      <c r="A155">
        <f>IF(Cookie!A81&gt;0,Cookie!A81,IF(ISBLANK(Cookie!A81),A154,Cookie!A81))</f>
        <v>2026</v>
      </c>
      <c r="B155">
        <f>Cookie!B81</f>
        <v>8</v>
      </c>
      <c r="C155" s="106">
        <f>Cookie!C81</f>
        <v>135585.25</v>
      </c>
      <c r="D155" s="106">
        <f>Cookie!D81</f>
        <v>135585.25</v>
      </c>
      <c r="E155" s="106">
        <f>Cookie!E81</f>
        <v>183052</v>
      </c>
      <c r="F155" s="106">
        <f>Cookie!F81</f>
        <v>0</v>
      </c>
      <c r="G155" s="106">
        <f>Cookie!G81</f>
        <v>0</v>
      </c>
      <c r="H155" s="106">
        <f>Cookie!H81</f>
        <v>183052</v>
      </c>
      <c r="I155" s="106">
        <f>Cookie!I81</f>
        <v>0</v>
      </c>
      <c r="J155" s="106">
        <f>Cookie!J81</f>
        <v>0</v>
      </c>
      <c r="K155" s="106">
        <f>Cookie!K81</f>
        <v>135585.25</v>
      </c>
      <c r="L155" s="110">
        <f>Cookie!L81</f>
        <v>0.76547438803363654</v>
      </c>
      <c r="M155" s="106">
        <f>Cookie!M81</f>
        <v>148162.58695167312</v>
      </c>
      <c r="N155" s="106">
        <f>Cookie!N81</f>
        <v>190494.75465215117</v>
      </c>
      <c r="O155" s="106">
        <f>Cookie!O81</f>
        <v>222243.88042750969</v>
      </c>
      <c r="P155" s="110">
        <f>Cookie!P81</f>
        <v>0.91511124899718765</v>
      </c>
      <c r="Q155" s="110">
        <f>Cookie!Q81</f>
        <v>0.7117531936644792</v>
      </c>
      <c r="R155" s="110">
        <f>Cookie!R81</f>
        <v>0.61007416599812503</v>
      </c>
      <c r="S155" s="107">
        <f>Cookie!S81</f>
        <v>37.802460075856338</v>
      </c>
      <c r="T155" t="s">
        <v>22</v>
      </c>
      <c r="U155" s="108" t="s">
        <v>313</v>
      </c>
      <c r="V155">
        <f t="shared" si="3"/>
        <v>112</v>
      </c>
      <c r="W155">
        <f t="shared" si="3"/>
        <v>168</v>
      </c>
      <c r="X155" s="111">
        <f t="shared" si="3"/>
        <v>5</v>
      </c>
    </row>
    <row r="156" spans="1:24" x14ac:dyDescent="0.35">
      <c r="A156">
        <f>IF(Cookie!A82&gt;0,Cookie!A82,IF(ISBLANK(Cookie!A82),A155,Cookie!A82))</f>
        <v>2026</v>
      </c>
      <c r="B156">
        <f>Cookie!B82</f>
        <v>9</v>
      </c>
      <c r="C156" s="106">
        <f>Cookie!C82</f>
        <v>135585.25</v>
      </c>
      <c r="D156" s="106">
        <f>Cookie!D82</f>
        <v>135585.25</v>
      </c>
      <c r="E156" s="106">
        <f>Cookie!E82</f>
        <v>183052</v>
      </c>
      <c r="F156" s="106">
        <f>Cookie!F82</f>
        <v>0</v>
      </c>
      <c r="G156" s="106">
        <f>Cookie!G82</f>
        <v>0</v>
      </c>
      <c r="H156" s="106">
        <f>Cookie!H82</f>
        <v>183052</v>
      </c>
      <c r="I156" s="106">
        <f>Cookie!I82</f>
        <v>0</v>
      </c>
      <c r="J156" s="106">
        <f>Cookie!J82</f>
        <v>0</v>
      </c>
      <c r="K156" s="106">
        <f>Cookie!K82</f>
        <v>135585.25</v>
      </c>
      <c r="L156" s="110">
        <f>Cookie!L82</f>
        <v>0.76547438803363654</v>
      </c>
      <c r="M156" s="106">
        <f>Cookie!M82</f>
        <v>148162.58695167312</v>
      </c>
      <c r="N156" s="106">
        <f>Cookie!N82</f>
        <v>190494.75465215117</v>
      </c>
      <c r="O156" s="106">
        <f>Cookie!O82</f>
        <v>222243.88042750969</v>
      </c>
      <c r="P156" s="110">
        <f>Cookie!P82</f>
        <v>0.91511124899718765</v>
      </c>
      <c r="Q156" s="110">
        <f>Cookie!Q82</f>
        <v>0.7117531936644792</v>
      </c>
      <c r="R156" s="110">
        <f>Cookie!R82</f>
        <v>0.61007416599812503</v>
      </c>
      <c r="S156" s="107">
        <f>Cookie!S82</f>
        <v>37.802460075856338</v>
      </c>
      <c r="T156" t="s">
        <v>22</v>
      </c>
      <c r="U156" s="108" t="s">
        <v>313</v>
      </c>
      <c r="V156">
        <f t="shared" si="3"/>
        <v>112</v>
      </c>
      <c r="W156">
        <f t="shared" si="3"/>
        <v>168</v>
      </c>
      <c r="X156" s="111">
        <f t="shared" si="3"/>
        <v>5</v>
      </c>
    </row>
    <row r="157" spans="1:24" x14ac:dyDescent="0.35">
      <c r="A157">
        <f>IF(Cookie!A83&gt;0,Cookie!A83,IF(ISBLANK(Cookie!A83),A156,Cookie!A83))</f>
        <v>2026</v>
      </c>
      <c r="B157">
        <f>Cookie!B83</f>
        <v>10</v>
      </c>
      <c r="C157" s="106">
        <f>Cookie!C83</f>
        <v>135585.25</v>
      </c>
      <c r="D157" s="106">
        <f>Cookie!D83</f>
        <v>135585.25</v>
      </c>
      <c r="E157" s="106">
        <f>Cookie!E83</f>
        <v>183052</v>
      </c>
      <c r="F157" s="106">
        <f>Cookie!F83</f>
        <v>0</v>
      </c>
      <c r="G157" s="106">
        <f>Cookie!G83</f>
        <v>0</v>
      </c>
      <c r="H157" s="106">
        <f>Cookie!H83</f>
        <v>183052</v>
      </c>
      <c r="I157" s="106">
        <f>Cookie!I83</f>
        <v>0</v>
      </c>
      <c r="J157" s="106">
        <f>Cookie!J83</f>
        <v>0</v>
      </c>
      <c r="K157" s="106">
        <f>Cookie!K83</f>
        <v>135585.25</v>
      </c>
      <c r="L157" s="110">
        <f>Cookie!L83</f>
        <v>0.76547438803363654</v>
      </c>
      <c r="M157" s="106">
        <f>Cookie!M83</f>
        <v>148162.58695167312</v>
      </c>
      <c r="N157" s="106">
        <f>Cookie!N83</f>
        <v>190494.75465215117</v>
      </c>
      <c r="O157" s="106">
        <f>Cookie!O83</f>
        <v>222243.88042750969</v>
      </c>
      <c r="P157" s="110">
        <f>Cookie!P83</f>
        <v>0.91511124899718765</v>
      </c>
      <c r="Q157" s="110">
        <f>Cookie!Q83</f>
        <v>0.7117531936644792</v>
      </c>
      <c r="R157" s="110">
        <f>Cookie!R83</f>
        <v>0.61007416599812503</v>
      </c>
      <c r="S157" s="107">
        <f>Cookie!S83</f>
        <v>37.802460075856338</v>
      </c>
      <c r="T157" t="s">
        <v>22</v>
      </c>
      <c r="U157" s="108" t="s">
        <v>313</v>
      </c>
      <c r="V157">
        <f t="shared" si="3"/>
        <v>112</v>
      </c>
      <c r="W157">
        <f t="shared" si="3"/>
        <v>168</v>
      </c>
      <c r="X157" s="111">
        <f t="shared" si="3"/>
        <v>5</v>
      </c>
    </row>
    <row r="158" spans="1:24" x14ac:dyDescent="0.35">
      <c r="A158">
        <f>IF(Cookie!A84&gt;0,Cookie!A84,IF(ISBLANK(Cookie!A84),A157,Cookie!A84))</f>
        <v>2026</v>
      </c>
      <c r="B158">
        <f>Cookie!B84</f>
        <v>11</v>
      </c>
      <c r="C158" s="106">
        <f>Cookie!C84</f>
        <v>135585.25</v>
      </c>
      <c r="D158" s="106">
        <f>Cookie!D84</f>
        <v>135585.25</v>
      </c>
      <c r="E158" s="106">
        <f>Cookie!E84</f>
        <v>183052</v>
      </c>
      <c r="F158" s="106">
        <f>Cookie!F84</f>
        <v>0</v>
      </c>
      <c r="G158" s="106">
        <f>Cookie!G84</f>
        <v>0</v>
      </c>
      <c r="H158" s="106">
        <f>Cookie!H84</f>
        <v>183052</v>
      </c>
      <c r="I158" s="106">
        <f>Cookie!I84</f>
        <v>0</v>
      </c>
      <c r="J158" s="106">
        <f>Cookie!J84</f>
        <v>0</v>
      </c>
      <c r="K158" s="106">
        <f>Cookie!K84</f>
        <v>135585.25</v>
      </c>
      <c r="L158" s="110">
        <f>Cookie!L84</f>
        <v>0.76547438803363654</v>
      </c>
      <c r="M158" s="106">
        <f>Cookie!M84</f>
        <v>148162.58695167312</v>
      </c>
      <c r="N158" s="106">
        <f>Cookie!N84</f>
        <v>190494.75465215117</v>
      </c>
      <c r="O158" s="106">
        <f>Cookie!O84</f>
        <v>222243.88042750969</v>
      </c>
      <c r="P158" s="110">
        <f>Cookie!P84</f>
        <v>0.91511124899718765</v>
      </c>
      <c r="Q158" s="110">
        <f>Cookie!Q84</f>
        <v>0.7117531936644792</v>
      </c>
      <c r="R158" s="110">
        <f>Cookie!R84</f>
        <v>0.61007416599812503</v>
      </c>
      <c r="S158" s="107">
        <f>Cookie!S84</f>
        <v>37.802460075856338</v>
      </c>
      <c r="T158" t="s">
        <v>22</v>
      </c>
      <c r="U158" s="108" t="s">
        <v>313</v>
      </c>
      <c r="V158">
        <f t="shared" si="3"/>
        <v>112</v>
      </c>
      <c r="W158">
        <f t="shared" si="3"/>
        <v>168</v>
      </c>
      <c r="X158" s="111">
        <f t="shared" si="3"/>
        <v>5</v>
      </c>
    </row>
    <row r="159" spans="1:24" x14ac:dyDescent="0.35">
      <c r="A159">
        <f>IF(Cookie!A85&gt;0,Cookie!A85,IF(ISBLANK(Cookie!A85),A158,Cookie!A85))</f>
        <v>2026</v>
      </c>
      <c r="B159">
        <f>Cookie!B85</f>
        <v>12</v>
      </c>
      <c r="C159" s="106">
        <f>Cookie!C85</f>
        <v>135585.25</v>
      </c>
      <c r="D159" s="106">
        <f>Cookie!D85</f>
        <v>135585.25</v>
      </c>
      <c r="E159" s="106">
        <f>Cookie!E85</f>
        <v>183052</v>
      </c>
      <c r="F159" s="106">
        <f>Cookie!F85</f>
        <v>0</v>
      </c>
      <c r="G159" s="106">
        <f>Cookie!G85</f>
        <v>0</v>
      </c>
      <c r="H159" s="106">
        <f>Cookie!H85</f>
        <v>183052</v>
      </c>
      <c r="I159" s="106">
        <f>Cookie!I85</f>
        <v>0</v>
      </c>
      <c r="J159" s="106">
        <f>Cookie!J85</f>
        <v>0</v>
      </c>
      <c r="K159" s="106">
        <f>Cookie!K85</f>
        <v>135585.25</v>
      </c>
      <c r="L159" s="110">
        <f>Cookie!L85</f>
        <v>0.76547438803363654</v>
      </c>
      <c r="M159" s="106">
        <f>Cookie!M85</f>
        <v>148162.58695167312</v>
      </c>
      <c r="N159" s="106">
        <f>Cookie!N85</f>
        <v>190494.75465215117</v>
      </c>
      <c r="O159" s="106">
        <f>Cookie!O85</f>
        <v>222243.88042750969</v>
      </c>
      <c r="P159" s="110">
        <f>Cookie!P85</f>
        <v>0.91511124899718765</v>
      </c>
      <c r="Q159" s="110">
        <f>Cookie!Q85</f>
        <v>0.7117531936644792</v>
      </c>
      <c r="R159" s="110">
        <f>Cookie!R85</f>
        <v>0.61007416599812503</v>
      </c>
      <c r="S159" s="107">
        <f>Cookie!S85</f>
        <v>37.802460075856338</v>
      </c>
      <c r="T159" t="s">
        <v>22</v>
      </c>
      <c r="U159" s="108" t="s">
        <v>313</v>
      </c>
      <c r="V159">
        <f t="shared" si="3"/>
        <v>112</v>
      </c>
      <c r="W159">
        <f t="shared" si="3"/>
        <v>168</v>
      </c>
      <c r="X159" s="111">
        <f t="shared" si="3"/>
        <v>5</v>
      </c>
    </row>
    <row r="160" spans="1:24" x14ac:dyDescent="0.35">
      <c r="A160">
        <f>IF(Cookie!A86&gt;0,Cookie!A86,IF(ISBLANK(Cookie!A86),A159,Cookie!A86))</f>
        <v>2026</v>
      </c>
      <c r="B160">
        <f>Cookie!B86</f>
        <v>13</v>
      </c>
      <c r="C160" s="106">
        <f>Cookie!C86</f>
        <v>135585.25</v>
      </c>
      <c r="D160" s="106">
        <f>Cookie!D86</f>
        <v>135585.25</v>
      </c>
      <c r="E160" s="106">
        <f>Cookie!E86</f>
        <v>183052</v>
      </c>
      <c r="F160" s="106">
        <f>Cookie!F86</f>
        <v>0</v>
      </c>
      <c r="G160" s="106">
        <f>Cookie!G86</f>
        <v>0</v>
      </c>
      <c r="H160" s="106">
        <f>Cookie!H86</f>
        <v>183052</v>
      </c>
      <c r="I160" s="106">
        <f>Cookie!I86</f>
        <v>0</v>
      </c>
      <c r="J160" s="106">
        <f>Cookie!J86</f>
        <v>0</v>
      </c>
      <c r="K160" s="106">
        <f>Cookie!K86</f>
        <v>135585.25</v>
      </c>
      <c r="L160" s="110">
        <f>Cookie!L86</f>
        <v>0.76547438803363654</v>
      </c>
      <c r="M160" s="106">
        <f>Cookie!M86</f>
        <v>148162.58695167312</v>
      </c>
      <c r="N160" s="106">
        <f>Cookie!N86</f>
        <v>190494.75465215117</v>
      </c>
      <c r="O160" s="106">
        <f>Cookie!O86</f>
        <v>222243.88042750969</v>
      </c>
      <c r="P160" s="110">
        <f>Cookie!P86</f>
        <v>0.91511124899718765</v>
      </c>
      <c r="Q160" s="110">
        <f>Cookie!Q86</f>
        <v>0.7117531936644792</v>
      </c>
      <c r="R160" s="110">
        <f>Cookie!R86</f>
        <v>0.61007416599812503</v>
      </c>
      <c r="S160" s="107">
        <f>Cookie!S86</f>
        <v>37.802460075856338</v>
      </c>
      <c r="T160" t="s">
        <v>22</v>
      </c>
      <c r="U160" s="108" t="s">
        <v>313</v>
      </c>
      <c r="V160">
        <f t="shared" si="3"/>
        <v>112</v>
      </c>
      <c r="W160">
        <f t="shared" si="3"/>
        <v>168</v>
      </c>
      <c r="X160" s="111">
        <f t="shared" si="3"/>
        <v>5</v>
      </c>
    </row>
    <row r="161" spans="1:24" x14ac:dyDescent="0.35">
      <c r="A161">
        <f>IF(Cookie!A87&gt;0,Cookie!A87,IF(ISBLANK(Cookie!A87),A160,Cookie!A87))</f>
        <v>2027</v>
      </c>
      <c r="B161">
        <f>Cookie!B87</f>
        <v>1</v>
      </c>
      <c r="C161" s="106">
        <f>Cookie!C87</f>
        <v>142364.51250000001</v>
      </c>
      <c r="D161" s="106">
        <f>Cookie!D87</f>
        <v>0</v>
      </c>
      <c r="E161" s="106">
        <f>Cookie!E87</f>
        <v>0</v>
      </c>
      <c r="F161" s="106">
        <f>Cookie!F87</f>
        <v>0</v>
      </c>
      <c r="G161" s="106">
        <f>Cookie!G87</f>
        <v>0</v>
      </c>
      <c r="H161" s="106">
        <f>Cookie!H87</f>
        <v>0</v>
      </c>
      <c r="I161" s="106">
        <f>Cookie!I87</f>
        <v>0</v>
      </c>
      <c r="J161" s="106">
        <f>Cookie!J87</f>
        <v>0</v>
      </c>
      <c r="K161" s="106">
        <f>Cookie!K87</f>
        <v>142364.51250000001</v>
      </c>
      <c r="L161" s="110">
        <f>Cookie!L87</f>
        <v>0.76547438803363654</v>
      </c>
      <c r="M161" s="106">
        <f>Cookie!M87</f>
        <v>148162.58695167312</v>
      </c>
      <c r="N161" s="106">
        <f>Cookie!N87</f>
        <v>190494.75465215117</v>
      </c>
      <c r="O161" s="106">
        <f>Cookie!O87</f>
        <v>222243.88042750969</v>
      </c>
      <c r="P161" s="110">
        <f>Cookie!P87</f>
        <v>0.96086681144704711</v>
      </c>
      <c r="Q161" s="110">
        <f>Cookie!Q87</f>
        <v>0.74734085334770317</v>
      </c>
      <c r="R161" s="110">
        <f>Cookie!R87</f>
        <v>0.64057787429803137</v>
      </c>
      <c r="S161" s="107" t="e">
        <f>Cookie!S87</f>
        <v>#N/A</v>
      </c>
      <c r="T161" t="s">
        <v>22</v>
      </c>
      <c r="U161" s="108" t="s">
        <v>313</v>
      </c>
      <c r="V161">
        <f t="shared" si="3"/>
        <v>112</v>
      </c>
      <c r="W161">
        <f t="shared" si="3"/>
        <v>168</v>
      </c>
      <c r="X161" s="111">
        <f t="shared" si="3"/>
        <v>5</v>
      </c>
    </row>
    <row r="162" spans="1:24" x14ac:dyDescent="0.35">
      <c r="A162" s="102">
        <f>IF(Danish!A48&gt;0,Danish!A48,IF(ISBLANK(Danish!A48),"",Danish!A48))</f>
        <v>2024</v>
      </c>
      <c r="B162" s="102">
        <f>Danish!B48</f>
        <v>1</v>
      </c>
      <c r="C162" s="103">
        <f>Danish!C48</f>
        <v>25700</v>
      </c>
      <c r="D162" s="103">
        <f>Danish!D48</f>
        <v>34883</v>
      </c>
      <c r="E162" s="103">
        <f>Danish!E48</f>
        <v>2671</v>
      </c>
      <c r="F162" s="103">
        <f>Danish!F48</f>
        <v>27534</v>
      </c>
      <c r="G162" s="103">
        <f>Danish!G48</f>
        <v>21182</v>
      </c>
      <c r="H162" s="103">
        <f>Danish!H48</f>
        <v>16634</v>
      </c>
      <c r="I162" s="103">
        <f>Danish!I48</f>
        <v>0</v>
      </c>
      <c r="J162" s="103">
        <f>Danish!J48</f>
        <v>21182</v>
      </c>
      <c r="K162" s="103">
        <f>Danish!K48</f>
        <v>21182</v>
      </c>
      <c r="L162" s="109">
        <f>Danish!L48</f>
        <v>0.74041881300475687</v>
      </c>
      <c r="M162" s="103">
        <f>Danish!M48</f>
        <v>19008.738627290459</v>
      </c>
      <c r="N162" s="103">
        <f>Danish!N48</f>
        <v>23760.923284113072</v>
      </c>
      <c r="O162" s="103">
        <f>Danish!O48</f>
        <v>79836.702234619923</v>
      </c>
      <c r="P162" s="109">
        <f>Danish!P48</f>
        <v>1.1143295941577855</v>
      </c>
      <c r="Q162" s="109">
        <f>Danish!Q48</f>
        <v>0.8914636753262285</v>
      </c>
      <c r="R162" s="109">
        <f>Danish!R48</f>
        <v>0.26531657003756803</v>
      </c>
      <c r="S162" s="104">
        <f>Danish!S48</f>
        <v>2.9100389105058366</v>
      </c>
      <c r="T162" s="102" t="s">
        <v>24</v>
      </c>
      <c r="U162" s="108" t="s">
        <v>313</v>
      </c>
      <c r="V162" s="105">
        <f>Danish!$M$42</f>
        <v>40</v>
      </c>
      <c r="W162" s="105">
        <f>Danish!$U$42</f>
        <v>168</v>
      </c>
      <c r="X162">
        <f>SUM(COUNTIF(Danish!$L$35:$L$41,"&gt;0"))</f>
        <v>4</v>
      </c>
    </row>
    <row r="163" spans="1:24" x14ac:dyDescent="0.35">
      <c r="A163">
        <f>IF(Danish!A49&gt;0,Danish!A49,IF(ISBLANK(Danish!A49),A162,Danish!A49))</f>
        <v>2024</v>
      </c>
      <c r="B163">
        <f>Danish!B49</f>
        <v>2</v>
      </c>
      <c r="C163" s="106">
        <f>Danish!C49</f>
        <v>19727</v>
      </c>
      <c r="D163" s="106">
        <f>Danish!D49</f>
        <v>29428</v>
      </c>
      <c r="E163" s="106">
        <f>Danish!E49</f>
        <v>16634</v>
      </c>
      <c r="F163" s="106">
        <f>Danish!F49</f>
        <v>21229</v>
      </c>
      <c r="G163" s="106">
        <f>Danish!G49</f>
        <v>18431</v>
      </c>
      <c r="H163" s="106">
        <f>Danish!H49</f>
        <v>18183</v>
      </c>
      <c r="I163" s="106">
        <f>Danish!I49</f>
        <v>0</v>
      </c>
      <c r="J163" s="106">
        <f>Danish!J49</f>
        <v>18431</v>
      </c>
      <c r="K163" s="106">
        <f>Danish!K49</f>
        <v>18431</v>
      </c>
      <c r="L163" s="110">
        <f>Danish!L49</f>
        <v>0.74041881300475687</v>
      </c>
      <c r="M163" s="106">
        <f>Danish!M49</f>
        <v>19008.738627290459</v>
      </c>
      <c r="N163" s="106">
        <f>Danish!N49</f>
        <v>23760.923284113072</v>
      </c>
      <c r="O163" s="106">
        <f>Danish!O49</f>
        <v>79836.702234619923</v>
      </c>
      <c r="P163" s="110">
        <f>Danish!P49</f>
        <v>0.96960668255698923</v>
      </c>
      <c r="Q163" s="110">
        <f>Danish!Q49</f>
        <v>0.77568534604559147</v>
      </c>
      <c r="R163" s="110">
        <f>Danish!R49</f>
        <v>0.23085873394214032</v>
      </c>
      <c r="S163" s="107">
        <f>Danish!S49</f>
        <v>23.609874790895724</v>
      </c>
      <c r="T163" t="s">
        <v>24</v>
      </c>
      <c r="U163" s="108" t="s">
        <v>313</v>
      </c>
      <c r="V163">
        <f t="shared" ref="V163:X201" si="4">V162</f>
        <v>40</v>
      </c>
      <c r="W163">
        <f t="shared" si="4"/>
        <v>168</v>
      </c>
      <c r="X163" s="111">
        <f t="shared" si="4"/>
        <v>4</v>
      </c>
    </row>
    <row r="164" spans="1:24" x14ac:dyDescent="0.35">
      <c r="A164">
        <f>IF(Danish!A50&gt;0,Danish!A50,IF(ISBLANK(Danish!A50),A163,Danish!A50))</f>
        <v>2024</v>
      </c>
      <c r="B164">
        <f>Danish!B50</f>
        <v>3</v>
      </c>
      <c r="C164" s="106">
        <f>Danish!C50</f>
        <v>19040</v>
      </c>
      <c r="D164" s="106">
        <f>Danish!D50</f>
        <v>19744</v>
      </c>
      <c r="E164" s="106">
        <f>Danish!E50</f>
        <v>18183</v>
      </c>
      <c r="F164" s="106">
        <f>Danish!F50</f>
        <v>14376</v>
      </c>
      <c r="G164" s="106">
        <f>Danish!G50</f>
        <v>16260</v>
      </c>
      <c r="H164" s="106">
        <f>Danish!H50</f>
        <v>14610</v>
      </c>
      <c r="I164" s="106">
        <f>Danish!I50</f>
        <v>0</v>
      </c>
      <c r="J164" s="106">
        <f>Danish!J50</f>
        <v>16260</v>
      </c>
      <c r="K164" s="106">
        <f>Danish!K50</f>
        <v>16260</v>
      </c>
      <c r="L164" s="110">
        <f>Danish!L50</f>
        <v>0.74041881300475687</v>
      </c>
      <c r="M164" s="106">
        <f>Danish!M50</f>
        <v>19008.738627290459</v>
      </c>
      <c r="N164" s="106">
        <f>Danish!N50</f>
        <v>23760.923284113072</v>
      </c>
      <c r="O164" s="106">
        <f>Danish!O50</f>
        <v>79836.702234619923</v>
      </c>
      <c r="P164" s="110">
        <f>Danish!P50</f>
        <v>0.85539605330023583</v>
      </c>
      <c r="Q164" s="110">
        <f>Danish!Q50</f>
        <v>0.68431684264018866</v>
      </c>
      <c r="R164" s="110">
        <f>Danish!R50</f>
        <v>0.20366572697624663</v>
      </c>
      <c r="S164" s="107">
        <f>Danish!S50</f>
        <v>26.73970588235294</v>
      </c>
      <c r="T164" t="s">
        <v>24</v>
      </c>
      <c r="U164" s="108" t="s">
        <v>313</v>
      </c>
      <c r="V164">
        <f t="shared" si="4"/>
        <v>40</v>
      </c>
      <c r="W164">
        <f t="shared" si="4"/>
        <v>168</v>
      </c>
      <c r="X164" s="111">
        <f t="shared" si="4"/>
        <v>4</v>
      </c>
    </row>
    <row r="165" spans="1:24" x14ac:dyDescent="0.35">
      <c r="A165">
        <f>IF(Danish!A51&gt;0,Danish!A51,IF(ISBLANK(Danish!A51),A164,Danish!A51))</f>
        <v>2024</v>
      </c>
      <c r="B165">
        <f>Danish!B51</f>
        <v>4</v>
      </c>
      <c r="C165" s="106">
        <f>Danish!C51</f>
        <v>16194</v>
      </c>
      <c r="D165" s="106">
        <f>Danish!D51</f>
        <v>20715</v>
      </c>
      <c r="E165" s="106">
        <f>Danish!E51</f>
        <v>14610</v>
      </c>
      <c r="F165" s="106">
        <f>Danish!F51</f>
        <v>19042</v>
      </c>
      <c r="G165" s="106">
        <f>Danish!G51</f>
        <v>15950</v>
      </c>
      <c r="H165" s="106">
        <f>Danish!H51</f>
        <v>17179</v>
      </c>
      <c r="I165" s="106">
        <f>Danish!I51</f>
        <v>0</v>
      </c>
      <c r="J165" s="106">
        <f>Danish!J51</f>
        <v>15950</v>
      </c>
      <c r="K165" s="106">
        <f>Danish!K51</f>
        <v>15950</v>
      </c>
      <c r="L165" s="110">
        <f>Danish!L51</f>
        <v>0.74041881300475687</v>
      </c>
      <c r="M165" s="106">
        <f>Danish!M51</f>
        <v>19008.738627290459</v>
      </c>
      <c r="N165" s="106">
        <f>Danish!N51</f>
        <v>23760.923284113072</v>
      </c>
      <c r="O165" s="106">
        <f>Danish!O51</f>
        <v>79836.702234619923</v>
      </c>
      <c r="P165" s="110">
        <f>Danish!P51</f>
        <v>0.83908776446117839</v>
      </c>
      <c r="Q165" s="110">
        <f>Danish!Q51</f>
        <v>0.67127021156894273</v>
      </c>
      <c r="R165" s="110">
        <f>Danish!R51</f>
        <v>0.19978280106218535</v>
      </c>
      <c r="S165" s="107">
        <f>Danish!S51</f>
        <v>25.261207854761022</v>
      </c>
      <c r="T165" t="s">
        <v>24</v>
      </c>
      <c r="U165" s="108" t="s">
        <v>313</v>
      </c>
      <c r="V165">
        <f t="shared" si="4"/>
        <v>40</v>
      </c>
      <c r="W165">
        <f t="shared" si="4"/>
        <v>168</v>
      </c>
      <c r="X165" s="111">
        <f t="shared" si="4"/>
        <v>4</v>
      </c>
    </row>
    <row r="166" spans="1:24" x14ac:dyDescent="0.35">
      <c r="A166">
        <f>IF(Danish!A52&gt;0,Danish!A52,IF(ISBLANK(Danish!A52),A165,Danish!A52))</f>
        <v>2024</v>
      </c>
      <c r="B166">
        <f>Danish!B52</f>
        <v>5</v>
      </c>
      <c r="C166" s="106">
        <f>Danish!C52</f>
        <v>14063</v>
      </c>
      <c r="D166" s="106">
        <f>Danish!D52</f>
        <v>19744</v>
      </c>
      <c r="E166" s="106">
        <f>Danish!E52</f>
        <v>17179</v>
      </c>
      <c r="F166" s="106">
        <f>Danish!F52</f>
        <v>14113</v>
      </c>
      <c r="G166" s="106">
        <f>Danish!G52</f>
        <v>14572</v>
      </c>
      <c r="H166" s="106">
        <f>Danish!H52</f>
        <v>15267</v>
      </c>
      <c r="I166" s="106">
        <f>Danish!I52</f>
        <v>0</v>
      </c>
      <c r="J166" s="106">
        <f>Danish!J52</f>
        <v>0</v>
      </c>
      <c r="K166" s="106">
        <f>Danish!K52</f>
        <v>14572</v>
      </c>
      <c r="L166" s="110">
        <f>Danish!L52</f>
        <v>0.74041881300475687</v>
      </c>
      <c r="M166" s="106">
        <f>Danish!M52</f>
        <v>19008.738627290459</v>
      </c>
      <c r="N166" s="106">
        <f>Danish!N52</f>
        <v>23760.923284113072</v>
      </c>
      <c r="O166" s="106">
        <f>Danish!O52</f>
        <v>79836.702234619923</v>
      </c>
      <c r="P166" s="110">
        <f>Danish!P52</f>
        <v>0.76659479020240073</v>
      </c>
      <c r="Q166" s="110">
        <f>Danish!Q52</f>
        <v>0.61327583216192061</v>
      </c>
      <c r="R166" s="110">
        <f>Danish!R52</f>
        <v>0.18252256909580972</v>
      </c>
      <c r="S166" s="107">
        <f>Danish!S52</f>
        <v>34.204081632653065</v>
      </c>
      <c r="T166" t="s">
        <v>24</v>
      </c>
      <c r="U166" s="108" t="s">
        <v>313</v>
      </c>
      <c r="V166">
        <f t="shared" si="4"/>
        <v>40</v>
      </c>
      <c r="W166">
        <f t="shared" si="4"/>
        <v>168</v>
      </c>
      <c r="X166" s="111">
        <f t="shared" si="4"/>
        <v>4</v>
      </c>
    </row>
    <row r="167" spans="1:24" x14ac:dyDescent="0.35">
      <c r="A167">
        <f>IF(Danish!A53&gt;0,Danish!A53,IF(ISBLANK(Danish!A53),A166,Danish!A53))</f>
        <v>2024</v>
      </c>
      <c r="B167">
        <f>Danish!B53</f>
        <v>6</v>
      </c>
      <c r="C167" s="106">
        <f>Danish!C53</f>
        <v>16094</v>
      </c>
      <c r="D167" s="106">
        <f>Danish!D53</f>
        <v>17058</v>
      </c>
      <c r="E167" s="106">
        <f>Danish!E53</f>
        <v>15267</v>
      </c>
      <c r="F167" s="106">
        <f>Danish!F53</f>
        <v>16263</v>
      </c>
      <c r="G167" s="106">
        <f>Danish!G53</f>
        <v>15104</v>
      </c>
      <c r="H167" s="106">
        <f>Danish!H53</f>
        <v>16417</v>
      </c>
      <c r="I167" s="106">
        <f>Danish!I53</f>
        <v>0</v>
      </c>
      <c r="J167" s="106">
        <f>Danish!J53</f>
        <v>0</v>
      </c>
      <c r="K167" s="106">
        <f>Danish!K53</f>
        <v>15104</v>
      </c>
      <c r="L167" s="110">
        <f>Danish!L53</f>
        <v>0.74041881300475687</v>
      </c>
      <c r="M167" s="106">
        <f>Danish!M53</f>
        <v>19008.738627290459</v>
      </c>
      <c r="N167" s="106">
        <f>Danish!N53</f>
        <v>23760.923284113072</v>
      </c>
      <c r="O167" s="106">
        <f>Danish!O53</f>
        <v>79836.702234619923</v>
      </c>
      <c r="P167" s="110">
        <f>Danish!P53</f>
        <v>0.79458191814555723</v>
      </c>
      <c r="Q167" s="110">
        <f>Danish!Q53</f>
        <v>0.63566553451644581</v>
      </c>
      <c r="R167" s="110">
        <f>Danish!R53</f>
        <v>0.18918617098703747</v>
      </c>
      <c r="S167" s="107">
        <f>Danish!S53</f>
        <v>26.561202932769973</v>
      </c>
      <c r="T167" t="s">
        <v>24</v>
      </c>
      <c r="U167" s="108" t="s">
        <v>313</v>
      </c>
      <c r="V167">
        <f t="shared" si="4"/>
        <v>40</v>
      </c>
      <c r="W167">
        <f t="shared" si="4"/>
        <v>168</v>
      </c>
      <c r="X167" s="111">
        <f t="shared" si="4"/>
        <v>4</v>
      </c>
    </row>
    <row r="168" spans="1:24" x14ac:dyDescent="0.35">
      <c r="A168">
        <f>IF(Danish!A54&gt;0,Danish!A54,IF(ISBLANK(Danish!A54),A167,Danish!A54))</f>
        <v>2024</v>
      </c>
      <c r="B168">
        <f>Danish!B54</f>
        <v>7</v>
      </c>
      <c r="C168" s="106">
        <f>Danish!C54</f>
        <v>17319</v>
      </c>
      <c r="D168" s="106">
        <f>Danish!D54</f>
        <v>22772</v>
      </c>
      <c r="E168" s="106">
        <f>Danish!E54</f>
        <v>16417</v>
      </c>
      <c r="F168" s="106">
        <f>Danish!F54</f>
        <v>15422</v>
      </c>
      <c r="G168" s="106">
        <f>Danish!G54</f>
        <v>14670</v>
      </c>
      <c r="H168" s="106">
        <f>Danish!H54</f>
        <v>16185</v>
      </c>
      <c r="I168" s="106">
        <f>Danish!I54</f>
        <v>0</v>
      </c>
      <c r="J168" s="106">
        <f>Danish!J54</f>
        <v>0</v>
      </c>
      <c r="K168" s="106">
        <f>Danish!K54</f>
        <v>14670</v>
      </c>
      <c r="L168" s="110">
        <f>Danish!L54</f>
        <v>0.74041881300475687</v>
      </c>
      <c r="M168" s="106">
        <f>Danish!M54</f>
        <v>19008.738627290459</v>
      </c>
      <c r="N168" s="106">
        <f>Danish!N54</f>
        <v>23760.923284113072</v>
      </c>
      <c r="O168" s="106">
        <f>Danish!O54</f>
        <v>79836.702234619923</v>
      </c>
      <c r="P168" s="110">
        <f>Danish!P54</f>
        <v>0.77175031377087688</v>
      </c>
      <c r="Q168" s="110">
        <f>Danish!Q54</f>
        <v>0.6174002510167016</v>
      </c>
      <c r="R168" s="110">
        <f>Danish!R54</f>
        <v>0.18375007470735166</v>
      </c>
      <c r="S168" s="107">
        <f>Danish!S54</f>
        <v>26.541717189214157</v>
      </c>
      <c r="T168" t="s">
        <v>24</v>
      </c>
      <c r="U168" s="108" t="s">
        <v>313</v>
      </c>
      <c r="V168">
        <f t="shared" si="4"/>
        <v>40</v>
      </c>
      <c r="W168">
        <f t="shared" si="4"/>
        <v>168</v>
      </c>
      <c r="X168" s="111">
        <f t="shared" si="4"/>
        <v>4</v>
      </c>
    </row>
    <row r="169" spans="1:24" x14ac:dyDescent="0.35">
      <c r="A169">
        <f>IF(Danish!A55&gt;0,Danish!A55,IF(ISBLANK(Danish!A55),A168,Danish!A55))</f>
        <v>2024</v>
      </c>
      <c r="B169">
        <f>Danish!B55</f>
        <v>8</v>
      </c>
      <c r="C169" s="106">
        <f>Danish!C55</f>
        <v>14496</v>
      </c>
      <c r="D169" s="106">
        <f>Danish!D55</f>
        <v>14058</v>
      </c>
      <c r="E169" s="106">
        <f>Danish!E55</f>
        <v>16185</v>
      </c>
      <c r="F169" s="106">
        <f>Danish!F55</f>
        <v>17322</v>
      </c>
      <c r="G169" s="106">
        <f>Danish!G55</f>
        <v>15225</v>
      </c>
      <c r="H169" s="106">
        <f>Danish!H55</f>
        <v>14350</v>
      </c>
      <c r="I169" s="106">
        <f>Danish!I55</f>
        <v>0</v>
      </c>
      <c r="J169" s="106">
        <f>Danish!J55</f>
        <v>0</v>
      </c>
      <c r="K169" s="106">
        <f>Danish!K55</f>
        <v>15225</v>
      </c>
      <c r="L169" s="110">
        <f>Danish!L55</f>
        <v>0.74041881300475687</v>
      </c>
      <c r="M169" s="106">
        <f>Danish!M55</f>
        <v>19008.738627290459</v>
      </c>
      <c r="N169" s="106">
        <f>Danish!N55</f>
        <v>23760.923284113072</v>
      </c>
      <c r="O169" s="106">
        <f>Danish!O55</f>
        <v>79836.702234619923</v>
      </c>
      <c r="P169" s="110">
        <f>Danish!P55</f>
        <v>0.80094741153112481</v>
      </c>
      <c r="Q169" s="110">
        <f>Danish!Q55</f>
        <v>0.64075792922489994</v>
      </c>
      <c r="R169" s="110">
        <f>Danish!R55</f>
        <v>0.19070176465026784</v>
      </c>
      <c r="S169" s="107">
        <f>Danish!S55</f>
        <v>31.26241721854305</v>
      </c>
      <c r="T169" t="s">
        <v>24</v>
      </c>
      <c r="U169" s="108" t="s">
        <v>313</v>
      </c>
      <c r="V169">
        <f t="shared" si="4"/>
        <v>40</v>
      </c>
      <c r="W169">
        <f t="shared" si="4"/>
        <v>168</v>
      </c>
      <c r="X169" s="111">
        <f t="shared" si="4"/>
        <v>4</v>
      </c>
    </row>
    <row r="170" spans="1:24" x14ac:dyDescent="0.35">
      <c r="A170">
        <f>IF(Danish!A56&gt;0,Danish!A56,IF(ISBLANK(Danish!A56),A169,Danish!A56))</f>
        <v>2024</v>
      </c>
      <c r="B170">
        <f>Danish!B56</f>
        <v>9</v>
      </c>
      <c r="C170" s="106">
        <f>Danish!C56</f>
        <v>15187</v>
      </c>
      <c r="D170" s="106">
        <f>Danish!D56</f>
        <v>19058</v>
      </c>
      <c r="E170" s="106">
        <f>Danish!E56</f>
        <v>14350</v>
      </c>
      <c r="F170" s="106">
        <f>Danish!F56</f>
        <v>19886</v>
      </c>
      <c r="G170" s="106">
        <f>Danish!G56</f>
        <v>18705</v>
      </c>
      <c r="H170" s="106">
        <f>Danish!H56</f>
        <v>13323</v>
      </c>
      <c r="I170" s="106">
        <f>Danish!I56</f>
        <v>0</v>
      </c>
      <c r="J170" s="106">
        <f>Danish!J56</f>
        <v>0</v>
      </c>
      <c r="K170" s="106">
        <f>Danish!K56</f>
        <v>18705</v>
      </c>
      <c r="L170" s="110">
        <f>Danish!L56</f>
        <v>0.74041881300475687</v>
      </c>
      <c r="M170" s="106">
        <f>Danish!M56</f>
        <v>19008.738627290459</v>
      </c>
      <c r="N170" s="106">
        <f>Danish!N56</f>
        <v>23760.923284113072</v>
      </c>
      <c r="O170" s="106">
        <f>Danish!O56</f>
        <v>79836.702234619923</v>
      </c>
      <c r="P170" s="110">
        <f>Danish!P56</f>
        <v>0.98402110559538192</v>
      </c>
      <c r="Q170" s="110">
        <f>Danish!Q56</f>
        <v>0.78721688447630556</v>
      </c>
      <c r="R170" s="110">
        <f>Danish!R56</f>
        <v>0.23429073942747189</v>
      </c>
      <c r="S170" s="107">
        <f>Danish!S56</f>
        <v>26.456838085204453</v>
      </c>
      <c r="T170" t="s">
        <v>24</v>
      </c>
      <c r="U170" s="108" t="s">
        <v>313</v>
      </c>
      <c r="V170">
        <f t="shared" si="4"/>
        <v>40</v>
      </c>
      <c r="W170">
        <f t="shared" si="4"/>
        <v>168</v>
      </c>
      <c r="X170" s="111">
        <f t="shared" si="4"/>
        <v>4</v>
      </c>
    </row>
    <row r="171" spans="1:24" x14ac:dyDescent="0.35">
      <c r="A171">
        <f>IF(Danish!A57&gt;0,Danish!A57,IF(ISBLANK(Danish!A57),A170,Danish!A57))</f>
        <v>2024</v>
      </c>
      <c r="B171">
        <f>Danish!B57</f>
        <v>10</v>
      </c>
      <c r="C171" s="106">
        <f>Danish!C57</f>
        <v>17843</v>
      </c>
      <c r="D171" s="106">
        <f>Danish!D57</f>
        <v>22744</v>
      </c>
      <c r="E171" s="106">
        <f>Danish!E57</f>
        <v>13323</v>
      </c>
      <c r="F171" s="106">
        <f>Danish!F57</f>
        <v>21650</v>
      </c>
      <c r="G171" s="106">
        <f>Danish!G57</f>
        <v>21650</v>
      </c>
      <c r="H171" s="106">
        <f>Danish!H57</f>
        <v>16418</v>
      </c>
      <c r="I171" s="106">
        <f>Danish!I57</f>
        <v>0</v>
      </c>
      <c r="J171" s="106">
        <f>Danish!J57</f>
        <v>0</v>
      </c>
      <c r="K171" s="106">
        <f>Danish!K57</f>
        <v>21650</v>
      </c>
      <c r="L171" s="110">
        <f>Danish!L57</f>
        <v>0.74041881300475687</v>
      </c>
      <c r="M171" s="106">
        <f>Danish!M57</f>
        <v>19008.738627290459</v>
      </c>
      <c r="N171" s="106">
        <f>Danish!N57</f>
        <v>23760.923284113072</v>
      </c>
      <c r="O171" s="106">
        <f>Danish!O57</f>
        <v>79836.702234619923</v>
      </c>
      <c r="P171" s="110">
        <f>Danish!P57</f>
        <v>1.1389498495664272</v>
      </c>
      <c r="Q171" s="110">
        <f>Danish!Q57</f>
        <v>0.91115987965314171</v>
      </c>
      <c r="R171" s="110">
        <f>Danish!R57</f>
        <v>0.27117853561105409</v>
      </c>
      <c r="S171" s="107">
        <f>Danish!S57</f>
        <v>20.907022361710474</v>
      </c>
      <c r="T171" t="s">
        <v>24</v>
      </c>
      <c r="U171" s="108" t="s">
        <v>313</v>
      </c>
      <c r="V171">
        <f t="shared" si="4"/>
        <v>40</v>
      </c>
      <c r="W171">
        <f t="shared" si="4"/>
        <v>168</v>
      </c>
      <c r="X171" s="111">
        <f t="shared" si="4"/>
        <v>4</v>
      </c>
    </row>
    <row r="172" spans="1:24" x14ac:dyDescent="0.35">
      <c r="A172">
        <f>IF(Danish!A58&gt;0,Danish!A58,IF(ISBLANK(Danish!A58),A171,Danish!A58))</f>
        <v>2024</v>
      </c>
      <c r="B172">
        <f>Danish!B58</f>
        <v>11</v>
      </c>
      <c r="C172" s="106">
        <f>Danish!C58</f>
        <v>20593</v>
      </c>
      <c r="D172" s="106">
        <f>Danish!D58</f>
        <v>21372</v>
      </c>
      <c r="E172" s="106">
        <f>Danish!E58</f>
        <v>16418</v>
      </c>
      <c r="F172" s="106">
        <f>Danish!F58</f>
        <v>17328</v>
      </c>
      <c r="G172" s="106">
        <f>Danish!G58</f>
        <v>18986</v>
      </c>
      <c r="H172" s="106">
        <f>Danish!H58</f>
        <v>11424</v>
      </c>
      <c r="I172" s="106">
        <f>Danish!I58</f>
        <v>0</v>
      </c>
      <c r="J172" s="106">
        <f>Danish!J58</f>
        <v>0</v>
      </c>
      <c r="K172" s="106">
        <f>Danish!K58</f>
        <v>18986</v>
      </c>
      <c r="L172" s="110">
        <f>Danish!L58</f>
        <v>0.74041881300475687</v>
      </c>
      <c r="M172" s="106">
        <f>Danish!M58</f>
        <v>19008.738627290459</v>
      </c>
      <c r="N172" s="106">
        <f>Danish!N58</f>
        <v>23760.923284113072</v>
      </c>
      <c r="O172" s="106">
        <f>Danish!O58</f>
        <v>79836.702234619923</v>
      </c>
      <c r="P172" s="110">
        <f>Danish!P58</f>
        <v>0.99880378031723716</v>
      </c>
      <c r="Q172" s="110">
        <f>Danish!Q58</f>
        <v>0.79904302425378981</v>
      </c>
      <c r="R172" s="110">
        <f>Danish!R58</f>
        <v>0.23781042388505649</v>
      </c>
      <c r="S172" s="107">
        <f>Danish!S58</f>
        <v>22.323313747389893</v>
      </c>
      <c r="T172" t="s">
        <v>24</v>
      </c>
      <c r="U172" s="108" t="s">
        <v>313</v>
      </c>
      <c r="V172">
        <f t="shared" si="4"/>
        <v>40</v>
      </c>
      <c r="W172">
        <f t="shared" si="4"/>
        <v>168</v>
      </c>
      <c r="X172" s="111">
        <f t="shared" si="4"/>
        <v>4</v>
      </c>
    </row>
    <row r="173" spans="1:24" x14ac:dyDescent="0.35">
      <c r="A173">
        <f>IF(Danish!A59&gt;0,Danish!A59,IF(ISBLANK(Danish!A59),A172,Danish!A59))</f>
        <v>2024</v>
      </c>
      <c r="B173">
        <f>Danish!B59</f>
        <v>12</v>
      </c>
      <c r="C173" s="106">
        <f>Danish!C59</f>
        <v>16911</v>
      </c>
      <c r="D173" s="106">
        <f>Danish!D59</f>
        <v>21625</v>
      </c>
      <c r="E173" s="106">
        <f>Danish!E59</f>
        <v>11424</v>
      </c>
      <c r="F173" s="106">
        <f>Danish!F59</f>
        <v>21503</v>
      </c>
      <c r="G173" s="106">
        <f>Danish!G59</f>
        <v>18406</v>
      </c>
      <c r="H173" s="106">
        <f>Danish!H59</f>
        <v>11288</v>
      </c>
      <c r="I173" s="106">
        <f>Danish!I59</f>
        <v>0</v>
      </c>
      <c r="J173" s="106">
        <f>Danish!J59</f>
        <v>0</v>
      </c>
      <c r="K173" s="106">
        <f>Danish!K59</f>
        <v>18406</v>
      </c>
      <c r="L173" s="110">
        <f>Danish!L59</f>
        <v>0.74041881300475687</v>
      </c>
      <c r="M173" s="106">
        <f>Danish!M59</f>
        <v>19008.738627290459</v>
      </c>
      <c r="N173" s="106">
        <f>Danish!N59</f>
        <v>23760.923284113072</v>
      </c>
      <c r="O173" s="106">
        <f>Danish!O59</f>
        <v>79836.702234619923</v>
      </c>
      <c r="P173" s="110">
        <f>Danish!P59</f>
        <v>0.96829149797319436</v>
      </c>
      <c r="Q173" s="110">
        <f>Danish!Q59</f>
        <v>0.77463319837855549</v>
      </c>
      <c r="R173" s="110">
        <f>Danish!R59</f>
        <v>0.23054559475552247</v>
      </c>
      <c r="S173" s="107">
        <f>Danish!S59</f>
        <v>18.915025722902254</v>
      </c>
      <c r="T173" t="s">
        <v>24</v>
      </c>
      <c r="U173" s="108" t="s">
        <v>313</v>
      </c>
      <c r="V173">
        <f t="shared" si="4"/>
        <v>40</v>
      </c>
      <c r="W173">
        <f t="shared" si="4"/>
        <v>168</v>
      </c>
      <c r="X173" s="111">
        <f t="shared" si="4"/>
        <v>4</v>
      </c>
    </row>
    <row r="174" spans="1:24" x14ac:dyDescent="0.35">
      <c r="A174">
        <f>IF(Danish!A60&gt;0,Danish!A60,IF(ISBLANK(Danish!A60),A173,Danish!A60))</f>
        <v>2024</v>
      </c>
      <c r="B174">
        <f>Danish!B60</f>
        <v>13</v>
      </c>
      <c r="C174" s="106">
        <f>Danish!C60</f>
        <v>21942</v>
      </c>
      <c r="D174" s="106">
        <f>Danish!D60</f>
        <v>26058</v>
      </c>
      <c r="E174" s="106">
        <f>Danish!E60</f>
        <v>11288</v>
      </c>
      <c r="F174" s="106">
        <f>Danish!F60</f>
        <v>23449</v>
      </c>
      <c r="G174" s="106">
        <f>Danish!G60</f>
        <v>16644</v>
      </c>
      <c r="H174" s="106">
        <f>Danish!H60</f>
        <v>17811</v>
      </c>
      <c r="I174" s="106">
        <f>Danish!I60</f>
        <v>0</v>
      </c>
      <c r="J174" s="106">
        <f>Danish!J60</f>
        <v>0</v>
      </c>
      <c r="K174" s="106">
        <f>Danish!K60</f>
        <v>16644</v>
      </c>
      <c r="L174" s="110">
        <f>Danish!L60</f>
        <v>0.74041881300475687</v>
      </c>
      <c r="M174" s="106">
        <f>Danish!M60</f>
        <v>19008.738627290459</v>
      </c>
      <c r="N174" s="106">
        <f>Danish!N60</f>
        <v>23760.923284113072</v>
      </c>
      <c r="O174" s="106">
        <f>Danish!O60</f>
        <v>79836.702234619923</v>
      </c>
      <c r="P174" s="110">
        <f>Danish!P60</f>
        <v>0.87559728850732621</v>
      </c>
      <c r="Q174" s="110">
        <f>Danish!Q60</f>
        <v>0.70047783080586101</v>
      </c>
      <c r="R174" s="110">
        <f>Danish!R60</f>
        <v>0.20847554488269673</v>
      </c>
      <c r="S174" s="107">
        <f>Danish!S60</f>
        <v>18.005651262419104</v>
      </c>
      <c r="T174" t="s">
        <v>24</v>
      </c>
      <c r="U174" s="108" t="s">
        <v>313</v>
      </c>
      <c r="V174">
        <f t="shared" si="4"/>
        <v>40</v>
      </c>
      <c r="W174">
        <f t="shared" si="4"/>
        <v>168</v>
      </c>
      <c r="X174" s="111">
        <f t="shared" si="4"/>
        <v>4</v>
      </c>
    </row>
    <row r="175" spans="1:24" x14ac:dyDescent="0.35">
      <c r="A175">
        <f>IF(Danish!A61&gt;0,Danish!A61,IF(ISBLANK(Danish!A61),A174,Danish!A61))</f>
        <v>2025</v>
      </c>
      <c r="B175">
        <f>Danish!B61</f>
        <v>1</v>
      </c>
      <c r="C175" s="106">
        <f>Danish!C61</f>
        <v>18589</v>
      </c>
      <c r="D175" s="106">
        <f>Danish!D61</f>
        <v>20458</v>
      </c>
      <c r="E175" s="106">
        <f>Danish!E61</f>
        <v>17811</v>
      </c>
      <c r="F175" s="106">
        <f>Danish!F61</f>
        <v>22587</v>
      </c>
      <c r="G175" s="106">
        <f>Danish!G61</f>
        <v>20029</v>
      </c>
      <c r="H175" s="106">
        <f>Danish!H61</f>
        <v>15567</v>
      </c>
      <c r="I175" s="106">
        <f>Danish!I61</f>
        <v>0</v>
      </c>
      <c r="J175" s="106">
        <f>Danish!J61</f>
        <v>20029</v>
      </c>
      <c r="K175" s="106">
        <f>Danish!K61</f>
        <v>20029</v>
      </c>
      <c r="L175" s="110">
        <f>Danish!L61</f>
        <v>0.79052486126766786</v>
      </c>
      <c r="M175" s="106">
        <f>Danish!M61</f>
        <v>20295.10893332151</v>
      </c>
      <c r="N175" s="106">
        <f>Danish!N61</f>
        <v>25368.886166651886</v>
      </c>
      <c r="O175" s="106">
        <f>Danish!O61</f>
        <v>85239.457519950345</v>
      </c>
      <c r="P175" s="110">
        <f>Danish!P61</f>
        <v>0.98688802636163242</v>
      </c>
      <c r="Q175" s="110">
        <f>Danish!Q61</f>
        <v>0.78951042108930602</v>
      </c>
      <c r="R175" s="110">
        <f>Danish!R61</f>
        <v>0.23497333960991248</v>
      </c>
      <c r="S175" s="107">
        <f>Danish!S61</f>
        <v>26.828124159449139</v>
      </c>
      <c r="T175" t="s">
        <v>24</v>
      </c>
      <c r="U175" s="108" t="s">
        <v>313</v>
      </c>
      <c r="V175">
        <f t="shared" si="4"/>
        <v>40</v>
      </c>
      <c r="W175">
        <f t="shared" si="4"/>
        <v>168</v>
      </c>
      <c r="X175" s="111">
        <f t="shared" si="4"/>
        <v>4</v>
      </c>
    </row>
    <row r="176" spans="1:24" x14ac:dyDescent="0.35">
      <c r="A176">
        <f>IF(Danish!A62&gt;0,Danish!A62,IF(ISBLANK(Danish!A62),A175,Danish!A62))</f>
        <v>2025</v>
      </c>
      <c r="B176">
        <f>Danish!B62</f>
        <v>2</v>
      </c>
      <c r="C176" s="106">
        <f>Danish!C62</f>
        <v>22481</v>
      </c>
      <c r="D176" s="106">
        <f>Danish!D62</f>
        <v>21244</v>
      </c>
      <c r="E176" s="106">
        <f>Danish!E62</f>
        <v>15567</v>
      </c>
      <c r="F176" s="106">
        <f>Danish!F62</f>
        <v>19080</v>
      </c>
      <c r="G176" s="106">
        <f>Danish!G62</f>
        <v>19825</v>
      </c>
      <c r="H176" s="106">
        <f>Danish!H62</f>
        <v>14348</v>
      </c>
      <c r="I176" s="106">
        <f>Danish!I62</f>
        <v>0</v>
      </c>
      <c r="J176" s="106">
        <f>Danish!J62</f>
        <v>19825</v>
      </c>
      <c r="K176" s="106">
        <f>Danish!K62</f>
        <v>19825</v>
      </c>
      <c r="L176" s="110">
        <f>Danish!L62</f>
        <v>0.79052486126766786</v>
      </c>
      <c r="M176" s="106">
        <f>Danish!M62</f>
        <v>20295.10893332151</v>
      </c>
      <c r="N176" s="106">
        <f>Danish!N62</f>
        <v>25368.886166651886</v>
      </c>
      <c r="O176" s="106">
        <f>Danish!O62</f>
        <v>85239.457519950345</v>
      </c>
      <c r="P176" s="110">
        <f>Danish!P62</f>
        <v>0.97683634343299031</v>
      </c>
      <c r="Q176" s="110">
        <f>Danish!Q62</f>
        <v>0.78146907474639227</v>
      </c>
      <c r="R176" s="110">
        <f>Danish!R62</f>
        <v>0.23258008176975958</v>
      </c>
      <c r="S176" s="107">
        <f>Danish!S62</f>
        <v>19.38863929540501</v>
      </c>
      <c r="T176" t="s">
        <v>24</v>
      </c>
      <c r="U176" s="108" t="s">
        <v>313</v>
      </c>
      <c r="V176">
        <f t="shared" si="4"/>
        <v>40</v>
      </c>
      <c r="W176">
        <f t="shared" si="4"/>
        <v>168</v>
      </c>
      <c r="X176" s="111">
        <f t="shared" si="4"/>
        <v>4</v>
      </c>
    </row>
    <row r="177" spans="1:24" x14ac:dyDescent="0.35">
      <c r="A177">
        <f>IF(Danish!A63&gt;0,Danish!A63,IF(ISBLANK(Danish!A63),A176,Danish!A63))</f>
        <v>2025</v>
      </c>
      <c r="B177">
        <f>Danish!B63</f>
        <v>3</v>
      </c>
      <c r="C177" s="106">
        <f>Danish!C63</f>
        <v>20013</v>
      </c>
      <c r="D177" s="106">
        <f>Danish!D63</f>
        <v>23872</v>
      </c>
      <c r="E177" s="106">
        <f>Danish!E63</f>
        <v>14348</v>
      </c>
      <c r="F177" s="106">
        <f>Danish!F63</f>
        <v>17584</v>
      </c>
      <c r="G177" s="106">
        <f>Danish!G63</f>
        <v>16272</v>
      </c>
      <c r="H177" s="106">
        <f>Danish!H63</f>
        <v>15233</v>
      </c>
      <c r="I177" s="106">
        <f>Danish!I63</f>
        <v>0</v>
      </c>
      <c r="J177" s="106">
        <f>Danish!J63</f>
        <v>16272</v>
      </c>
      <c r="K177" s="106">
        <f>Danish!K63</f>
        <v>16272</v>
      </c>
      <c r="L177" s="110">
        <f>Danish!L63</f>
        <v>0.79052486126766786</v>
      </c>
      <c r="M177" s="106">
        <f>Danish!M63</f>
        <v>20295.10893332151</v>
      </c>
      <c r="N177" s="106">
        <f>Danish!N63</f>
        <v>25368.886166651886</v>
      </c>
      <c r="O177" s="106">
        <f>Danish!O63</f>
        <v>85239.457519950345</v>
      </c>
      <c r="P177" s="110">
        <f>Danish!P63</f>
        <v>0.80176953242580673</v>
      </c>
      <c r="Q177" s="110">
        <f>Danish!Q63</f>
        <v>0.64141562594064538</v>
      </c>
      <c r="R177" s="110">
        <f>Danish!R63</f>
        <v>0.19089750772043015</v>
      </c>
      <c r="S177" s="107">
        <f>Danish!S63</f>
        <v>20.074151801329137</v>
      </c>
      <c r="T177" t="s">
        <v>24</v>
      </c>
      <c r="U177" s="108" t="s">
        <v>313</v>
      </c>
      <c r="V177">
        <f t="shared" si="4"/>
        <v>40</v>
      </c>
      <c r="W177">
        <f t="shared" si="4"/>
        <v>168</v>
      </c>
      <c r="X177" s="111">
        <f t="shared" si="4"/>
        <v>4</v>
      </c>
    </row>
    <row r="178" spans="1:24" x14ac:dyDescent="0.35">
      <c r="A178">
        <f>IF(Danish!A64&gt;0,Danish!A64,IF(ISBLANK(Danish!A64),A177,Danish!A64))</f>
        <v>2025</v>
      </c>
      <c r="B178">
        <f>Danish!B64</f>
        <v>4</v>
      </c>
      <c r="C178" s="106">
        <f>Danish!C64</f>
        <v>19695</v>
      </c>
      <c r="D178" s="106">
        <f>Danish!D64</f>
        <v>22658</v>
      </c>
      <c r="E178" s="106">
        <f>Danish!E64</f>
        <v>15233</v>
      </c>
      <c r="F178" s="106">
        <f>Danish!F64</f>
        <v>18940</v>
      </c>
      <c r="G178" s="106">
        <f>Danish!G64</f>
        <v>17680</v>
      </c>
      <c r="H178" s="106">
        <f>Danish!H64</f>
        <v>15316</v>
      </c>
      <c r="I178" s="106">
        <f>Danish!I64</f>
        <v>0</v>
      </c>
      <c r="J178" s="106">
        <f>Danish!J64</f>
        <v>17680</v>
      </c>
      <c r="K178" s="106">
        <f>Danish!K64</f>
        <v>17680</v>
      </c>
      <c r="L178" s="110">
        <f>Danish!L64</f>
        <v>0.79052486126766786</v>
      </c>
      <c r="M178" s="106">
        <f>Danish!M64</f>
        <v>20295.10893332151</v>
      </c>
      <c r="N178" s="106">
        <f>Danish!N64</f>
        <v>25368.886166651886</v>
      </c>
      <c r="O178" s="106">
        <f>Danish!O64</f>
        <v>85239.457519950345</v>
      </c>
      <c r="P178" s="110">
        <f>Danish!P64</f>
        <v>0.87114585381565035</v>
      </c>
      <c r="Q178" s="110">
        <f>Danish!Q64</f>
        <v>0.6969166830525203</v>
      </c>
      <c r="R178" s="110">
        <f>Danish!R64</f>
        <v>0.20741567947991674</v>
      </c>
      <c r="S178" s="107">
        <f>Danish!S64</f>
        <v>21.656461030718457</v>
      </c>
      <c r="T178" t="s">
        <v>24</v>
      </c>
      <c r="U178" s="108" t="s">
        <v>313</v>
      </c>
      <c r="V178">
        <f t="shared" si="4"/>
        <v>40</v>
      </c>
      <c r="W178">
        <f t="shared" si="4"/>
        <v>168</v>
      </c>
      <c r="X178" s="111">
        <f t="shared" si="4"/>
        <v>4</v>
      </c>
    </row>
    <row r="179" spans="1:24" x14ac:dyDescent="0.35">
      <c r="A179">
        <f>IF(Danish!A65&gt;0,Danish!A65,IF(ISBLANK(Danish!A65),A178,Danish!A65))</f>
        <v>2025</v>
      </c>
      <c r="B179">
        <f>Danish!B65</f>
        <v>5</v>
      </c>
      <c r="C179" s="106">
        <f>Danish!C65</f>
        <v>18357</v>
      </c>
      <c r="D179" s="106">
        <f>Danish!D65</f>
        <v>18686</v>
      </c>
      <c r="E179" s="106">
        <f>Danish!E65</f>
        <v>15316</v>
      </c>
      <c r="F179" s="106">
        <f>Danish!F65</f>
        <v>0</v>
      </c>
      <c r="G179" s="106">
        <f>Danish!G65</f>
        <v>0</v>
      </c>
      <c r="H179" s="106">
        <f>Danish!H65</f>
        <v>15645</v>
      </c>
      <c r="I179" s="106">
        <f>Danish!I65</f>
        <v>0</v>
      </c>
      <c r="J179" s="106">
        <f>Danish!J65</f>
        <v>0</v>
      </c>
      <c r="K179" s="106">
        <f>Danish!K65</f>
        <v>18357</v>
      </c>
      <c r="L179" s="110">
        <f>Danish!L65</f>
        <v>0.79052486126766786</v>
      </c>
      <c r="M179" s="106">
        <f>Danish!M65</f>
        <v>20295.10893332151</v>
      </c>
      <c r="N179" s="106">
        <f>Danish!N65</f>
        <v>25368.886166651886</v>
      </c>
      <c r="O179" s="106">
        <f>Danish!O65</f>
        <v>85239.457519950345</v>
      </c>
      <c r="P179" s="110">
        <f>Danish!P65</f>
        <v>0.90450364471119316</v>
      </c>
      <c r="Q179" s="110">
        <f>Danish!Q65</f>
        <v>0.72360291576895452</v>
      </c>
      <c r="R179" s="110">
        <f>Danish!R65</f>
        <v>0.21535801064552215</v>
      </c>
      <c r="S179" s="107">
        <f>Danish!S65</f>
        <v>23.361551451762271</v>
      </c>
      <c r="T179" t="s">
        <v>24</v>
      </c>
      <c r="U179" s="108" t="s">
        <v>313</v>
      </c>
      <c r="V179">
        <f t="shared" si="4"/>
        <v>40</v>
      </c>
      <c r="W179">
        <f t="shared" si="4"/>
        <v>168</v>
      </c>
      <c r="X179" s="111">
        <f t="shared" si="4"/>
        <v>4</v>
      </c>
    </row>
    <row r="180" spans="1:24" x14ac:dyDescent="0.35">
      <c r="A180">
        <f>IF(Danish!A66&gt;0,Danish!A66,IF(ISBLANK(Danish!A66),A179,Danish!A66))</f>
        <v>2025</v>
      </c>
      <c r="B180">
        <f>Danish!B66</f>
        <v>6</v>
      </c>
      <c r="C180" s="106">
        <f>Danish!C66</f>
        <v>17987</v>
      </c>
      <c r="D180" s="106">
        <f>Danish!D66</f>
        <v>19372</v>
      </c>
      <c r="E180" s="106">
        <f>Danish!E66</f>
        <v>15645</v>
      </c>
      <c r="F180" s="106">
        <f>Danish!F66</f>
        <v>0</v>
      </c>
      <c r="G180" s="106">
        <f>Danish!G66</f>
        <v>0</v>
      </c>
      <c r="H180" s="106">
        <f>Danish!H66</f>
        <v>17030</v>
      </c>
      <c r="I180" s="106">
        <f>Danish!I66</f>
        <v>0</v>
      </c>
      <c r="J180" s="106">
        <f>Danish!J66</f>
        <v>0</v>
      </c>
      <c r="K180" s="106">
        <f>Danish!K66</f>
        <v>17987</v>
      </c>
      <c r="L180" s="110">
        <f>Danish!L66</f>
        <v>0.79052486126766786</v>
      </c>
      <c r="M180" s="106">
        <f>Danish!M66</f>
        <v>20295.10893332151</v>
      </c>
      <c r="N180" s="106">
        <f>Danish!N66</f>
        <v>25368.886166651886</v>
      </c>
      <c r="O180" s="106">
        <f>Danish!O66</f>
        <v>85239.457519950345</v>
      </c>
      <c r="P180" s="110">
        <f>Danish!P66</f>
        <v>0.88627265116414611</v>
      </c>
      <c r="Q180" s="110">
        <f>Danish!Q66</f>
        <v>0.70901812093131689</v>
      </c>
      <c r="R180" s="110">
        <f>Danish!R66</f>
        <v>0.21101729789622525</v>
      </c>
      <c r="S180" s="107">
        <f>Danish!S66</f>
        <v>24.354255851448269</v>
      </c>
      <c r="T180" t="s">
        <v>24</v>
      </c>
      <c r="U180" s="108" t="s">
        <v>313</v>
      </c>
      <c r="V180">
        <f t="shared" si="4"/>
        <v>40</v>
      </c>
      <c r="W180">
        <f t="shared" si="4"/>
        <v>168</v>
      </c>
      <c r="X180" s="111">
        <f t="shared" si="4"/>
        <v>4</v>
      </c>
    </row>
    <row r="181" spans="1:24" x14ac:dyDescent="0.35">
      <c r="A181">
        <f>IF(Danish!A67&gt;0,Danish!A67,IF(ISBLANK(Danish!A67),A180,Danish!A67))</f>
        <v>2025</v>
      </c>
      <c r="B181">
        <f>Danish!B67</f>
        <v>7</v>
      </c>
      <c r="C181" s="106">
        <f>Danish!C67</f>
        <v>16970</v>
      </c>
      <c r="D181" s="106">
        <f>Danish!D67</f>
        <v>19372</v>
      </c>
      <c r="E181" s="106">
        <f>Danish!E67</f>
        <v>17030</v>
      </c>
      <c r="F181" s="106">
        <f>Danish!F67</f>
        <v>0</v>
      </c>
      <c r="G181" s="106">
        <f>Danish!G67</f>
        <v>0</v>
      </c>
      <c r="H181" s="106">
        <f>Danish!H67</f>
        <v>19432</v>
      </c>
      <c r="I181" s="106">
        <f>Danish!I67</f>
        <v>0</v>
      </c>
      <c r="J181" s="106">
        <f>Danish!J67</f>
        <v>0</v>
      </c>
      <c r="K181" s="106">
        <f>Danish!K67</f>
        <v>16970</v>
      </c>
      <c r="L181" s="110">
        <f>Danish!L67</f>
        <v>0.79052486126766786</v>
      </c>
      <c r="M181" s="106">
        <f>Danish!M67</f>
        <v>20295.10893332151</v>
      </c>
      <c r="N181" s="106">
        <f>Danish!N67</f>
        <v>25368.886166651886</v>
      </c>
      <c r="O181" s="106">
        <f>Danish!O67</f>
        <v>85239.457519950345</v>
      </c>
      <c r="P181" s="110">
        <f>Danish!P67</f>
        <v>0.83616205538753319</v>
      </c>
      <c r="Q181" s="110">
        <f>Danish!Q67</f>
        <v>0.66892964431002655</v>
      </c>
      <c r="R181" s="110">
        <f>Danish!R67</f>
        <v>0.19908620366369836</v>
      </c>
      <c r="S181" s="107">
        <f>Danish!S67</f>
        <v>28.098998232174427</v>
      </c>
      <c r="T181" t="s">
        <v>24</v>
      </c>
      <c r="U181" s="108" t="s">
        <v>313</v>
      </c>
      <c r="V181">
        <f t="shared" si="4"/>
        <v>40</v>
      </c>
      <c r="W181">
        <f t="shared" si="4"/>
        <v>168</v>
      </c>
      <c r="X181" s="111">
        <f t="shared" si="4"/>
        <v>4</v>
      </c>
    </row>
    <row r="182" spans="1:24" x14ac:dyDescent="0.35">
      <c r="A182">
        <f>IF(Danish!A68&gt;0,Danish!A68,IF(ISBLANK(Danish!A68),A181,Danish!A68))</f>
        <v>2025</v>
      </c>
      <c r="B182">
        <f>Danish!B68</f>
        <v>8</v>
      </c>
      <c r="C182" s="106">
        <f>Danish!C68</f>
        <v>17609</v>
      </c>
      <c r="D182" s="106">
        <f>Danish!D68</f>
        <v>18372</v>
      </c>
      <c r="E182" s="106">
        <f>Danish!E68</f>
        <v>19432</v>
      </c>
      <c r="F182" s="106">
        <f>Danish!F68</f>
        <v>0</v>
      </c>
      <c r="G182" s="106">
        <f>Danish!G68</f>
        <v>0</v>
      </c>
      <c r="H182" s="106">
        <f>Danish!H68</f>
        <v>20195</v>
      </c>
      <c r="I182" s="106">
        <f>Danish!I68</f>
        <v>0</v>
      </c>
      <c r="J182" s="106">
        <f>Danish!J68</f>
        <v>0</v>
      </c>
      <c r="K182" s="106">
        <f>Danish!K68</f>
        <v>17609</v>
      </c>
      <c r="L182" s="110">
        <f>Danish!L68</f>
        <v>0.79052486126766786</v>
      </c>
      <c r="M182" s="106">
        <f>Danish!M68</f>
        <v>20295.10893332151</v>
      </c>
      <c r="N182" s="106">
        <f>Danish!N68</f>
        <v>25368.886166651886</v>
      </c>
      <c r="O182" s="106">
        <f>Danish!O68</f>
        <v>85239.457519950345</v>
      </c>
      <c r="P182" s="110">
        <f>Danish!P68</f>
        <v>0.8676474739728387</v>
      </c>
      <c r="Q182" s="110">
        <f>Danish!Q68</f>
        <v>0.69411797917827101</v>
      </c>
      <c r="R182" s="110">
        <f>Danish!R68</f>
        <v>0.2065827318982949</v>
      </c>
      <c r="S182" s="107">
        <f>Danish!S68</f>
        <v>30.898744959963658</v>
      </c>
      <c r="T182" t="s">
        <v>24</v>
      </c>
      <c r="U182" s="108" t="s">
        <v>313</v>
      </c>
      <c r="V182">
        <f t="shared" si="4"/>
        <v>40</v>
      </c>
      <c r="W182">
        <f t="shared" si="4"/>
        <v>168</v>
      </c>
      <c r="X182" s="111">
        <f t="shared" si="4"/>
        <v>4</v>
      </c>
    </row>
    <row r="183" spans="1:24" x14ac:dyDescent="0.35">
      <c r="A183">
        <f>IF(Danish!A69&gt;0,Danish!A69,IF(ISBLANK(Danish!A69),A182,Danish!A69))</f>
        <v>2025</v>
      </c>
      <c r="B183">
        <f>Danish!B69</f>
        <v>9</v>
      </c>
      <c r="C183" s="106">
        <f>Danish!C69</f>
        <v>19621</v>
      </c>
      <c r="D183" s="106">
        <f>Danish!D69</f>
        <v>19372</v>
      </c>
      <c r="E183" s="106">
        <f>Danish!E69</f>
        <v>20195</v>
      </c>
      <c r="F183" s="106">
        <f>Danish!F69</f>
        <v>0</v>
      </c>
      <c r="G183" s="106">
        <f>Danish!G69</f>
        <v>0</v>
      </c>
      <c r="H183" s="106">
        <f>Danish!H69</f>
        <v>19946</v>
      </c>
      <c r="I183" s="106">
        <f>Danish!I69</f>
        <v>0</v>
      </c>
      <c r="J183" s="106">
        <f>Danish!J69</f>
        <v>0</v>
      </c>
      <c r="K183" s="106">
        <f>Danish!K69</f>
        <v>19621</v>
      </c>
      <c r="L183" s="110">
        <f>Danish!L69</f>
        <v>0.79052486126766786</v>
      </c>
      <c r="M183" s="106">
        <f>Danish!M69</f>
        <v>20295.10893332151</v>
      </c>
      <c r="N183" s="106">
        <f>Danish!N69</f>
        <v>25368.886166651886</v>
      </c>
      <c r="O183" s="106">
        <f>Danish!O69</f>
        <v>85239.457519950345</v>
      </c>
      <c r="P183" s="110">
        <f>Danish!P69</f>
        <v>0.96678466050434819</v>
      </c>
      <c r="Q183" s="110">
        <f>Danish!Q69</f>
        <v>0.77342772840347862</v>
      </c>
      <c r="R183" s="110">
        <f>Danish!R69</f>
        <v>0.23018682392960671</v>
      </c>
      <c r="S183" s="107">
        <f>Danish!S69</f>
        <v>28.819122368890476</v>
      </c>
      <c r="T183" t="s">
        <v>24</v>
      </c>
      <c r="U183" s="108" t="s">
        <v>313</v>
      </c>
      <c r="V183">
        <f t="shared" si="4"/>
        <v>40</v>
      </c>
      <c r="W183">
        <f t="shared" si="4"/>
        <v>168</v>
      </c>
      <c r="X183" s="111">
        <f t="shared" si="4"/>
        <v>4</v>
      </c>
    </row>
    <row r="184" spans="1:24" x14ac:dyDescent="0.35">
      <c r="A184">
        <f>IF(Danish!A70&gt;0,Danish!A70,IF(ISBLANK(Danish!A70),A183,Danish!A70))</f>
        <v>2025</v>
      </c>
      <c r="B184">
        <f>Danish!B70</f>
        <v>10</v>
      </c>
      <c r="C184" s="106">
        <f>Danish!C70</f>
        <v>18487</v>
      </c>
      <c r="D184" s="106">
        <f>Danish!D70</f>
        <v>18487</v>
      </c>
      <c r="E184" s="106">
        <f>Danish!E70</f>
        <v>19946</v>
      </c>
      <c r="F184" s="106">
        <f>Danish!F70</f>
        <v>0</v>
      </c>
      <c r="G184" s="106">
        <f>Danish!G70</f>
        <v>0</v>
      </c>
      <c r="H184" s="106">
        <f>Danish!H70</f>
        <v>19946</v>
      </c>
      <c r="I184" s="106">
        <f>Danish!I70</f>
        <v>0</v>
      </c>
      <c r="J184" s="106">
        <f>Danish!J70</f>
        <v>0</v>
      </c>
      <c r="K184" s="106">
        <f>Danish!K70</f>
        <v>18487</v>
      </c>
      <c r="L184" s="110">
        <f>Danish!L70</f>
        <v>0.79052486126766786</v>
      </c>
      <c r="M184" s="106">
        <f>Danish!M70</f>
        <v>20295.10893332151</v>
      </c>
      <c r="N184" s="106">
        <f>Danish!N70</f>
        <v>25368.886166651886</v>
      </c>
      <c r="O184" s="106">
        <f>Danish!O70</f>
        <v>85239.457519950345</v>
      </c>
      <c r="P184" s="110">
        <f>Danish!P70</f>
        <v>0.91090912893042586</v>
      </c>
      <c r="Q184" s="110">
        <f>Danish!Q70</f>
        <v>0.72872730314434064</v>
      </c>
      <c r="R184" s="110">
        <f>Danish!R70</f>
        <v>0.21688312593581566</v>
      </c>
      <c r="S184" s="107">
        <f>Danish!S70</f>
        <v>30.209769026883755</v>
      </c>
      <c r="T184" t="s">
        <v>24</v>
      </c>
      <c r="U184" s="108" t="s">
        <v>313</v>
      </c>
      <c r="V184">
        <f t="shared" si="4"/>
        <v>40</v>
      </c>
      <c r="W184">
        <f t="shared" si="4"/>
        <v>168</v>
      </c>
      <c r="X184" s="111">
        <f t="shared" si="4"/>
        <v>4</v>
      </c>
    </row>
    <row r="185" spans="1:24" x14ac:dyDescent="0.35">
      <c r="A185">
        <f>IF(Danish!A71&gt;0,Danish!A71,IF(ISBLANK(Danish!A71),A184,Danish!A71))</f>
        <v>2025</v>
      </c>
      <c r="B185">
        <f>Danish!B71</f>
        <v>11</v>
      </c>
      <c r="C185" s="106">
        <f>Danish!C71</f>
        <v>20315</v>
      </c>
      <c r="D185" s="106">
        <f>Danish!D71</f>
        <v>20315</v>
      </c>
      <c r="E185" s="106">
        <f>Danish!E71</f>
        <v>19946</v>
      </c>
      <c r="F185" s="106">
        <f>Danish!F71</f>
        <v>0</v>
      </c>
      <c r="G185" s="106">
        <f>Danish!G71</f>
        <v>0</v>
      </c>
      <c r="H185" s="106">
        <f>Danish!H71</f>
        <v>19946</v>
      </c>
      <c r="I185" s="106">
        <f>Danish!I71</f>
        <v>0</v>
      </c>
      <c r="J185" s="106">
        <f>Danish!J71</f>
        <v>0</v>
      </c>
      <c r="K185" s="106">
        <f>Danish!K71</f>
        <v>20315</v>
      </c>
      <c r="L185" s="110">
        <f>Danish!L71</f>
        <v>0.79052486126766786</v>
      </c>
      <c r="M185" s="106">
        <f>Danish!M71</f>
        <v>20295.10893332151</v>
      </c>
      <c r="N185" s="106">
        <f>Danish!N71</f>
        <v>25368.886166651886</v>
      </c>
      <c r="O185" s="106">
        <f>Danish!O71</f>
        <v>85239.457519950345</v>
      </c>
      <c r="P185" s="110">
        <f>Danish!P71</f>
        <v>1.0009800916439444</v>
      </c>
      <c r="Q185" s="110">
        <f>Danish!Q71</f>
        <v>0.80078407331515555</v>
      </c>
      <c r="R185" s="110">
        <f>Danish!R71</f>
        <v>0.23832859324855818</v>
      </c>
      <c r="S185" s="107">
        <f>Danish!S71</f>
        <v>27.491410287964555</v>
      </c>
      <c r="T185" t="s">
        <v>24</v>
      </c>
      <c r="U185" s="108" t="s">
        <v>313</v>
      </c>
      <c r="V185">
        <f t="shared" si="4"/>
        <v>40</v>
      </c>
      <c r="W185">
        <f t="shared" si="4"/>
        <v>168</v>
      </c>
      <c r="X185" s="111">
        <f t="shared" si="4"/>
        <v>4</v>
      </c>
    </row>
    <row r="186" spans="1:24" x14ac:dyDescent="0.35">
      <c r="A186">
        <f>IF(Danish!A72&gt;0,Danish!A72,IF(ISBLANK(Danish!A72),A185,Danish!A72))</f>
        <v>2025</v>
      </c>
      <c r="B186">
        <f>Danish!B72</f>
        <v>12</v>
      </c>
      <c r="C186" s="106">
        <f>Danish!C72</f>
        <v>18662</v>
      </c>
      <c r="D186" s="106">
        <f>Danish!D72</f>
        <v>18662</v>
      </c>
      <c r="E186" s="106">
        <f>Danish!E72</f>
        <v>19946</v>
      </c>
      <c r="F186" s="106">
        <f>Danish!F72</f>
        <v>0</v>
      </c>
      <c r="G186" s="106">
        <f>Danish!G72</f>
        <v>0</v>
      </c>
      <c r="H186" s="106">
        <f>Danish!H72</f>
        <v>19946</v>
      </c>
      <c r="I186" s="106">
        <f>Danish!I72</f>
        <v>0</v>
      </c>
      <c r="J186" s="106">
        <f>Danish!J72</f>
        <v>0</v>
      </c>
      <c r="K186" s="106">
        <f>Danish!K72</f>
        <v>18662</v>
      </c>
      <c r="L186" s="110">
        <f>Danish!L72</f>
        <v>0.79052486126766786</v>
      </c>
      <c r="M186" s="106">
        <f>Danish!M72</f>
        <v>20295.10893332151</v>
      </c>
      <c r="N186" s="106">
        <f>Danish!N72</f>
        <v>25368.886166651886</v>
      </c>
      <c r="O186" s="106">
        <f>Danish!O72</f>
        <v>85239.457519950345</v>
      </c>
      <c r="P186" s="110">
        <f>Danish!P72</f>
        <v>0.91953189614862374</v>
      </c>
      <c r="Q186" s="110">
        <f>Danish!Q72</f>
        <v>0.73562551691889899</v>
      </c>
      <c r="R186" s="110">
        <f>Danish!R72</f>
        <v>0.21893616574967231</v>
      </c>
      <c r="S186" s="107">
        <f>Danish!S72</f>
        <v>29.926481620405102</v>
      </c>
      <c r="T186" t="s">
        <v>24</v>
      </c>
      <c r="U186" s="108" t="s">
        <v>313</v>
      </c>
      <c r="V186">
        <f t="shared" si="4"/>
        <v>40</v>
      </c>
      <c r="W186">
        <f t="shared" si="4"/>
        <v>168</v>
      </c>
      <c r="X186" s="111">
        <f t="shared" si="4"/>
        <v>4</v>
      </c>
    </row>
    <row r="187" spans="1:24" x14ac:dyDescent="0.35">
      <c r="A187">
        <f>IF(Danish!A73&gt;0,Danish!A73,IF(ISBLANK(Danish!A73),A186,Danish!A73))</f>
        <v>2025</v>
      </c>
      <c r="B187">
        <f>Danish!B73</f>
        <v>13</v>
      </c>
      <c r="C187" s="106">
        <f>Danish!C73</f>
        <v>20982</v>
      </c>
      <c r="D187" s="106">
        <f>Danish!D73</f>
        <v>20982</v>
      </c>
      <c r="E187" s="106">
        <f>Danish!E73</f>
        <v>19946</v>
      </c>
      <c r="F187" s="106">
        <f>Danish!F73</f>
        <v>0</v>
      </c>
      <c r="G187" s="106">
        <f>Danish!G73</f>
        <v>0</v>
      </c>
      <c r="H187" s="106">
        <f>Danish!H73</f>
        <v>19946</v>
      </c>
      <c r="I187" s="106">
        <f>Danish!I73</f>
        <v>0</v>
      </c>
      <c r="J187" s="106">
        <f>Danish!J73</f>
        <v>0</v>
      </c>
      <c r="K187" s="106">
        <f>Danish!K73</f>
        <v>20982</v>
      </c>
      <c r="L187" s="110">
        <f>Danish!L73</f>
        <v>0.79052486126766786</v>
      </c>
      <c r="M187" s="106">
        <f>Danish!M73</f>
        <v>20295.10893332151</v>
      </c>
      <c r="N187" s="106">
        <f>Danish!N73</f>
        <v>25368.886166651886</v>
      </c>
      <c r="O187" s="106">
        <f>Danish!O73</f>
        <v>85239.457519950345</v>
      </c>
      <c r="P187" s="110">
        <f>Danish!P73</f>
        <v>1.0338451529841615</v>
      </c>
      <c r="Q187" s="110">
        <f>Danish!Q73</f>
        <v>0.8270761223873293</v>
      </c>
      <c r="R187" s="110">
        <f>Danish!R73</f>
        <v>0.24615360785337179</v>
      </c>
      <c r="S187" s="107">
        <f>Danish!S73</f>
        <v>26.617481650938899</v>
      </c>
      <c r="T187" t="s">
        <v>24</v>
      </c>
      <c r="U187" s="108" t="s">
        <v>313</v>
      </c>
      <c r="V187">
        <f t="shared" si="4"/>
        <v>40</v>
      </c>
      <c r="W187">
        <f t="shared" si="4"/>
        <v>168</v>
      </c>
      <c r="X187" s="111">
        <f t="shared" si="4"/>
        <v>4</v>
      </c>
    </row>
    <row r="188" spans="1:24" x14ac:dyDescent="0.35">
      <c r="A188">
        <f>IF(Danish!A74&gt;0,Danish!A74,IF(ISBLANK(Danish!A74),A187,Danish!A74))</f>
        <v>2026</v>
      </c>
      <c r="B188">
        <f>Danish!B74</f>
        <v>1</v>
      </c>
      <c r="C188" s="106">
        <f>Danish!C74</f>
        <v>19922</v>
      </c>
      <c r="D188" s="106">
        <f>Danish!D74</f>
        <v>19922</v>
      </c>
      <c r="E188" s="106">
        <f>Danish!E74</f>
        <v>19946</v>
      </c>
      <c r="F188" s="106">
        <f>Danish!F74</f>
        <v>0</v>
      </c>
      <c r="G188" s="106">
        <f>Danish!G74</f>
        <v>0</v>
      </c>
      <c r="H188" s="106">
        <f>Danish!H74</f>
        <v>19946</v>
      </c>
      <c r="I188" s="106">
        <f>Danish!I74</f>
        <v>0</v>
      </c>
      <c r="J188" s="106">
        <f>Danish!J74</f>
        <v>0</v>
      </c>
      <c r="K188" s="106">
        <f>Danish!K74</f>
        <v>19922</v>
      </c>
      <c r="L188" s="110">
        <f>Danish!L74</f>
        <v>0.79052486126766786</v>
      </c>
      <c r="M188" s="106">
        <f>Danish!M74</f>
        <v>20295.10893332151</v>
      </c>
      <c r="N188" s="106">
        <f>Danish!N74</f>
        <v>25368.886166651886</v>
      </c>
      <c r="O188" s="106">
        <f>Danish!O74</f>
        <v>85239.457519950345</v>
      </c>
      <c r="P188" s="110">
        <f>Danish!P74</f>
        <v>0.98161582011964854</v>
      </c>
      <c r="Q188" s="110">
        <f>Danish!Q74</f>
        <v>0.78529265609571886</v>
      </c>
      <c r="R188" s="110">
        <f>Danish!R74</f>
        <v>0.23371805240944013</v>
      </c>
      <c r="S188" s="107">
        <f>Danish!S74</f>
        <v>28.033731553056921</v>
      </c>
      <c r="T188" t="s">
        <v>24</v>
      </c>
      <c r="U188" s="108" t="s">
        <v>313</v>
      </c>
      <c r="V188">
        <f t="shared" si="4"/>
        <v>40</v>
      </c>
      <c r="W188">
        <f t="shared" si="4"/>
        <v>168</v>
      </c>
      <c r="X188" s="111">
        <f t="shared" si="4"/>
        <v>4</v>
      </c>
    </row>
    <row r="189" spans="1:24" x14ac:dyDescent="0.35">
      <c r="A189">
        <f>IF(Danish!A75&gt;0,Danish!A75,IF(ISBLANK(Danish!A75),A188,Danish!A75))</f>
        <v>2026</v>
      </c>
      <c r="B189">
        <f>Danish!B75</f>
        <v>2</v>
      </c>
      <c r="C189" s="106">
        <f>Danish!C75</f>
        <v>18824</v>
      </c>
      <c r="D189" s="106">
        <f>Danish!D75</f>
        <v>18824</v>
      </c>
      <c r="E189" s="106">
        <f>Danish!E75</f>
        <v>19946</v>
      </c>
      <c r="F189" s="106">
        <f>Danish!F75</f>
        <v>0</v>
      </c>
      <c r="G189" s="106">
        <f>Danish!G75</f>
        <v>0</v>
      </c>
      <c r="H189" s="106">
        <f>Danish!H75</f>
        <v>19946</v>
      </c>
      <c r="I189" s="106">
        <f>Danish!I75</f>
        <v>0</v>
      </c>
      <c r="J189" s="106">
        <f>Danish!J75</f>
        <v>0</v>
      </c>
      <c r="K189" s="106">
        <f>Danish!K75</f>
        <v>18824</v>
      </c>
      <c r="L189" s="110">
        <f>Danish!L75</f>
        <v>0.79052486126766786</v>
      </c>
      <c r="M189" s="106">
        <f>Danish!M75</f>
        <v>20295.10893332151</v>
      </c>
      <c r="N189" s="106">
        <f>Danish!N75</f>
        <v>25368.886166651886</v>
      </c>
      <c r="O189" s="106">
        <f>Danish!O75</f>
        <v>85239.457519950345</v>
      </c>
      <c r="P189" s="110">
        <f>Danish!P75</f>
        <v>0.92751411494489833</v>
      </c>
      <c r="Q189" s="110">
        <f>Danish!Q75</f>
        <v>0.74201129195591875</v>
      </c>
      <c r="R189" s="110">
        <f>Danish!R75</f>
        <v>0.2208366940344996</v>
      </c>
      <c r="S189" s="107">
        <f>Danish!S75</f>
        <v>29.668933276668081</v>
      </c>
      <c r="T189" t="s">
        <v>24</v>
      </c>
      <c r="U189" s="108" t="s">
        <v>313</v>
      </c>
      <c r="V189">
        <f t="shared" si="4"/>
        <v>40</v>
      </c>
      <c r="W189">
        <f t="shared" si="4"/>
        <v>168</v>
      </c>
      <c r="X189" s="111">
        <f t="shared" si="4"/>
        <v>4</v>
      </c>
    </row>
    <row r="190" spans="1:24" x14ac:dyDescent="0.35">
      <c r="A190">
        <f>IF(Danish!A76&gt;0,Danish!A76,IF(ISBLANK(Danish!A76),A189,Danish!A76))</f>
        <v>2026</v>
      </c>
      <c r="B190">
        <f>Danish!B76</f>
        <v>3</v>
      </c>
      <c r="C190" s="106">
        <f>Danish!C76</f>
        <v>17702</v>
      </c>
      <c r="D190" s="106">
        <f>Danish!D76</f>
        <v>17702</v>
      </c>
      <c r="E190" s="106">
        <f>Danish!E76</f>
        <v>19946</v>
      </c>
      <c r="F190" s="106">
        <f>Danish!F76</f>
        <v>0</v>
      </c>
      <c r="G190" s="106">
        <f>Danish!G76</f>
        <v>0</v>
      </c>
      <c r="H190" s="106">
        <f>Danish!H76</f>
        <v>19946</v>
      </c>
      <c r="I190" s="106">
        <f>Danish!I76</f>
        <v>0</v>
      </c>
      <c r="J190" s="106">
        <f>Danish!J76</f>
        <v>0</v>
      </c>
      <c r="K190" s="106">
        <f>Danish!K76</f>
        <v>17702</v>
      </c>
      <c r="L190" s="110">
        <f>Danish!L76</f>
        <v>0.79052486126766786</v>
      </c>
      <c r="M190" s="106">
        <f>Danish!M76</f>
        <v>20295.10893332151</v>
      </c>
      <c r="N190" s="106">
        <f>Danish!N76</f>
        <v>25368.886166651886</v>
      </c>
      <c r="O190" s="106">
        <f>Danish!O76</f>
        <v>85239.457519950345</v>
      </c>
      <c r="P190" s="110">
        <f>Danish!P76</f>
        <v>0.8722298588373667</v>
      </c>
      <c r="Q190" s="110">
        <f>Danish!Q76</f>
        <v>0.69778388706989336</v>
      </c>
      <c r="R190" s="110">
        <f>Danish!R76</f>
        <v>0.20767377591365874</v>
      </c>
      <c r="S190" s="107">
        <f>Danish!S76</f>
        <v>31.549429443000793</v>
      </c>
      <c r="T190" t="s">
        <v>24</v>
      </c>
      <c r="U190" s="108" t="s">
        <v>313</v>
      </c>
      <c r="V190">
        <f t="shared" si="4"/>
        <v>40</v>
      </c>
      <c r="W190">
        <f t="shared" si="4"/>
        <v>168</v>
      </c>
      <c r="X190" s="111">
        <f t="shared" si="4"/>
        <v>4</v>
      </c>
    </row>
    <row r="191" spans="1:24" x14ac:dyDescent="0.35">
      <c r="A191">
        <f>IF(Danish!A77&gt;0,Danish!A77,IF(ISBLANK(Danish!A77),A190,Danish!A77))</f>
        <v>2026</v>
      </c>
      <c r="B191">
        <f>Danish!B77</f>
        <v>4</v>
      </c>
      <c r="C191" s="106">
        <f>Danish!C77</f>
        <v>17580</v>
      </c>
      <c r="D191" s="106">
        <f>Danish!D77</f>
        <v>17580</v>
      </c>
      <c r="E191" s="106">
        <f>Danish!E77</f>
        <v>19946</v>
      </c>
      <c r="F191" s="106">
        <f>Danish!F77</f>
        <v>0</v>
      </c>
      <c r="G191" s="106">
        <f>Danish!G77</f>
        <v>0</v>
      </c>
      <c r="H191" s="106">
        <f>Danish!H77</f>
        <v>19946</v>
      </c>
      <c r="I191" s="106">
        <f>Danish!I77</f>
        <v>0</v>
      </c>
      <c r="J191" s="106">
        <f>Danish!J77</f>
        <v>0</v>
      </c>
      <c r="K191" s="106">
        <f>Danish!K77</f>
        <v>17580</v>
      </c>
      <c r="L191" s="110">
        <f>Danish!L77</f>
        <v>0.79052486126766786</v>
      </c>
      <c r="M191" s="106">
        <f>Danish!M77</f>
        <v>20295.10893332151</v>
      </c>
      <c r="N191" s="106">
        <f>Danish!N77</f>
        <v>25368.886166651886</v>
      </c>
      <c r="O191" s="106">
        <f>Danish!O77</f>
        <v>85239.457519950345</v>
      </c>
      <c r="P191" s="110">
        <f>Danish!P77</f>
        <v>0.86621855826239447</v>
      </c>
      <c r="Q191" s="110">
        <f>Danish!Q77</f>
        <v>0.6929748466099156</v>
      </c>
      <c r="R191" s="110">
        <f>Danish!R77</f>
        <v>0.20624251387199866</v>
      </c>
      <c r="S191" s="107">
        <f>Danish!S77</f>
        <v>31.768373151308303</v>
      </c>
      <c r="T191" t="s">
        <v>24</v>
      </c>
      <c r="U191" s="108" t="s">
        <v>313</v>
      </c>
      <c r="V191">
        <f t="shared" si="4"/>
        <v>40</v>
      </c>
      <c r="W191">
        <f t="shared" si="4"/>
        <v>168</v>
      </c>
      <c r="X191" s="111">
        <f t="shared" si="4"/>
        <v>4</v>
      </c>
    </row>
    <row r="192" spans="1:24" x14ac:dyDescent="0.35">
      <c r="A192">
        <f>IF(Danish!A78&gt;0,Danish!A78,IF(ISBLANK(Danish!A78),A191,Danish!A78))</f>
        <v>2026</v>
      </c>
      <c r="B192">
        <f>Danish!B78</f>
        <v>5</v>
      </c>
      <c r="C192" s="106">
        <f>Danish!C78</f>
        <v>17580</v>
      </c>
      <c r="D192" s="106">
        <f>Danish!D78</f>
        <v>17580</v>
      </c>
      <c r="E192" s="106">
        <f>Danish!E78</f>
        <v>19946</v>
      </c>
      <c r="F192" s="106">
        <f>Danish!F78</f>
        <v>0</v>
      </c>
      <c r="G192" s="106">
        <f>Danish!G78</f>
        <v>0</v>
      </c>
      <c r="H192" s="106">
        <f>Danish!H78</f>
        <v>19946</v>
      </c>
      <c r="I192" s="106">
        <f>Danish!I78</f>
        <v>0</v>
      </c>
      <c r="J192" s="106">
        <f>Danish!J78</f>
        <v>0</v>
      </c>
      <c r="K192" s="106">
        <f>Danish!K78</f>
        <v>17580</v>
      </c>
      <c r="L192" s="110">
        <f>Danish!L78</f>
        <v>0.79052486126766786</v>
      </c>
      <c r="M192" s="106">
        <f>Danish!M78</f>
        <v>20295.10893332151</v>
      </c>
      <c r="N192" s="106">
        <f>Danish!N78</f>
        <v>25368.886166651886</v>
      </c>
      <c r="O192" s="106">
        <f>Danish!O78</f>
        <v>85239.457519950345</v>
      </c>
      <c r="P192" s="110">
        <f>Danish!P78</f>
        <v>0.86621855826239447</v>
      </c>
      <c r="Q192" s="110">
        <f>Danish!Q78</f>
        <v>0.6929748466099156</v>
      </c>
      <c r="R192" s="110">
        <f>Danish!R78</f>
        <v>0.20624251387199866</v>
      </c>
      <c r="S192" s="107">
        <f>Danish!S78</f>
        <v>31.768373151308303</v>
      </c>
      <c r="T192" t="s">
        <v>24</v>
      </c>
      <c r="U192" s="108" t="s">
        <v>313</v>
      </c>
      <c r="V192">
        <f t="shared" si="4"/>
        <v>40</v>
      </c>
      <c r="W192">
        <f t="shared" si="4"/>
        <v>168</v>
      </c>
      <c r="X192" s="111">
        <f t="shared" si="4"/>
        <v>4</v>
      </c>
    </row>
    <row r="193" spans="1:24" x14ac:dyDescent="0.35">
      <c r="A193">
        <f>IF(Danish!A79&gt;0,Danish!A79,IF(ISBLANK(Danish!A79),A192,Danish!A79))</f>
        <v>2026</v>
      </c>
      <c r="B193">
        <f>Danish!B79</f>
        <v>6</v>
      </c>
      <c r="C193" s="106">
        <f>Danish!C79</f>
        <v>17580</v>
      </c>
      <c r="D193" s="106">
        <f>Danish!D79</f>
        <v>17580</v>
      </c>
      <c r="E193" s="106">
        <f>Danish!E79</f>
        <v>19946</v>
      </c>
      <c r="F193" s="106">
        <f>Danish!F79</f>
        <v>0</v>
      </c>
      <c r="G193" s="106">
        <f>Danish!G79</f>
        <v>0</v>
      </c>
      <c r="H193" s="106">
        <f>Danish!H79</f>
        <v>19946</v>
      </c>
      <c r="I193" s="106">
        <f>Danish!I79</f>
        <v>0</v>
      </c>
      <c r="J193" s="106">
        <f>Danish!J79</f>
        <v>0</v>
      </c>
      <c r="K193" s="106">
        <f>Danish!K79</f>
        <v>17580</v>
      </c>
      <c r="L193" s="110">
        <f>Danish!L79</f>
        <v>0.79052486126766786</v>
      </c>
      <c r="M193" s="106">
        <f>Danish!M79</f>
        <v>20295.10893332151</v>
      </c>
      <c r="N193" s="106">
        <f>Danish!N79</f>
        <v>25368.886166651886</v>
      </c>
      <c r="O193" s="106">
        <f>Danish!O79</f>
        <v>85239.457519950345</v>
      </c>
      <c r="P193" s="110">
        <f>Danish!P79</f>
        <v>0.86621855826239447</v>
      </c>
      <c r="Q193" s="110">
        <f>Danish!Q79</f>
        <v>0.6929748466099156</v>
      </c>
      <c r="R193" s="110">
        <f>Danish!R79</f>
        <v>0.20624251387199866</v>
      </c>
      <c r="S193" s="107">
        <f>Danish!S79</f>
        <v>31.768373151308303</v>
      </c>
      <c r="T193" t="s">
        <v>24</v>
      </c>
      <c r="U193" s="108" t="s">
        <v>313</v>
      </c>
      <c r="V193">
        <f t="shared" si="4"/>
        <v>40</v>
      </c>
      <c r="W193">
        <f t="shared" si="4"/>
        <v>168</v>
      </c>
      <c r="X193" s="111">
        <f t="shared" si="4"/>
        <v>4</v>
      </c>
    </row>
    <row r="194" spans="1:24" x14ac:dyDescent="0.35">
      <c r="A194">
        <f>IF(Danish!A80&gt;0,Danish!A80,IF(ISBLANK(Danish!A80),A193,Danish!A80))</f>
        <v>2026</v>
      </c>
      <c r="B194">
        <f>Danish!B80</f>
        <v>7</v>
      </c>
      <c r="C194" s="106">
        <f>Danish!C80</f>
        <v>17580</v>
      </c>
      <c r="D194" s="106">
        <f>Danish!D80</f>
        <v>17580</v>
      </c>
      <c r="E194" s="106">
        <f>Danish!E80</f>
        <v>19946</v>
      </c>
      <c r="F194" s="106">
        <f>Danish!F80</f>
        <v>0</v>
      </c>
      <c r="G194" s="106">
        <f>Danish!G80</f>
        <v>0</v>
      </c>
      <c r="H194" s="106">
        <f>Danish!H80</f>
        <v>19946</v>
      </c>
      <c r="I194" s="106">
        <f>Danish!I80</f>
        <v>0</v>
      </c>
      <c r="J194" s="106">
        <f>Danish!J80</f>
        <v>0</v>
      </c>
      <c r="K194" s="106">
        <f>Danish!K80</f>
        <v>17580</v>
      </c>
      <c r="L194" s="110">
        <f>Danish!L80</f>
        <v>0.79052486126766786</v>
      </c>
      <c r="M194" s="106">
        <f>Danish!M80</f>
        <v>20295.10893332151</v>
      </c>
      <c r="N194" s="106">
        <f>Danish!N80</f>
        <v>25368.886166651886</v>
      </c>
      <c r="O194" s="106">
        <f>Danish!O80</f>
        <v>85239.457519950345</v>
      </c>
      <c r="P194" s="110">
        <f>Danish!P80</f>
        <v>0.86621855826239447</v>
      </c>
      <c r="Q194" s="110">
        <f>Danish!Q80</f>
        <v>0.6929748466099156</v>
      </c>
      <c r="R194" s="110">
        <f>Danish!R80</f>
        <v>0.20624251387199866</v>
      </c>
      <c r="S194" s="107">
        <f>Danish!S80</f>
        <v>31.768373151308303</v>
      </c>
      <c r="T194" t="s">
        <v>24</v>
      </c>
      <c r="U194" s="108" t="s">
        <v>313</v>
      </c>
      <c r="V194">
        <f t="shared" si="4"/>
        <v>40</v>
      </c>
      <c r="W194">
        <f t="shared" si="4"/>
        <v>168</v>
      </c>
      <c r="X194" s="111">
        <f t="shared" si="4"/>
        <v>4</v>
      </c>
    </row>
    <row r="195" spans="1:24" x14ac:dyDescent="0.35">
      <c r="A195">
        <f>IF(Danish!A81&gt;0,Danish!A81,IF(ISBLANK(Danish!A81),A194,Danish!A81))</f>
        <v>2026</v>
      </c>
      <c r="B195">
        <f>Danish!B81</f>
        <v>8</v>
      </c>
      <c r="C195" s="106">
        <f>Danish!C81</f>
        <v>17580</v>
      </c>
      <c r="D195" s="106">
        <f>Danish!D81</f>
        <v>17580</v>
      </c>
      <c r="E195" s="106">
        <f>Danish!E81</f>
        <v>19946</v>
      </c>
      <c r="F195" s="106">
        <f>Danish!F81</f>
        <v>0</v>
      </c>
      <c r="G195" s="106">
        <f>Danish!G81</f>
        <v>0</v>
      </c>
      <c r="H195" s="106">
        <f>Danish!H81</f>
        <v>19946</v>
      </c>
      <c r="I195" s="106">
        <f>Danish!I81</f>
        <v>0</v>
      </c>
      <c r="J195" s="106">
        <f>Danish!J81</f>
        <v>0</v>
      </c>
      <c r="K195" s="106">
        <f>Danish!K81</f>
        <v>17580</v>
      </c>
      <c r="L195" s="110">
        <f>Danish!L81</f>
        <v>0.79052486126766786</v>
      </c>
      <c r="M195" s="106">
        <f>Danish!M81</f>
        <v>20295.10893332151</v>
      </c>
      <c r="N195" s="106">
        <f>Danish!N81</f>
        <v>25368.886166651886</v>
      </c>
      <c r="O195" s="106">
        <f>Danish!O81</f>
        <v>85239.457519950345</v>
      </c>
      <c r="P195" s="110">
        <f>Danish!P81</f>
        <v>0.86621855826239447</v>
      </c>
      <c r="Q195" s="110">
        <f>Danish!Q81</f>
        <v>0.6929748466099156</v>
      </c>
      <c r="R195" s="110">
        <f>Danish!R81</f>
        <v>0.20624251387199866</v>
      </c>
      <c r="S195" s="107">
        <f>Danish!S81</f>
        <v>31.768373151308303</v>
      </c>
      <c r="T195" t="s">
        <v>24</v>
      </c>
      <c r="U195" s="108" t="s">
        <v>313</v>
      </c>
      <c r="V195">
        <f t="shared" si="4"/>
        <v>40</v>
      </c>
      <c r="W195">
        <f t="shared" si="4"/>
        <v>168</v>
      </c>
      <c r="X195" s="111">
        <f t="shared" si="4"/>
        <v>4</v>
      </c>
    </row>
    <row r="196" spans="1:24" x14ac:dyDescent="0.35">
      <c r="A196">
        <f>IF(Danish!A82&gt;0,Danish!A82,IF(ISBLANK(Danish!A82),A195,Danish!A82))</f>
        <v>2026</v>
      </c>
      <c r="B196">
        <f>Danish!B82</f>
        <v>9</v>
      </c>
      <c r="C196" s="106">
        <f>Danish!C82</f>
        <v>17580</v>
      </c>
      <c r="D196" s="106">
        <f>Danish!D82</f>
        <v>17580</v>
      </c>
      <c r="E196" s="106">
        <f>Danish!E82</f>
        <v>19946</v>
      </c>
      <c r="F196" s="106">
        <f>Danish!F82</f>
        <v>0</v>
      </c>
      <c r="G196" s="106">
        <f>Danish!G82</f>
        <v>0</v>
      </c>
      <c r="H196" s="106">
        <f>Danish!H82</f>
        <v>19946</v>
      </c>
      <c r="I196" s="106">
        <f>Danish!I82</f>
        <v>0</v>
      </c>
      <c r="J196" s="106">
        <f>Danish!J82</f>
        <v>0</v>
      </c>
      <c r="K196" s="106">
        <f>Danish!K82</f>
        <v>17580</v>
      </c>
      <c r="L196" s="110">
        <f>Danish!L82</f>
        <v>0.79052486126766786</v>
      </c>
      <c r="M196" s="106">
        <f>Danish!M82</f>
        <v>20295.10893332151</v>
      </c>
      <c r="N196" s="106">
        <f>Danish!N82</f>
        <v>25368.886166651886</v>
      </c>
      <c r="O196" s="106">
        <f>Danish!O82</f>
        <v>85239.457519950345</v>
      </c>
      <c r="P196" s="110">
        <f>Danish!P82</f>
        <v>0.86621855826239447</v>
      </c>
      <c r="Q196" s="110">
        <f>Danish!Q82</f>
        <v>0.6929748466099156</v>
      </c>
      <c r="R196" s="110">
        <f>Danish!R82</f>
        <v>0.20624251387199866</v>
      </c>
      <c r="S196" s="107">
        <f>Danish!S82</f>
        <v>31.768373151308303</v>
      </c>
      <c r="T196" t="s">
        <v>24</v>
      </c>
      <c r="U196" s="108" t="s">
        <v>313</v>
      </c>
      <c r="V196">
        <f t="shared" si="4"/>
        <v>40</v>
      </c>
      <c r="W196">
        <f t="shared" si="4"/>
        <v>168</v>
      </c>
      <c r="X196" s="111">
        <f t="shared" si="4"/>
        <v>4</v>
      </c>
    </row>
    <row r="197" spans="1:24" x14ac:dyDescent="0.35">
      <c r="A197">
        <f>IF(Danish!A83&gt;0,Danish!A83,IF(ISBLANK(Danish!A83),A196,Danish!A83))</f>
        <v>2026</v>
      </c>
      <c r="B197">
        <f>Danish!B83</f>
        <v>10</v>
      </c>
      <c r="C197" s="106">
        <f>Danish!C83</f>
        <v>17580</v>
      </c>
      <c r="D197" s="106">
        <f>Danish!D83</f>
        <v>17580</v>
      </c>
      <c r="E197" s="106">
        <f>Danish!E83</f>
        <v>19946</v>
      </c>
      <c r="F197" s="106">
        <f>Danish!F83</f>
        <v>0</v>
      </c>
      <c r="G197" s="106">
        <f>Danish!G83</f>
        <v>0</v>
      </c>
      <c r="H197" s="106">
        <f>Danish!H83</f>
        <v>19946</v>
      </c>
      <c r="I197" s="106">
        <f>Danish!I83</f>
        <v>0</v>
      </c>
      <c r="J197" s="106">
        <f>Danish!J83</f>
        <v>0</v>
      </c>
      <c r="K197" s="106">
        <f>Danish!K83</f>
        <v>17580</v>
      </c>
      <c r="L197" s="110">
        <f>Danish!L83</f>
        <v>0.79052486126766786</v>
      </c>
      <c r="M197" s="106">
        <f>Danish!M83</f>
        <v>20295.10893332151</v>
      </c>
      <c r="N197" s="106">
        <f>Danish!N83</f>
        <v>25368.886166651886</v>
      </c>
      <c r="O197" s="106">
        <f>Danish!O83</f>
        <v>85239.457519950345</v>
      </c>
      <c r="P197" s="110">
        <f>Danish!P83</f>
        <v>0.86621855826239447</v>
      </c>
      <c r="Q197" s="110">
        <f>Danish!Q83</f>
        <v>0.6929748466099156</v>
      </c>
      <c r="R197" s="110">
        <f>Danish!R83</f>
        <v>0.20624251387199866</v>
      </c>
      <c r="S197" s="107">
        <f>Danish!S83</f>
        <v>31.768373151308303</v>
      </c>
      <c r="T197" t="s">
        <v>24</v>
      </c>
      <c r="U197" s="108" t="s">
        <v>313</v>
      </c>
      <c r="V197">
        <f t="shared" si="4"/>
        <v>40</v>
      </c>
      <c r="W197">
        <f t="shared" si="4"/>
        <v>168</v>
      </c>
      <c r="X197" s="111">
        <f t="shared" si="4"/>
        <v>4</v>
      </c>
    </row>
    <row r="198" spans="1:24" x14ac:dyDescent="0.35">
      <c r="A198">
        <f>IF(Danish!A84&gt;0,Danish!A84,IF(ISBLANK(Danish!A84),A197,Danish!A84))</f>
        <v>2026</v>
      </c>
      <c r="B198">
        <f>Danish!B84</f>
        <v>11</v>
      </c>
      <c r="C198" s="106">
        <f>Danish!C84</f>
        <v>17580</v>
      </c>
      <c r="D198" s="106">
        <f>Danish!D84</f>
        <v>17580</v>
      </c>
      <c r="E198" s="106">
        <f>Danish!E84</f>
        <v>19946</v>
      </c>
      <c r="F198" s="106">
        <f>Danish!F84</f>
        <v>0</v>
      </c>
      <c r="G198" s="106">
        <f>Danish!G84</f>
        <v>0</v>
      </c>
      <c r="H198" s="106">
        <f>Danish!H84</f>
        <v>19946</v>
      </c>
      <c r="I198" s="106">
        <f>Danish!I84</f>
        <v>0</v>
      </c>
      <c r="J198" s="106">
        <f>Danish!J84</f>
        <v>0</v>
      </c>
      <c r="K198" s="106">
        <f>Danish!K84</f>
        <v>17580</v>
      </c>
      <c r="L198" s="110">
        <f>Danish!L84</f>
        <v>0.79052486126766786</v>
      </c>
      <c r="M198" s="106">
        <f>Danish!M84</f>
        <v>20295.10893332151</v>
      </c>
      <c r="N198" s="106">
        <f>Danish!N84</f>
        <v>25368.886166651886</v>
      </c>
      <c r="O198" s="106">
        <f>Danish!O84</f>
        <v>85239.457519950345</v>
      </c>
      <c r="P198" s="110">
        <f>Danish!P84</f>
        <v>0.86621855826239447</v>
      </c>
      <c r="Q198" s="110">
        <f>Danish!Q84</f>
        <v>0.6929748466099156</v>
      </c>
      <c r="R198" s="110">
        <f>Danish!R84</f>
        <v>0.20624251387199866</v>
      </c>
      <c r="S198" s="107">
        <f>Danish!S84</f>
        <v>31.768373151308303</v>
      </c>
      <c r="T198" t="s">
        <v>24</v>
      </c>
      <c r="U198" s="108" t="s">
        <v>313</v>
      </c>
      <c r="V198">
        <f t="shared" si="4"/>
        <v>40</v>
      </c>
      <c r="W198">
        <f t="shared" si="4"/>
        <v>168</v>
      </c>
      <c r="X198" s="111">
        <f t="shared" si="4"/>
        <v>4</v>
      </c>
    </row>
    <row r="199" spans="1:24" x14ac:dyDescent="0.35">
      <c r="A199">
        <f>IF(Danish!A85&gt;0,Danish!A85,IF(ISBLANK(Danish!A85),A198,Danish!A85))</f>
        <v>2026</v>
      </c>
      <c r="B199">
        <f>Danish!B85</f>
        <v>12</v>
      </c>
      <c r="C199" s="106">
        <f>Danish!C85</f>
        <v>17580</v>
      </c>
      <c r="D199" s="106">
        <f>Danish!D85</f>
        <v>17580</v>
      </c>
      <c r="E199" s="106">
        <f>Danish!E85</f>
        <v>19946</v>
      </c>
      <c r="F199" s="106">
        <f>Danish!F85</f>
        <v>0</v>
      </c>
      <c r="G199" s="106">
        <f>Danish!G85</f>
        <v>0</v>
      </c>
      <c r="H199" s="106">
        <f>Danish!H85</f>
        <v>19946</v>
      </c>
      <c r="I199" s="106">
        <f>Danish!I85</f>
        <v>0</v>
      </c>
      <c r="J199" s="106">
        <f>Danish!J85</f>
        <v>0</v>
      </c>
      <c r="K199" s="106">
        <f>Danish!K85</f>
        <v>17580</v>
      </c>
      <c r="L199" s="110">
        <f>Danish!L85</f>
        <v>0.79052486126766786</v>
      </c>
      <c r="M199" s="106">
        <f>Danish!M85</f>
        <v>20295.10893332151</v>
      </c>
      <c r="N199" s="106">
        <f>Danish!N85</f>
        <v>25368.886166651886</v>
      </c>
      <c r="O199" s="106">
        <f>Danish!O85</f>
        <v>85239.457519950345</v>
      </c>
      <c r="P199" s="110">
        <f>Danish!P85</f>
        <v>0.86621855826239447</v>
      </c>
      <c r="Q199" s="110">
        <f>Danish!Q85</f>
        <v>0.6929748466099156</v>
      </c>
      <c r="R199" s="110">
        <f>Danish!R85</f>
        <v>0.20624251387199866</v>
      </c>
      <c r="S199" s="107">
        <f>Danish!S85</f>
        <v>31.768373151308303</v>
      </c>
      <c r="T199" t="s">
        <v>24</v>
      </c>
      <c r="U199" s="108" t="s">
        <v>313</v>
      </c>
      <c r="V199">
        <f t="shared" si="4"/>
        <v>40</v>
      </c>
      <c r="W199">
        <f t="shared" si="4"/>
        <v>168</v>
      </c>
      <c r="X199" s="111">
        <f t="shared" si="4"/>
        <v>4</v>
      </c>
    </row>
    <row r="200" spans="1:24" x14ac:dyDescent="0.35">
      <c r="A200">
        <f>IF(Danish!A86&gt;0,Danish!A86,IF(ISBLANK(Danish!A86),A199,Danish!A86))</f>
        <v>2026</v>
      </c>
      <c r="B200">
        <f>Danish!B86</f>
        <v>13</v>
      </c>
      <c r="C200" s="106">
        <f>Danish!C86</f>
        <v>17580</v>
      </c>
      <c r="D200" s="106">
        <f>Danish!D86</f>
        <v>17580</v>
      </c>
      <c r="E200" s="106">
        <f>Danish!E86</f>
        <v>0</v>
      </c>
      <c r="F200" s="106">
        <f>Danish!F86</f>
        <v>0</v>
      </c>
      <c r="G200" s="106">
        <f>Danish!G86</f>
        <v>0</v>
      </c>
      <c r="H200" s="106">
        <f>Danish!H86</f>
        <v>0</v>
      </c>
      <c r="I200" s="106">
        <f>Danish!I86</f>
        <v>0</v>
      </c>
      <c r="J200" s="106">
        <f>Danish!J86</f>
        <v>0</v>
      </c>
      <c r="K200" s="106">
        <f>Danish!K86</f>
        <v>17580</v>
      </c>
      <c r="L200" s="110">
        <f>Danish!L86</f>
        <v>0.79052486126766786</v>
      </c>
      <c r="M200" s="106">
        <f>Danish!M86</f>
        <v>20295.10893332151</v>
      </c>
      <c r="N200" s="106">
        <f>Danish!N86</f>
        <v>25368.886166651886</v>
      </c>
      <c r="O200" s="106">
        <f>Danish!O86</f>
        <v>85239.457519950345</v>
      </c>
      <c r="P200" s="110">
        <f>Danish!P86</f>
        <v>0.86621855826239447</v>
      </c>
      <c r="Q200" s="110">
        <f>Danish!Q86</f>
        <v>0.6929748466099156</v>
      </c>
      <c r="R200" s="110">
        <f>Danish!R86</f>
        <v>0.20624251387199866</v>
      </c>
      <c r="S200" s="107" t="e">
        <f>Danish!S86</f>
        <v>#N/A</v>
      </c>
      <c r="T200" t="s">
        <v>24</v>
      </c>
      <c r="U200" s="108" t="s">
        <v>313</v>
      </c>
      <c r="V200">
        <f t="shared" si="4"/>
        <v>40</v>
      </c>
      <c r="W200">
        <f t="shared" si="4"/>
        <v>168</v>
      </c>
      <c r="X200" s="111">
        <f t="shared" si="4"/>
        <v>4</v>
      </c>
    </row>
    <row r="201" spans="1:24" x14ac:dyDescent="0.35">
      <c r="A201">
        <f>IF(Danish!A87&gt;0,Danish!A87,IF(ISBLANK(Danish!A87),A200,Danish!A87))</f>
        <v>2027</v>
      </c>
      <c r="B201">
        <f>Danish!B87</f>
        <v>1</v>
      </c>
      <c r="C201" s="106">
        <f>Danish!C87</f>
        <v>20519.66</v>
      </c>
      <c r="D201" s="106">
        <f>Danish!D87</f>
        <v>0</v>
      </c>
      <c r="E201" s="106">
        <f>Danish!E87</f>
        <v>0</v>
      </c>
      <c r="F201" s="106">
        <f>Danish!F87</f>
        <v>0</v>
      </c>
      <c r="G201" s="106">
        <f>Danish!G87</f>
        <v>0</v>
      </c>
      <c r="H201" s="106">
        <f>Danish!H87</f>
        <v>0</v>
      </c>
      <c r="I201" s="106">
        <f>Danish!I87</f>
        <v>0</v>
      </c>
      <c r="J201" s="106">
        <f>Danish!J87</f>
        <v>0</v>
      </c>
      <c r="K201" s="106">
        <f>Danish!K87</f>
        <v>20519.66</v>
      </c>
      <c r="L201" s="110">
        <f>Danish!L87</f>
        <v>0.79052486126766786</v>
      </c>
      <c r="M201" s="106">
        <f>Danish!M87</f>
        <v>20295.10893332151</v>
      </c>
      <c r="N201" s="106">
        <f>Danish!N87</f>
        <v>25368.886166651886</v>
      </c>
      <c r="O201" s="106">
        <f>Danish!O87</f>
        <v>85239.457519950345</v>
      </c>
      <c r="P201" s="110">
        <f>Danish!P87</f>
        <v>1.011064294723238</v>
      </c>
      <c r="Q201" s="110">
        <f>Danish!Q87</f>
        <v>0.80885143577859042</v>
      </c>
      <c r="R201" s="110">
        <f>Danish!R87</f>
        <v>0.24072959398172333</v>
      </c>
      <c r="S201" s="107" t="e">
        <f>Danish!S87</f>
        <v>#N/A</v>
      </c>
      <c r="T201" t="s">
        <v>24</v>
      </c>
      <c r="U201" s="108" t="s">
        <v>313</v>
      </c>
      <c r="V201">
        <f t="shared" si="4"/>
        <v>40</v>
      </c>
      <c r="W201">
        <f t="shared" si="4"/>
        <v>168</v>
      </c>
      <c r="X201" s="111">
        <f t="shared" si="4"/>
        <v>4</v>
      </c>
    </row>
    <row r="202" spans="1:24" x14ac:dyDescent="0.35">
      <c r="A202" s="102">
        <f>IF('Iced Layers'!A48&gt;0,'Iced Layers'!A48,IF(ISBLANK('Iced Layers'!A48),"",'Iced Layers'!A48))</f>
        <v>2024</v>
      </c>
      <c r="B202" s="102">
        <f>'Iced Layers'!B48</f>
        <v>1</v>
      </c>
      <c r="C202" s="103">
        <f>'Iced Layers'!C48</f>
        <v>53842</v>
      </c>
      <c r="D202" s="103">
        <f>'Iced Layers'!D48</f>
        <v>78100</v>
      </c>
      <c r="E202" s="103">
        <f>'Iced Layers'!E48</f>
        <v>48733</v>
      </c>
      <c r="F202" s="103">
        <f>'Iced Layers'!F48</f>
        <v>72420</v>
      </c>
      <c r="G202" s="103">
        <f>'Iced Layers'!G48</f>
        <v>52627</v>
      </c>
      <c r="H202" s="103">
        <f>'Iced Layers'!H48</f>
        <v>68526</v>
      </c>
      <c r="I202" s="103">
        <f>'Iced Layers'!I48</f>
        <v>0</v>
      </c>
      <c r="J202" s="103">
        <f>'Iced Layers'!J48</f>
        <v>52627</v>
      </c>
      <c r="K202" s="103">
        <f>'Iced Layers'!K48</f>
        <v>52627</v>
      </c>
      <c r="L202" s="109">
        <f>'Iced Layers'!L48</f>
        <v>0.91197053634121028</v>
      </c>
      <c r="M202" s="103">
        <f>'Iced Layers'!M48</f>
        <v>61542.601366795781</v>
      </c>
      <c r="N202" s="103">
        <f>'Iced Layers'!N48</f>
        <v>73851.121640154932</v>
      </c>
      <c r="O202" s="103">
        <f>'Iced Layers'!O48</f>
        <v>86159.64191351409</v>
      </c>
      <c r="P202" s="109">
        <f>'Iced Layers'!P48</f>
        <v>0.85513122343239079</v>
      </c>
      <c r="Q202" s="109">
        <f>'Iced Layers'!Q48</f>
        <v>0.71260935286032567</v>
      </c>
      <c r="R202" s="109">
        <f>'Iced Layers'!R48</f>
        <v>0.61080801673742202</v>
      </c>
      <c r="S202" s="104">
        <f>'Iced Layers'!S48</f>
        <v>25.343115040303111</v>
      </c>
      <c r="T202" s="102" t="s">
        <v>15</v>
      </c>
      <c r="U202" s="108" t="s">
        <v>313</v>
      </c>
      <c r="V202" s="105">
        <f>'Iced Layers'!$M$42</f>
        <v>120</v>
      </c>
      <c r="W202" s="105">
        <f>'Iced Layers'!$U$42</f>
        <v>168</v>
      </c>
      <c r="X202">
        <f>SUM(COUNTIF('Iced Layers'!$L$35:$L$41,"&gt;0"))</f>
        <v>5</v>
      </c>
    </row>
    <row r="203" spans="1:24" x14ac:dyDescent="0.35">
      <c r="A203">
        <f>IF('Iced Layers'!A49&gt;0,'Iced Layers'!A49,IF(ISBLANK('Iced Layers'!A49),A202,'Iced Layers'!A49))</f>
        <v>2024</v>
      </c>
      <c r="B203">
        <f>'Iced Layers'!B49</f>
        <v>2</v>
      </c>
      <c r="C203" s="106">
        <f>'Iced Layers'!C49</f>
        <v>65633</v>
      </c>
      <c r="D203" s="106">
        <f>'Iced Layers'!D49</f>
        <v>83900</v>
      </c>
      <c r="E203" s="106">
        <f>'Iced Layers'!E49</f>
        <v>68526</v>
      </c>
      <c r="F203" s="106">
        <f>'Iced Layers'!F49</f>
        <v>66990</v>
      </c>
      <c r="G203" s="106">
        <f>'Iced Layers'!G49</f>
        <v>68791</v>
      </c>
      <c r="H203" s="106">
        <f>'Iced Layers'!H49</f>
        <v>67722</v>
      </c>
      <c r="I203" s="106">
        <f>'Iced Layers'!I49</f>
        <v>0</v>
      </c>
      <c r="J203" s="106">
        <f>'Iced Layers'!J49</f>
        <v>68791</v>
      </c>
      <c r="K203" s="106">
        <f>'Iced Layers'!K49</f>
        <v>68791</v>
      </c>
      <c r="L203" s="110">
        <f>'Iced Layers'!L49</f>
        <v>0.91197053634121028</v>
      </c>
      <c r="M203" s="106">
        <f>'Iced Layers'!M49</f>
        <v>61542.601366795781</v>
      </c>
      <c r="N203" s="106">
        <f>'Iced Layers'!N49</f>
        <v>73851.121640154932</v>
      </c>
      <c r="O203" s="106">
        <f>'Iced Layers'!O49</f>
        <v>86159.64191351409</v>
      </c>
      <c r="P203" s="110">
        <f>'Iced Layers'!P49</f>
        <v>1.1177785545658614</v>
      </c>
      <c r="Q203" s="110">
        <f>'Iced Layers'!Q49</f>
        <v>0.93148212880488468</v>
      </c>
      <c r="R203" s="110">
        <f>'Iced Layers'!R49</f>
        <v>0.79841325326132973</v>
      </c>
      <c r="S203" s="107">
        <f>'Iced Layers'!S49</f>
        <v>29.234196212271268</v>
      </c>
      <c r="T203" t="s">
        <v>15</v>
      </c>
      <c r="U203" s="108" t="s">
        <v>313</v>
      </c>
      <c r="V203">
        <f t="shared" ref="V203:X241" si="5">V202</f>
        <v>120</v>
      </c>
      <c r="W203">
        <f t="shared" si="5"/>
        <v>168</v>
      </c>
      <c r="X203" s="111">
        <f t="shared" si="5"/>
        <v>5</v>
      </c>
    </row>
    <row r="204" spans="1:24" x14ac:dyDescent="0.35">
      <c r="A204">
        <f>IF('Iced Layers'!A50&gt;0,'Iced Layers'!A50,IF(ISBLANK('Iced Layers'!A50),A203,'Iced Layers'!A50))</f>
        <v>2024</v>
      </c>
      <c r="B204">
        <f>'Iced Layers'!B50</f>
        <v>3</v>
      </c>
      <c r="C204" s="106">
        <f>'Iced Layers'!C50</f>
        <v>83118</v>
      </c>
      <c r="D204" s="106">
        <f>'Iced Layers'!D50</f>
        <v>78750</v>
      </c>
      <c r="E204" s="106">
        <f>'Iced Layers'!E50</f>
        <v>67722</v>
      </c>
      <c r="F204" s="106">
        <f>'Iced Layers'!F50</f>
        <v>78476</v>
      </c>
      <c r="G204" s="106">
        <f>'Iced Layers'!G50</f>
        <v>58684</v>
      </c>
      <c r="H204" s="106">
        <f>'Iced Layers'!H50</f>
        <v>85557</v>
      </c>
      <c r="I204" s="106">
        <f>'Iced Layers'!I50</f>
        <v>0</v>
      </c>
      <c r="J204" s="106">
        <f>'Iced Layers'!J50</f>
        <v>58684</v>
      </c>
      <c r="K204" s="106">
        <f>'Iced Layers'!K50</f>
        <v>58684</v>
      </c>
      <c r="L204" s="110">
        <f>'Iced Layers'!L50</f>
        <v>0.91197053634121028</v>
      </c>
      <c r="M204" s="106">
        <f>'Iced Layers'!M50</f>
        <v>61542.601366795781</v>
      </c>
      <c r="N204" s="106">
        <f>'Iced Layers'!N50</f>
        <v>73851.121640154932</v>
      </c>
      <c r="O204" s="106">
        <f>'Iced Layers'!O50</f>
        <v>86159.64191351409</v>
      </c>
      <c r="P204" s="110">
        <f>'Iced Layers'!P50</f>
        <v>0.95355085252639171</v>
      </c>
      <c r="Q204" s="110">
        <f>'Iced Layers'!Q50</f>
        <v>0.79462571043865982</v>
      </c>
      <c r="R204" s="110">
        <f>'Iced Layers'!R50</f>
        <v>0.68110775180456562</v>
      </c>
      <c r="S204" s="107">
        <f>'Iced Layers'!S50</f>
        <v>22.81354219302678</v>
      </c>
      <c r="T204" t="s">
        <v>15</v>
      </c>
      <c r="U204" s="108" t="s">
        <v>313</v>
      </c>
      <c r="V204">
        <f t="shared" si="5"/>
        <v>120</v>
      </c>
      <c r="W204">
        <f t="shared" si="5"/>
        <v>168</v>
      </c>
      <c r="X204" s="111">
        <f t="shared" si="5"/>
        <v>5</v>
      </c>
    </row>
    <row r="205" spans="1:24" x14ac:dyDescent="0.35">
      <c r="A205">
        <f>IF('Iced Layers'!A51&gt;0,'Iced Layers'!A51,IF(ISBLANK('Iced Layers'!A51),A204,'Iced Layers'!A51))</f>
        <v>2024</v>
      </c>
      <c r="B205">
        <f>'Iced Layers'!B51</f>
        <v>4</v>
      </c>
      <c r="C205" s="106">
        <f>'Iced Layers'!C51</f>
        <v>91102</v>
      </c>
      <c r="D205" s="106">
        <f>'Iced Layers'!D51</f>
        <v>79780</v>
      </c>
      <c r="E205" s="106">
        <f>'Iced Layers'!E51</f>
        <v>85557</v>
      </c>
      <c r="F205" s="106">
        <f>'Iced Layers'!F51</f>
        <v>80260</v>
      </c>
      <c r="G205" s="106">
        <f>'Iced Layers'!G51</f>
        <v>74419</v>
      </c>
      <c r="H205" s="106">
        <f>'Iced Layers'!H51</f>
        <v>87238</v>
      </c>
      <c r="I205" s="106">
        <f>'Iced Layers'!I51</f>
        <v>0</v>
      </c>
      <c r="J205" s="106">
        <f>'Iced Layers'!J51</f>
        <v>74419</v>
      </c>
      <c r="K205" s="106">
        <f>'Iced Layers'!K51</f>
        <v>74419</v>
      </c>
      <c r="L205" s="110">
        <f>'Iced Layers'!L51</f>
        <v>0.91197053634121028</v>
      </c>
      <c r="M205" s="106">
        <f>'Iced Layers'!M51</f>
        <v>61542.601366795781</v>
      </c>
      <c r="N205" s="106">
        <f>'Iced Layers'!N51</f>
        <v>73851.121640154932</v>
      </c>
      <c r="O205" s="106">
        <f>'Iced Layers'!O51</f>
        <v>86159.64191351409</v>
      </c>
      <c r="P205" s="110">
        <f>'Iced Layers'!P51</f>
        <v>1.2092274025997127</v>
      </c>
      <c r="Q205" s="110">
        <f>'Iced Layers'!Q51</f>
        <v>1.0076895021664274</v>
      </c>
      <c r="R205" s="110">
        <f>'Iced Layers'!R51</f>
        <v>0.86373385899979493</v>
      </c>
      <c r="S205" s="107">
        <f>'Iced Layers'!S51</f>
        <v>26.295756404908783</v>
      </c>
      <c r="T205" t="s">
        <v>15</v>
      </c>
      <c r="U205" s="108" t="s">
        <v>313</v>
      </c>
      <c r="V205">
        <f t="shared" si="5"/>
        <v>120</v>
      </c>
      <c r="W205">
        <f t="shared" si="5"/>
        <v>168</v>
      </c>
      <c r="X205" s="111">
        <f t="shared" si="5"/>
        <v>5</v>
      </c>
    </row>
    <row r="206" spans="1:24" x14ac:dyDescent="0.35">
      <c r="A206">
        <f>IF('Iced Layers'!A52&gt;0,'Iced Layers'!A52,IF(ISBLANK('Iced Layers'!A52),A205,'Iced Layers'!A52))</f>
        <v>2024</v>
      </c>
      <c r="B206">
        <f>'Iced Layers'!B52</f>
        <v>5</v>
      </c>
      <c r="C206" s="106">
        <f>'Iced Layers'!C52</f>
        <v>77259</v>
      </c>
      <c r="D206" s="106">
        <f>'Iced Layers'!D52</f>
        <v>71949</v>
      </c>
      <c r="E206" s="106">
        <f>'Iced Layers'!E52</f>
        <v>87238</v>
      </c>
      <c r="F206" s="106">
        <f>'Iced Layers'!F52</f>
        <v>73279</v>
      </c>
      <c r="G206" s="106">
        <f>'Iced Layers'!G52</f>
        <v>77447</v>
      </c>
      <c r="H206" s="106">
        <f>'Iced Layers'!H52</f>
        <v>86858</v>
      </c>
      <c r="I206" s="106">
        <f>'Iced Layers'!I52</f>
        <v>0</v>
      </c>
      <c r="J206" s="106">
        <f>'Iced Layers'!J52</f>
        <v>0</v>
      </c>
      <c r="K206" s="106">
        <f>'Iced Layers'!K52</f>
        <v>77447</v>
      </c>
      <c r="L206" s="110">
        <f>'Iced Layers'!L52</f>
        <v>0.91197053634121028</v>
      </c>
      <c r="M206" s="106">
        <f>'Iced Layers'!M52</f>
        <v>61542.601366795781</v>
      </c>
      <c r="N206" s="106">
        <f>'Iced Layers'!N52</f>
        <v>73851.121640154932</v>
      </c>
      <c r="O206" s="106">
        <f>'Iced Layers'!O52</f>
        <v>86159.64191351409</v>
      </c>
      <c r="P206" s="110">
        <f>'Iced Layers'!P52</f>
        <v>1.2584290926932633</v>
      </c>
      <c r="Q206" s="110">
        <f>'Iced Layers'!Q52</f>
        <v>1.0486909105777196</v>
      </c>
      <c r="R206" s="110">
        <f>'Iced Layers'!R52</f>
        <v>0.89887792335233097</v>
      </c>
      <c r="S206" s="107">
        <f>'Iced Layers'!S52</f>
        <v>31.616562471686148</v>
      </c>
      <c r="T206" t="s">
        <v>15</v>
      </c>
      <c r="U206" s="108" t="s">
        <v>313</v>
      </c>
      <c r="V206">
        <f t="shared" si="5"/>
        <v>120</v>
      </c>
      <c r="W206">
        <f t="shared" si="5"/>
        <v>168</v>
      </c>
      <c r="X206" s="111">
        <f t="shared" si="5"/>
        <v>5</v>
      </c>
    </row>
    <row r="207" spans="1:24" x14ac:dyDescent="0.35">
      <c r="A207">
        <f>IF('Iced Layers'!A53&gt;0,'Iced Layers'!A53,IF(ISBLANK('Iced Layers'!A53),A206,'Iced Layers'!A53))</f>
        <v>2024</v>
      </c>
      <c r="B207">
        <f>'Iced Layers'!B53</f>
        <v>6</v>
      </c>
      <c r="C207" s="106">
        <f>'Iced Layers'!C53</f>
        <v>60768</v>
      </c>
      <c r="D207" s="106">
        <f>'Iced Layers'!D53</f>
        <v>52950</v>
      </c>
      <c r="E207" s="106">
        <f>'Iced Layers'!E53</f>
        <v>86858</v>
      </c>
      <c r="F207" s="106">
        <f>'Iced Layers'!F53</f>
        <v>57154</v>
      </c>
      <c r="G207" s="106">
        <f>'Iced Layers'!G53</f>
        <v>69369</v>
      </c>
      <c r="H207" s="106">
        <f>'Iced Layers'!H53</f>
        <v>81161</v>
      </c>
      <c r="I207" s="106">
        <f>'Iced Layers'!I53</f>
        <v>0</v>
      </c>
      <c r="J207" s="106">
        <f>'Iced Layers'!J53</f>
        <v>0</v>
      </c>
      <c r="K207" s="106">
        <f>'Iced Layers'!K53</f>
        <v>69369</v>
      </c>
      <c r="L207" s="110">
        <f>'Iced Layers'!L53</f>
        <v>0.91197053634121028</v>
      </c>
      <c r="M207" s="106">
        <f>'Iced Layers'!M53</f>
        <v>61542.601366795781</v>
      </c>
      <c r="N207" s="106">
        <f>'Iced Layers'!N53</f>
        <v>73851.121640154932</v>
      </c>
      <c r="O207" s="106">
        <f>'Iced Layers'!O53</f>
        <v>86159.64191351409</v>
      </c>
      <c r="P207" s="110">
        <f>'Iced Layers'!P53</f>
        <v>1.1271704227541284</v>
      </c>
      <c r="Q207" s="110">
        <f>'Iced Layers'!Q53</f>
        <v>0.93930868562844039</v>
      </c>
      <c r="R207" s="110">
        <f>'Iced Layers'!R53</f>
        <v>0.80512173053866321</v>
      </c>
      <c r="S207" s="107">
        <f>'Iced Layers'!S53</f>
        <v>40.021458662453924</v>
      </c>
      <c r="T207" t="s">
        <v>15</v>
      </c>
      <c r="U207" s="108" t="s">
        <v>313</v>
      </c>
      <c r="V207">
        <f t="shared" si="5"/>
        <v>120</v>
      </c>
      <c r="W207">
        <f t="shared" si="5"/>
        <v>168</v>
      </c>
      <c r="X207" s="111">
        <f t="shared" si="5"/>
        <v>5</v>
      </c>
    </row>
    <row r="208" spans="1:24" x14ac:dyDescent="0.35">
      <c r="A208">
        <f>IF('Iced Layers'!A54&gt;0,'Iced Layers'!A54,IF(ISBLANK('Iced Layers'!A54),A207,'Iced Layers'!A54))</f>
        <v>2024</v>
      </c>
      <c r="B208">
        <f>'Iced Layers'!B54</f>
        <v>7</v>
      </c>
      <c r="C208" s="106">
        <f>'Iced Layers'!C54</f>
        <v>59226</v>
      </c>
      <c r="D208" s="106">
        <f>'Iced Layers'!D54</f>
        <v>57300</v>
      </c>
      <c r="E208" s="106">
        <f>'Iced Layers'!E54</f>
        <v>81161</v>
      </c>
      <c r="F208" s="106">
        <f>'Iced Layers'!F54</f>
        <v>55931</v>
      </c>
      <c r="G208" s="106">
        <f>'Iced Layers'!G54</f>
        <v>64493</v>
      </c>
      <c r="H208" s="106">
        <f>'Iced Layers'!H54</f>
        <v>73061</v>
      </c>
      <c r="I208" s="106">
        <f>'Iced Layers'!I54</f>
        <v>0</v>
      </c>
      <c r="J208" s="106">
        <f>'Iced Layers'!J54</f>
        <v>0</v>
      </c>
      <c r="K208" s="106">
        <f>'Iced Layers'!K54</f>
        <v>64493</v>
      </c>
      <c r="L208" s="110">
        <f>'Iced Layers'!L54</f>
        <v>0.91197053634121028</v>
      </c>
      <c r="M208" s="106">
        <f>'Iced Layers'!M54</f>
        <v>61542.601366795781</v>
      </c>
      <c r="N208" s="106">
        <f>'Iced Layers'!N54</f>
        <v>73851.121640154932</v>
      </c>
      <c r="O208" s="106">
        <f>'Iced Layers'!O54</f>
        <v>86159.64191351409</v>
      </c>
      <c r="P208" s="110">
        <f>'Iced Layers'!P54</f>
        <v>1.047940752709164</v>
      </c>
      <c r="Q208" s="110">
        <f>'Iced Layers'!Q54</f>
        <v>0.87328396059097013</v>
      </c>
      <c r="R208" s="110">
        <f>'Iced Layers'!R54</f>
        <v>0.74852910907797432</v>
      </c>
      <c r="S208" s="107">
        <f>'Iced Layers'!S54</f>
        <v>38.37010772295951</v>
      </c>
      <c r="T208" t="s">
        <v>15</v>
      </c>
      <c r="U208" s="108" t="s">
        <v>313</v>
      </c>
      <c r="V208">
        <f t="shared" si="5"/>
        <v>120</v>
      </c>
      <c r="W208">
        <f t="shared" si="5"/>
        <v>168</v>
      </c>
      <c r="X208" s="111">
        <f t="shared" si="5"/>
        <v>5</v>
      </c>
    </row>
    <row r="209" spans="1:24" x14ac:dyDescent="0.35">
      <c r="A209">
        <f>IF('Iced Layers'!A55&gt;0,'Iced Layers'!A55,IF(ISBLANK('Iced Layers'!A55),A208,'Iced Layers'!A55))</f>
        <v>2024</v>
      </c>
      <c r="B209">
        <f>'Iced Layers'!B55</f>
        <v>8</v>
      </c>
      <c r="C209" s="106">
        <f>'Iced Layers'!C55</f>
        <v>56329</v>
      </c>
      <c r="D209" s="106">
        <f>'Iced Layers'!D55</f>
        <v>54350</v>
      </c>
      <c r="E209" s="106">
        <f>'Iced Layers'!E55</f>
        <v>73061</v>
      </c>
      <c r="F209" s="106">
        <f>'Iced Layers'!F55</f>
        <v>60806</v>
      </c>
      <c r="G209" s="106">
        <f>'Iced Layers'!G55</f>
        <v>58765</v>
      </c>
      <c r="H209" s="106">
        <f>'Iced Layers'!H55</f>
        <v>75026</v>
      </c>
      <c r="I209" s="106">
        <f>'Iced Layers'!I55</f>
        <v>0</v>
      </c>
      <c r="J209" s="106">
        <f>'Iced Layers'!J55</f>
        <v>0</v>
      </c>
      <c r="K209" s="106">
        <f>'Iced Layers'!K55</f>
        <v>58765</v>
      </c>
      <c r="L209" s="110">
        <f>'Iced Layers'!L55</f>
        <v>0.91197053634121028</v>
      </c>
      <c r="M209" s="106">
        <f>'Iced Layers'!M55</f>
        <v>61542.601366795781</v>
      </c>
      <c r="N209" s="106">
        <f>'Iced Layers'!N55</f>
        <v>73851.121640154932</v>
      </c>
      <c r="O209" s="106">
        <f>'Iced Layers'!O55</f>
        <v>86159.64191351409</v>
      </c>
      <c r="P209" s="110">
        <f>'Iced Layers'!P55</f>
        <v>0.95486701398530116</v>
      </c>
      <c r="Q209" s="110">
        <f>'Iced Layers'!Q55</f>
        <v>0.79572251165441765</v>
      </c>
      <c r="R209" s="110">
        <f>'Iced Layers'!R55</f>
        <v>0.68204786713235799</v>
      </c>
      <c r="S209" s="107">
        <f>'Iced Layers'!S55</f>
        <v>36.317136821175595</v>
      </c>
      <c r="T209" t="s">
        <v>15</v>
      </c>
      <c r="U209" s="108" t="s">
        <v>313</v>
      </c>
      <c r="V209">
        <f t="shared" si="5"/>
        <v>120</v>
      </c>
      <c r="W209">
        <f t="shared" si="5"/>
        <v>168</v>
      </c>
      <c r="X209" s="111">
        <f t="shared" si="5"/>
        <v>5</v>
      </c>
    </row>
    <row r="210" spans="1:24" x14ac:dyDescent="0.35">
      <c r="A210">
        <f>IF('Iced Layers'!A56&gt;0,'Iced Layers'!A56,IF(ISBLANK('Iced Layers'!A56),A209,'Iced Layers'!A56))</f>
        <v>2024</v>
      </c>
      <c r="B210">
        <f>'Iced Layers'!B56</f>
        <v>9</v>
      </c>
      <c r="C210" s="106">
        <f>'Iced Layers'!C56</f>
        <v>64388</v>
      </c>
      <c r="D210" s="106">
        <f>'Iced Layers'!D56</f>
        <v>60350</v>
      </c>
      <c r="E210" s="106">
        <f>'Iced Layers'!E56</f>
        <v>75026</v>
      </c>
      <c r="F210" s="106">
        <f>'Iced Layers'!F56</f>
        <v>65254</v>
      </c>
      <c r="G210" s="106">
        <f>'Iced Layers'!G56</f>
        <v>52781</v>
      </c>
      <c r="H210" s="106">
        <f>'Iced Layers'!H56</f>
        <v>73463</v>
      </c>
      <c r="I210" s="106">
        <f>'Iced Layers'!I56</f>
        <v>0</v>
      </c>
      <c r="J210" s="106">
        <f>'Iced Layers'!J56</f>
        <v>0</v>
      </c>
      <c r="K210" s="106">
        <f>'Iced Layers'!K56</f>
        <v>52781</v>
      </c>
      <c r="L210" s="110">
        <f>'Iced Layers'!L56</f>
        <v>0.91197053634121028</v>
      </c>
      <c r="M210" s="106">
        <f>'Iced Layers'!M56</f>
        <v>61542.601366795781</v>
      </c>
      <c r="N210" s="106">
        <f>'Iced Layers'!N56</f>
        <v>73851.121640154932</v>
      </c>
      <c r="O210" s="106">
        <f>'Iced Layers'!O56</f>
        <v>86159.64191351409</v>
      </c>
      <c r="P210" s="110">
        <f>'Iced Layers'!P56</f>
        <v>0.8576335550950086</v>
      </c>
      <c r="Q210" s="110">
        <f>'Iced Layers'!Q56</f>
        <v>0.71469462924584048</v>
      </c>
      <c r="R210" s="110">
        <f>'Iced Layers'!R56</f>
        <v>0.61259539649643469</v>
      </c>
      <c r="S210" s="107">
        <f>'Iced Layers'!S56</f>
        <v>32.626079393675845</v>
      </c>
      <c r="T210" t="s">
        <v>15</v>
      </c>
      <c r="U210" s="108" t="s">
        <v>313</v>
      </c>
      <c r="V210">
        <f t="shared" si="5"/>
        <v>120</v>
      </c>
      <c r="W210">
        <f t="shared" si="5"/>
        <v>168</v>
      </c>
      <c r="X210" s="111">
        <f t="shared" si="5"/>
        <v>5</v>
      </c>
    </row>
    <row r="211" spans="1:24" x14ac:dyDescent="0.35">
      <c r="A211">
        <f>IF('Iced Layers'!A57&gt;0,'Iced Layers'!A57,IF(ISBLANK('Iced Layers'!A57),A210,'Iced Layers'!A57))</f>
        <v>2024</v>
      </c>
      <c r="B211">
        <f>'Iced Layers'!B57</f>
        <v>10</v>
      </c>
      <c r="C211" s="106">
        <f>'Iced Layers'!C57</f>
        <v>56839</v>
      </c>
      <c r="D211" s="106">
        <f>'Iced Layers'!D57</f>
        <v>60100</v>
      </c>
      <c r="E211" s="106">
        <f>'Iced Layers'!E57</f>
        <v>73463</v>
      </c>
      <c r="F211" s="106">
        <f>'Iced Layers'!F57</f>
        <v>61664</v>
      </c>
      <c r="G211" s="106">
        <f>'Iced Layers'!G57</f>
        <v>43146</v>
      </c>
      <c r="H211" s="106">
        <f>'Iced Layers'!H57</f>
        <v>90016</v>
      </c>
      <c r="I211" s="106">
        <f>'Iced Layers'!I57</f>
        <v>0</v>
      </c>
      <c r="J211" s="106">
        <f>'Iced Layers'!J57</f>
        <v>0</v>
      </c>
      <c r="K211" s="106">
        <f>'Iced Layers'!K57</f>
        <v>43146</v>
      </c>
      <c r="L211" s="110">
        <f>'Iced Layers'!L57</f>
        <v>0.91197053634121028</v>
      </c>
      <c r="M211" s="106">
        <f>'Iced Layers'!M57</f>
        <v>61542.601366795781</v>
      </c>
      <c r="N211" s="106">
        <f>'Iced Layers'!N57</f>
        <v>73851.121640154932</v>
      </c>
      <c r="O211" s="106">
        <f>'Iced Layers'!O57</f>
        <v>86159.64191351409</v>
      </c>
      <c r="P211" s="110">
        <f>'Iced Layers'!P57</f>
        <v>0.70107533711239345</v>
      </c>
      <c r="Q211" s="110">
        <f>'Iced Layers'!Q57</f>
        <v>0.58422944759366124</v>
      </c>
      <c r="R211" s="110">
        <f>'Iced Layers'!R57</f>
        <v>0.50076809793742394</v>
      </c>
      <c r="S211" s="107">
        <f>'Iced Layers'!S57</f>
        <v>36.189306638047817</v>
      </c>
      <c r="T211" t="s">
        <v>15</v>
      </c>
      <c r="U211" s="108" t="s">
        <v>313</v>
      </c>
      <c r="V211">
        <f t="shared" si="5"/>
        <v>120</v>
      </c>
      <c r="W211">
        <f t="shared" si="5"/>
        <v>168</v>
      </c>
      <c r="X211" s="111">
        <f t="shared" si="5"/>
        <v>5</v>
      </c>
    </row>
    <row r="212" spans="1:24" x14ac:dyDescent="0.35">
      <c r="A212">
        <f>IF('Iced Layers'!A58&gt;0,'Iced Layers'!A58,IF(ISBLANK('Iced Layers'!A58),A211,'Iced Layers'!A58))</f>
        <v>2024</v>
      </c>
      <c r="B212">
        <f>'Iced Layers'!B58</f>
        <v>11</v>
      </c>
      <c r="C212" s="106">
        <f>'Iced Layers'!C58</f>
        <v>50673</v>
      </c>
      <c r="D212" s="106">
        <f>'Iced Layers'!D58</f>
        <v>50000</v>
      </c>
      <c r="E212" s="106">
        <f>'Iced Layers'!E58</f>
        <v>90016</v>
      </c>
      <c r="F212" s="106">
        <f>'Iced Layers'!F58</f>
        <v>57700</v>
      </c>
      <c r="G212" s="106">
        <f>'Iced Layers'!G58</f>
        <v>41736</v>
      </c>
      <c r="H212" s="106">
        <f>'Iced Layers'!H58</f>
        <v>99503</v>
      </c>
      <c r="I212" s="106">
        <f>'Iced Layers'!I58</f>
        <v>0</v>
      </c>
      <c r="J212" s="106">
        <f>'Iced Layers'!J58</f>
        <v>0</v>
      </c>
      <c r="K212" s="106">
        <f>'Iced Layers'!K58</f>
        <v>41736</v>
      </c>
      <c r="L212" s="110">
        <f>'Iced Layers'!L58</f>
        <v>0.91197053634121028</v>
      </c>
      <c r="M212" s="106">
        <f>'Iced Layers'!M58</f>
        <v>61542.601366795781</v>
      </c>
      <c r="N212" s="106">
        <f>'Iced Layers'!N58</f>
        <v>73851.121640154932</v>
      </c>
      <c r="O212" s="106">
        <f>'Iced Layers'!O58</f>
        <v>86159.64191351409</v>
      </c>
      <c r="P212" s="110">
        <f>'Iced Layers'!P58</f>
        <v>0.67816437838323029</v>
      </c>
      <c r="Q212" s="110">
        <f>'Iced Layers'!Q58</f>
        <v>0.56513698198602524</v>
      </c>
      <c r="R212" s="110">
        <f>'Iced Layers'!R58</f>
        <v>0.48440312741659308</v>
      </c>
      <c r="S212" s="107">
        <f>'Iced Layers'!S58</f>
        <v>49.739466777179167</v>
      </c>
      <c r="T212" t="s">
        <v>15</v>
      </c>
      <c r="U212" s="108" t="s">
        <v>313</v>
      </c>
      <c r="V212">
        <f t="shared" si="5"/>
        <v>120</v>
      </c>
      <c r="W212">
        <f t="shared" si="5"/>
        <v>168</v>
      </c>
      <c r="X212" s="111">
        <f t="shared" si="5"/>
        <v>5</v>
      </c>
    </row>
    <row r="213" spans="1:24" x14ac:dyDescent="0.35">
      <c r="A213">
        <f>IF('Iced Layers'!A59&gt;0,'Iced Layers'!A59,IF(ISBLANK('Iced Layers'!A59),A212,'Iced Layers'!A59))</f>
        <v>2024</v>
      </c>
      <c r="B213">
        <f>'Iced Layers'!B59</f>
        <v>12</v>
      </c>
      <c r="C213" s="106">
        <f>'Iced Layers'!C59</f>
        <v>43263</v>
      </c>
      <c r="D213" s="106">
        <f>'Iced Layers'!D59</f>
        <v>44600</v>
      </c>
      <c r="E213" s="106">
        <f>'Iced Layers'!E59</f>
        <v>99503</v>
      </c>
      <c r="F213" s="106">
        <f>'Iced Layers'!F59</f>
        <v>43944</v>
      </c>
      <c r="G213" s="106">
        <f>'Iced Layers'!G59</f>
        <v>41333</v>
      </c>
      <c r="H213" s="106">
        <f>'Iced Layers'!H59</f>
        <v>98210</v>
      </c>
      <c r="I213" s="106">
        <f>'Iced Layers'!I59</f>
        <v>0</v>
      </c>
      <c r="J213" s="106">
        <f>'Iced Layers'!J59</f>
        <v>0</v>
      </c>
      <c r="K213" s="106">
        <f>'Iced Layers'!K59</f>
        <v>41333</v>
      </c>
      <c r="L213" s="110">
        <f>'Iced Layers'!L59</f>
        <v>0.91197053634121028</v>
      </c>
      <c r="M213" s="106">
        <f>'Iced Layers'!M59</f>
        <v>61542.601366795781</v>
      </c>
      <c r="N213" s="106">
        <f>'Iced Layers'!N59</f>
        <v>73851.121640154932</v>
      </c>
      <c r="O213" s="106">
        <f>'Iced Layers'!O59</f>
        <v>86159.64191351409</v>
      </c>
      <c r="P213" s="110">
        <f>'Iced Layers'!P59</f>
        <v>0.6716160689024836</v>
      </c>
      <c r="Q213" s="110">
        <f>'Iced Layers'!Q59</f>
        <v>0.55968005741873639</v>
      </c>
      <c r="R213" s="110">
        <f>'Iced Layers'!R59</f>
        <v>0.47972576350177404</v>
      </c>
      <c r="S213" s="107">
        <f>'Iced Layers'!S59</f>
        <v>64.398770311813792</v>
      </c>
      <c r="T213" t="s">
        <v>15</v>
      </c>
      <c r="U213" s="108" t="s">
        <v>313</v>
      </c>
      <c r="V213">
        <f t="shared" si="5"/>
        <v>120</v>
      </c>
      <c r="W213">
        <f t="shared" si="5"/>
        <v>168</v>
      </c>
      <c r="X213" s="111">
        <f t="shared" si="5"/>
        <v>5</v>
      </c>
    </row>
    <row r="214" spans="1:24" x14ac:dyDescent="0.35">
      <c r="A214">
        <f>IF('Iced Layers'!A60&gt;0,'Iced Layers'!A60,IF(ISBLANK('Iced Layers'!A60),A213,'Iced Layers'!A60))</f>
        <v>2024</v>
      </c>
      <c r="B214">
        <f>'Iced Layers'!B60</f>
        <v>13</v>
      </c>
      <c r="C214" s="106">
        <f>'Iced Layers'!C60</f>
        <v>40559</v>
      </c>
      <c r="D214" s="106">
        <f>'Iced Layers'!D60</f>
        <v>35500</v>
      </c>
      <c r="E214" s="106">
        <f>'Iced Layers'!E60</f>
        <v>98210</v>
      </c>
      <c r="F214" s="106">
        <f>'Iced Layers'!F60</f>
        <v>54398</v>
      </c>
      <c r="G214" s="106">
        <f>'Iced Layers'!G60</f>
        <v>33939</v>
      </c>
      <c r="H214" s="106">
        <f>'Iced Layers'!H60</f>
        <v>118293</v>
      </c>
      <c r="I214" s="106">
        <f>'Iced Layers'!I60</f>
        <v>0</v>
      </c>
      <c r="J214" s="106">
        <f>'Iced Layers'!J60</f>
        <v>0</v>
      </c>
      <c r="K214" s="106">
        <f>'Iced Layers'!K60</f>
        <v>33939</v>
      </c>
      <c r="L214" s="110">
        <f>'Iced Layers'!L60</f>
        <v>0.91197053634121028</v>
      </c>
      <c r="M214" s="106">
        <f>'Iced Layers'!M60</f>
        <v>61542.601366795781</v>
      </c>
      <c r="N214" s="106">
        <f>'Iced Layers'!N60</f>
        <v>73851.121640154932</v>
      </c>
      <c r="O214" s="106">
        <f>'Iced Layers'!O60</f>
        <v>86159.64191351409</v>
      </c>
      <c r="P214" s="110">
        <f>'Iced Layers'!P60</f>
        <v>0.55147165128302789</v>
      </c>
      <c r="Q214" s="110">
        <f>'Iced Layers'!Q60</f>
        <v>0.45955970940252328</v>
      </c>
      <c r="R214" s="110">
        <f>'Iced Layers'!R60</f>
        <v>0.39390832234501993</v>
      </c>
      <c r="S214" s="107">
        <f>'Iced Layers'!S60</f>
        <v>84.749377450134375</v>
      </c>
      <c r="T214" t="s">
        <v>15</v>
      </c>
      <c r="U214" s="108" t="s">
        <v>313</v>
      </c>
      <c r="V214">
        <f t="shared" si="5"/>
        <v>120</v>
      </c>
      <c r="W214">
        <f t="shared" si="5"/>
        <v>168</v>
      </c>
      <c r="X214" s="111">
        <f t="shared" si="5"/>
        <v>5</v>
      </c>
    </row>
    <row r="215" spans="1:24" x14ac:dyDescent="0.35">
      <c r="A215">
        <f>IF('Iced Layers'!A61&gt;0,'Iced Layers'!A61,IF(ISBLANK('Iced Layers'!A61),A214,'Iced Layers'!A61))</f>
        <v>2025</v>
      </c>
      <c r="B215">
        <f>'Iced Layers'!B61</f>
        <v>1</v>
      </c>
      <c r="C215" s="106">
        <f>'Iced Layers'!C61</f>
        <v>41938</v>
      </c>
      <c r="D215" s="106">
        <f>'Iced Layers'!D61</f>
        <v>43900</v>
      </c>
      <c r="E215" s="106">
        <f>'Iced Layers'!E61</f>
        <v>118293</v>
      </c>
      <c r="F215" s="106">
        <f>'Iced Layers'!F61</f>
        <v>43888</v>
      </c>
      <c r="G215" s="106">
        <f>'Iced Layers'!G61</f>
        <v>37414</v>
      </c>
      <c r="H215" s="106">
        <f>'Iced Layers'!H61</f>
        <v>117414</v>
      </c>
      <c r="I215" s="106">
        <f>'Iced Layers'!I61</f>
        <v>0</v>
      </c>
      <c r="J215" s="106">
        <f>'Iced Layers'!J61</f>
        <v>37414</v>
      </c>
      <c r="K215" s="106">
        <f>'Iced Layers'!K61</f>
        <v>37414</v>
      </c>
      <c r="L215" s="110">
        <f>'Iced Layers'!L61</f>
        <v>0.88885636376960109</v>
      </c>
      <c r="M215" s="106">
        <f>'Iced Layers'!M61</f>
        <v>59982.785285231454</v>
      </c>
      <c r="N215" s="106">
        <f>'Iced Layers'!N61</f>
        <v>71979.342342277741</v>
      </c>
      <c r="O215" s="106">
        <f>'Iced Layers'!O61</f>
        <v>83975.899399324029</v>
      </c>
      <c r="P215" s="110">
        <f>'Iced Layers'!P61</f>
        <v>0.62374562671753453</v>
      </c>
      <c r="Q215" s="110">
        <f>'Iced Layers'!Q61</f>
        <v>0.51978802226461207</v>
      </c>
      <c r="R215" s="110">
        <f>'Iced Layers'!R61</f>
        <v>0.4455325905125247</v>
      </c>
      <c r="S215" s="107">
        <f>'Iced Layers'!S61</f>
        <v>78.978587438599845</v>
      </c>
      <c r="T215" t="s">
        <v>15</v>
      </c>
      <c r="U215" s="108" t="s">
        <v>313</v>
      </c>
      <c r="V215">
        <f t="shared" si="5"/>
        <v>120</v>
      </c>
      <c r="W215">
        <f t="shared" si="5"/>
        <v>168</v>
      </c>
      <c r="X215" s="111">
        <f t="shared" si="5"/>
        <v>5</v>
      </c>
    </row>
    <row r="216" spans="1:24" x14ac:dyDescent="0.35">
      <c r="A216">
        <f>IF('Iced Layers'!A62&gt;0,'Iced Layers'!A62,IF(ISBLANK('Iced Layers'!A62),A215,'Iced Layers'!A62))</f>
        <v>2025</v>
      </c>
      <c r="B216">
        <f>'Iced Layers'!B62</f>
        <v>2</v>
      </c>
      <c r="C216" s="106">
        <f>'Iced Layers'!C62</f>
        <v>56707</v>
      </c>
      <c r="D216" s="106">
        <f>'Iced Layers'!D62</f>
        <v>48500</v>
      </c>
      <c r="E216" s="106">
        <f>'Iced Layers'!E62</f>
        <v>117414</v>
      </c>
      <c r="F216" s="106">
        <f>'Iced Layers'!F62</f>
        <v>41381</v>
      </c>
      <c r="G216" s="106">
        <f>'Iced Layers'!G62</f>
        <v>55441</v>
      </c>
      <c r="H216" s="106">
        <f>'Iced Layers'!H62</f>
        <v>97638</v>
      </c>
      <c r="I216" s="106">
        <f>'Iced Layers'!I62</f>
        <v>0</v>
      </c>
      <c r="J216" s="106">
        <f>'Iced Layers'!J62</f>
        <v>55441</v>
      </c>
      <c r="K216" s="106">
        <f>'Iced Layers'!K62</f>
        <v>55441</v>
      </c>
      <c r="L216" s="110">
        <f>'Iced Layers'!L62</f>
        <v>0.88885636376960109</v>
      </c>
      <c r="M216" s="106">
        <f>'Iced Layers'!M62</f>
        <v>59982.785285231454</v>
      </c>
      <c r="N216" s="106">
        <f>'Iced Layers'!N62</f>
        <v>71979.342342277741</v>
      </c>
      <c r="O216" s="106">
        <f>'Iced Layers'!O62</f>
        <v>83975.899399324029</v>
      </c>
      <c r="P216" s="110">
        <f>'Iced Layers'!P62</f>
        <v>0.92428185414141317</v>
      </c>
      <c r="Q216" s="110">
        <f>'Iced Layers'!Q62</f>
        <v>0.77023487845117766</v>
      </c>
      <c r="R216" s="110">
        <f>'Iced Layers'!R62</f>
        <v>0.66020132438672374</v>
      </c>
      <c r="S216" s="107">
        <f>'Iced Layers'!S62</f>
        <v>57.975064806813975</v>
      </c>
      <c r="T216" t="s">
        <v>15</v>
      </c>
      <c r="U216" s="108" t="s">
        <v>313</v>
      </c>
      <c r="V216">
        <f t="shared" si="5"/>
        <v>120</v>
      </c>
      <c r="W216">
        <f t="shared" si="5"/>
        <v>168</v>
      </c>
      <c r="X216" s="111">
        <f t="shared" si="5"/>
        <v>5</v>
      </c>
    </row>
    <row r="217" spans="1:24" x14ac:dyDescent="0.35">
      <c r="A217">
        <f>IF('Iced Layers'!A63&gt;0,'Iced Layers'!A63,IF(ISBLANK('Iced Layers'!A63),A216,'Iced Layers'!A63))</f>
        <v>2025</v>
      </c>
      <c r="B217">
        <f>'Iced Layers'!B63</f>
        <v>3</v>
      </c>
      <c r="C217" s="106">
        <f>'Iced Layers'!C63</f>
        <v>58639</v>
      </c>
      <c r="D217" s="106">
        <f>'Iced Layers'!D63</f>
        <v>39010</v>
      </c>
      <c r="E217" s="106">
        <f>'Iced Layers'!E63</f>
        <v>97638</v>
      </c>
      <c r="F217" s="106">
        <f>'Iced Layers'!F63</f>
        <v>50224</v>
      </c>
      <c r="G217" s="106">
        <f>'Iced Layers'!G63</f>
        <v>56347</v>
      </c>
      <c r="H217" s="106">
        <f>'Iced Layers'!H63</f>
        <v>76332</v>
      </c>
      <c r="I217" s="106">
        <f>'Iced Layers'!I63</f>
        <v>0</v>
      </c>
      <c r="J217" s="106">
        <f>'Iced Layers'!J63</f>
        <v>56347</v>
      </c>
      <c r="K217" s="106">
        <f>'Iced Layers'!K63</f>
        <v>56347</v>
      </c>
      <c r="L217" s="110">
        <f>'Iced Layers'!L63</f>
        <v>0.88885636376960109</v>
      </c>
      <c r="M217" s="106">
        <f>'Iced Layers'!M63</f>
        <v>59982.785285231454</v>
      </c>
      <c r="N217" s="106">
        <f>'Iced Layers'!N63</f>
        <v>71979.342342277741</v>
      </c>
      <c r="O217" s="106">
        <f>'Iced Layers'!O63</f>
        <v>83975.899399324029</v>
      </c>
      <c r="P217" s="110">
        <f>'Iced Layers'!P63</f>
        <v>0.93938618775466176</v>
      </c>
      <c r="Q217" s="110">
        <f>'Iced Layers'!Q63</f>
        <v>0.78282182312888482</v>
      </c>
      <c r="R217" s="110">
        <f>'Iced Layers'!R63</f>
        <v>0.67099013411047281</v>
      </c>
      <c r="S217" s="107">
        <f>'Iced Layers'!S63</f>
        <v>46.621941029007999</v>
      </c>
      <c r="T217" t="s">
        <v>15</v>
      </c>
      <c r="U217" s="108" t="s">
        <v>313</v>
      </c>
      <c r="V217">
        <f t="shared" si="5"/>
        <v>120</v>
      </c>
      <c r="W217">
        <f t="shared" si="5"/>
        <v>168</v>
      </c>
      <c r="X217" s="111">
        <f t="shared" si="5"/>
        <v>5</v>
      </c>
    </row>
    <row r="218" spans="1:24" x14ac:dyDescent="0.35">
      <c r="A218">
        <f>IF('Iced Layers'!A64&gt;0,'Iced Layers'!A64,IF(ISBLANK('Iced Layers'!A64),A217,'Iced Layers'!A64))</f>
        <v>2025</v>
      </c>
      <c r="B218">
        <f>'Iced Layers'!B64</f>
        <v>4</v>
      </c>
      <c r="C218" s="106">
        <f>'Iced Layers'!C64</f>
        <v>79025</v>
      </c>
      <c r="D218" s="106">
        <f>'Iced Layers'!D64</f>
        <v>71979.342342277741</v>
      </c>
      <c r="E218" s="106">
        <f>'Iced Layers'!E64</f>
        <v>76332</v>
      </c>
      <c r="F218" s="106">
        <f>'Iced Layers'!F64</f>
        <v>57938</v>
      </c>
      <c r="G218" s="106">
        <f>'Iced Layers'!G64</f>
        <v>73779</v>
      </c>
      <c r="H218" s="106">
        <f>'Iced Layers'!H64</f>
        <v>71645</v>
      </c>
      <c r="I218" s="106">
        <f>'Iced Layers'!I64</f>
        <v>0</v>
      </c>
      <c r="J218" s="106">
        <f>'Iced Layers'!J64</f>
        <v>73779</v>
      </c>
      <c r="K218" s="106">
        <f>'Iced Layers'!K64</f>
        <v>73779</v>
      </c>
      <c r="L218" s="110">
        <f>'Iced Layers'!L64</f>
        <v>0.88885636376960109</v>
      </c>
      <c r="M218" s="106">
        <f>'Iced Layers'!M64</f>
        <v>59982.785285231454</v>
      </c>
      <c r="N218" s="106">
        <f>'Iced Layers'!N64</f>
        <v>71979.342342277741</v>
      </c>
      <c r="O218" s="106">
        <f>'Iced Layers'!O64</f>
        <v>83975.899399324029</v>
      </c>
      <c r="P218" s="110">
        <f>'Iced Layers'!P64</f>
        <v>1.2300029024855128</v>
      </c>
      <c r="Q218" s="110">
        <f>'Iced Layers'!Q64</f>
        <v>1.0250024187379274</v>
      </c>
      <c r="R218" s="110">
        <f>'Iced Layers'!R64</f>
        <v>0.87857350177536642</v>
      </c>
      <c r="S218" s="107">
        <f>'Iced Layers'!S64</f>
        <v>27.045820942739642</v>
      </c>
      <c r="T218" t="s">
        <v>15</v>
      </c>
      <c r="U218" s="108" t="s">
        <v>313</v>
      </c>
      <c r="V218">
        <f t="shared" si="5"/>
        <v>120</v>
      </c>
      <c r="W218">
        <f t="shared" si="5"/>
        <v>168</v>
      </c>
      <c r="X218" s="111">
        <f t="shared" si="5"/>
        <v>5</v>
      </c>
    </row>
    <row r="219" spans="1:24" x14ac:dyDescent="0.35">
      <c r="A219">
        <f>IF('Iced Layers'!A65&gt;0,'Iced Layers'!A65,IF(ISBLANK('Iced Layers'!A65),A218,'Iced Layers'!A65))</f>
        <v>2025</v>
      </c>
      <c r="B219">
        <f>'Iced Layers'!B65</f>
        <v>5</v>
      </c>
      <c r="C219" s="106">
        <f>'Iced Layers'!C65</f>
        <v>84587</v>
      </c>
      <c r="D219" s="106">
        <f>'Iced Layers'!D65</f>
        <v>68400</v>
      </c>
      <c r="E219" s="106">
        <f>'Iced Layers'!E65</f>
        <v>71645</v>
      </c>
      <c r="F219" s="106">
        <f>'Iced Layers'!F65</f>
        <v>0</v>
      </c>
      <c r="G219" s="106">
        <f>'Iced Layers'!G65</f>
        <v>0</v>
      </c>
      <c r="H219" s="106">
        <f>'Iced Layers'!H65</f>
        <v>55458</v>
      </c>
      <c r="I219" s="106">
        <f>'Iced Layers'!I65</f>
        <v>0</v>
      </c>
      <c r="J219" s="106">
        <f>'Iced Layers'!J65</f>
        <v>0</v>
      </c>
      <c r="K219" s="106">
        <f>'Iced Layers'!K65</f>
        <v>84587</v>
      </c>
      <c r="L219" s="110">
        <f>'Iced Layers'!L65</f>
        <v>0.88885636376960109</v>
      </c>
      <c r="M219" s="106">
        <f>'Iced Layers'!M65</f>
        <v>59982.785285231454</v>
      </c>
      <c r="N219" s="106">
        <f>'Iced Layers'!N65</f>
        <v>71979.342342277741</v>
      </c>
      <c r="O219" s="106">
        <f>'Iced Layers'!O65</f>
        <v>83975.899399324029</v>
      </c>
      <c r="P219" s="110">
        <f>'Iced Layers'!P65</f>
        <v>1.4101879330506253</v>
      </c>
      <c r="Q219" s="110">
        <f>'Iced Layers'!Q65</f>
        <v>1.1751566108755211</v>
      </c>
      <c r="R219" s="110">
        <f>'Iced Layers'!R65</f>
        <v>1.0072770950361609</v>
      </c>
      <c r="S219" s="107">
        <f>'Iced Layers'!S65</f>
        <v>23.715937437194839</v>
      </c>
      <c r="T219" t="s">
        <v>15</v>
      </c>
      <c r="U219" s="108" t="s">
        <v>313</v>
      </c>
      <c r="V219">
        <f t="shared" si="5"/>
        <v>120</v>
      </c>
      <c r="W219">
        <f t="shared" si="5"/>
        <v>168</v>
      </c>
      <c r="X219" s="111">
        <f t="shared" si="5"/>
        <v>5</v>
      </c>
    </row>
    <row r="220" spans="1:24" x14ac:dyDescent="0.35">
      <c r="A220">
        <f>IF('Iced Layers'!A66&gt;0,'Iced Layers'!A66,IF(ISBLANK('Iced Layers'!A66),A219,'Iced Layers'!A66))</f>
        <v>2025</v>
      </c>
      <c r="B220">
        <f>'Iced Layers'!B66</f>
        <v>6</v>
      </c>
      <c r="C220" s="106">
        <f>'Iced Layers'!C66</f>
        <v>61170</v>
      </c>
      <c r="D220" s="106">
        <f>'Iced Layers'!D66</f>
        <v>61400</v>
      </c>
      <c r="E220" s="106">
        <f>'Iced Layers'!E66</f>
        <v>55458</v>
      </c>
      <c r="F220" s="106">
        <f>'Iced Layers'!F66</f>
        <v>0</v>
      </c>
      <c r="G220" s="106">
        <f>'Iced Layers'!G66</f>
        <v>0</v>
      </c>
      <c r="H220" s="106">
        <f>'Iced Layers'!H66</f>
        <v>55688</v>
      </c>
      <c r="I220" s="106">
        <f>'Iced Layers'!I66</f>
        <v>0</v>
      </c>
      <c r="J220" s="106">
        <f>'Iced Layers'!J66</f>
        <v>0</v>
      </c>
      <c r="K220" s="106">
        <f>'Iced Layers'!K66</f>
        <v>61170</v>
      </c>
      <c r="L220" s="110">
        <f>'Iced Layers'!L66</f>
        <v>0.88885636376960109</v>
      </c>
      <c r="M220" s="106">
        <f>'Iced Layers'!M66</f>
        <v>59982.785285231454</v>
      </c>
      <c r="N220" s="106">
        <f>'Iced Layers'!N66</f>
        <v>71979.342342277741</v>
      </c>
      <c r="O220" s="106">
        <f>'Iced Layers'!O66</f>
        <v>83975.899399324029</v>
      </c>
      <c r="P220" s="110">
        <f>'Iced Layers'!P66</f>
        <v>1.01979259064285</v>
      </c>
      <c r="Q220" s="110">
        <f>'Iced Layers'!Q66</f>
        <v>0.84982715886904159</v>
      </c>
      <c r="R220" s="110">
        <f>'Iced Layers'!R66</f>
        <v>0.72842327903060711</v>
      </c>
      <c r="S220" s="107">
        <f>'Iced Layers'!S66</f>
        <v>25.385384992643452</v>
      </c>
      <c r="T220" t="s">
        <v>15</v>
      </c>
      <c r="U220" s="108" t="s">
        <v>313</v>
      </c>
      <c r="V220">
        <f t="shared" si="5"/>
        <v>120</v>
      </c>
      <c r="W220">
        <f t="shared" si="5"/>
        <v>168</v>
      </c>
      <c r="X220" s="111">
        <f t="shared" si="5"/>
        <v>5</v>
      </c>
    </row>
    <row r="221" spans="1:24" x14ac:dyDescent="0.35">
      <c r="A221">
        <f>IF('Iced Layers'!A67&gt;0,'Iced Layers'!A67,IF(ISBLANK('Iced Layers'!A67),A220,'Iced Layers'!A67))</f>
        <v>2025</v>
      </c>
      <c r="B221">
        <f>'Iced Layers'!B67</f>
        <v>7</v>
      </c>
      <c r="C221" s="106">
        <f>'Iced Layers'!C67</f>
        <v>44594</v>
      </c>
      <c r="D221" s="106">
        <f>'Iced Layers'!D67</f>
        <v>48900</v>
      </c>
      <c r="E221" s="106">
        <f>'Iced Layers'!E67</f>
        <v>55688</v>
      </c>
      <c r="F221" s="106">
        <f>'Iced Layers'!F67</f>
        <v>0</v>
      </c>
      <c r="G221" s="106">
        <f>'Iced Layers'!G67</f>
        <v>0</v>
      </c>
      <c r="H221" s="106">
        <f>'Iced Layers'!H67</f>
        <v>59994</v>
      </c>
      <c r="I221" s="106">
        <f>'Iced Layers'!I67</f>
        <v>0</v>
      </c>
      <c r="J221" s="106">
        <f>'Iced Layers'!J67</f>
        <v>0</v>
      </c>
      <c r="K221" s="106">
        <f>'Iced Layers'!K67</f>
        <v>44594</v>
      </c>
      <c r="L221" s="110">
        <f>'Iced Layers'!L67</f>
        <v>0.88885636376960109</v>
      </c>
      <c r="M221" s="106">
        <f>'Iced Layers'!M67</f>
        <v>59982.785285231454</v>
      </c>
      <c r="N221" s="106">
        <f>'Iced Layers'!N67</f>
        <v>71979.342342277741</v>
      </c>
      <c r="O221" s="106">
        <f>'Iced Layers'!O67</f>
        <v>83975.899399324029</v>
      </c>
      <c r="P221" s="110">
        <f>'Iced Layers'!P67</f>
        <v>0.74344663703003511</v>
      </c>
      <c r="Q221" s="110">
        <f>'Iced Layers'!Q67</f>
        <v>0.6195388641916959</v>
      </c>
      <c r="R221" s="110">
        <f>'Iced Layers'!R67</f>
        <v>0.53103331216431082</v>
      </c>
      <c r="S221" s="107">
        <f>'Iced Layers'!S67</f>
        <v>34.96578014979594</v>
      </c>
      <c r="T221" t="s">
        <v>15</v>
      </c>
      <c r="U221" s="108" t="s">
        <v>313</v>
      </c>
      <c r="V221">
        <f t="shared" si="5"/>
        <v>120</v>
      </c>
      <c r="W221">
        <f t="shared" si="5"/>
        <v>168</v>
      </c>
      <c r="X221" s="111">
        <f t="shared" si="5"/>
        <v>5</v>
      </c>
    </row>
    <row r="222" spans="1:24" x14ac:dyDescent="0.35">
      <c r="A222">
        <f>IF('Iced Layers'!A68&gt;0,'Iced Layers'!A68,IF(ISBLANK('Iced Layers'!A68),A221,'Iced Layers'!A68))</f>
        <v>2025</v>
      </c>
      <c r="B222">
        <f>'Iced Layers'!B68</f>
        <v>8</v>
      </c>
      <c r="C222" s="106">
        <f>'Iced Layers'!C68</f>
        <v>40671</v>
      </c>
      <c r="D222" s="106">
        <f>'Iced Layers'!D68</f>
        <v>34800</v>
      </c>
      <c r="E222" s="106">
        <f>'Iced Layers'!E68</f>
        <v>59994</v>
      </c>
      <c r="F222" s="106">
        <f>'Iced Layers'!F68</f>
        <v>0</v>
      </c>
      <c r="G222" s="106">
        <f>'Iced Layers'!G68</f>
        <v>0</v>
      </c>
      <c r="H222" s="106">
        <f>'Iced Layers'!H68</f>
        <v>54123</v>
      </c>
      <c r="I222" s="106">
        <f>'Iced Layers'!I68</f>
        <v>0</v>
      </c>
      <c r="J222" s="106">
        <f>'Iced Layers'!J68</f>
        <v>0</v>
      </c>
      <c r="K222" s="106">
        <f>'Iced Layers'!K68</f>
        <v>40671</v>
      </c>
      <c r="L222" s="110">
        <f>'Iced Layers'!L68</f>
        <v>0.88885636376960109</v>
      </c>
      <c r="M222" s="106">
        <f>'Iced Layers'!M68</f>
        <v>59982.785285231454</v>
      </c>
      <c r="N222" s="106">
        <f>'Iced Layers'!N68</f>
        <v>71979.342342277741</v>
      </c>
      <c r="O222" s="106">
        <f>'Iced Layers'!O68</f>
        <v>83975.899399324029</v>
      </c>
      <c r="P222" s="110">
        <f>'Iced Layers'!P68</f>
        <v>0.67804453905567019</v>
      </c>
      <c r="Q222" s="110">
        <f>'Iced Layers'!Q68</f>
        <v>0.56503711587972516</v>
      </c>
      <c r="R222" s="110">
        <f>'Iced Layers'!R68</f>
        <v>0.48431752789690735</v>
      </c>
      <c r="S222" s="107">
        <f>'Iced Layers'!S68</f>
        <v>41.302943129010842</v>
      </c>
      <c r="T222" t="s">
        <v>15</v>
      </c>
      <c r="U222" s="108" t="s">
        <v>313</v>
      </c>
      <c r="V222">
        <f t="shared" si="5"/>
        <v>120</v>
      </c>
      <c r="W222">
        <f t="shared" si="5"/>
        <v>168</v>
      </c>
      <c r="X222" s="111">
        <f t="shared" si="5"/>
        <v>5</v>
      </c>
    </row>
    <row r="223" spans="1:24" x14ac:dyDescent="0.35">
      <c r="A223">
        <f>IF('Iced Layers'!A69&gt;0,'Iced Layers'!A69,IF(ISBLANK('Iced Layers'!A69),A222,'Iced Layers'!A69))</f>
        <v>2025</v>
      </c>
      <c r="B223">
        <f>'Iced Layers'!B69</f>
        <v>9</v>
      </c>
      <c r="C223" s="106">
        <f>'Iced Layers'!C69</f>
        <v>39156</v>
      </c>
      <c r="D223" s="106">
        <f>'Iced Layers'!D69</f>
        <v>49500</v>
      </c>
      <c r="E223" s="106">
        <f>'Iced Layers'!E69</f>
        <v>54123</v>
      </c>
      <c r="F223" s="106">
        <f>'Iced Layers'!F69</f>
        <v>0</v>
      </c>
      <c r="G223" s="106">
        <f>'Iced Layers'!G69</f>
        <v>0</v>
      </c>
      <c r="H223" s="106">
        <f>'Iced Layers'!H69</f>
        <v>64467</v>
      </c>
      <c r="I223" s="106">
        <f>'Iced Layers'!I69</f>
        <v>0</v>
      </c>
      <c r="J223" s="106">
        <f>'Iced Layers'!J69</f>
        <v>0</v>
      </c>
      <c r="K223" s="106">
        <f>'Iced Layers'!K69</f>
        <v>39156</v>
      </c>
      <c r="L223" s="110">
        <f>'Iced Layers'!L69</f>
        <v>0.88885636376960109</v>
      </c>
      <c r="M223" s="106">
        <f>'Iced Layers'!M69</f>
        <v>59982.785285231454</v>
      </c>
      <c r="N223" s="106">
        <f>'Iced Layers'!N69</f>
        <v>71979.342342277741</v>
      </c>
      <c r="O223" s="106">
        <f>'Iced Layers'!O69</f>
        <v>83975.899399324029</v>
      </c>
      <c r="P223" s="110">
        <f>'Iced Layers'!P69</f>
        <v>0.65278729245073452</v>
      </c>
      <c r="Q223" s="110">
        <f>'Iced Layers'!Q69</f>
        <v>0.5439894103756121</v>
      </c>
      <c r="R223" s="110">
        <f>'Iced Layers'!R69</f>
        <v>0.46627663746481041</v>
      </c>
      <c r="S223" s="107">
        <f>'Iced Layers'!S69</f>
        <v>38.702727551333133</v>
      </c>
      <c r="T223" t="s">
        <v>15</v>
      </c>
      <c r="U223" s="108" t="s">
        <v>313</v>
      </c>
      <c r="V223">
        <f t="shared" si="5"/>
        <v>120</v>
      </c>
      <c r="W223">
        <f t="shared" si="5"/>
        <v>168</v>
      </c>
      <c r="X223" s="111">
        <f t="shared" si="5"/>
        <v>5</v>
      </c>
    </row>
    <row r="224" spans="1:24" x14ac:dyDescent="0.35">
      <c r="A224">
        <f>IF('Iced Layers'!A70&gt;0,'Iced Layers'!A70,IF(ISBLANK('Iced Layers'!A70),A223,'Iced Layers'!A70))</f>
        <v>2025</v>
      </c>
      <c r="B224">
        <f>'Iced Layers'!B70</f>
        <v>10</v>
      </c>
      <c r="C224" s="106">
        <f>'Iced Layers'!C70</f>
        <v>47833.5</v>
      </c>
      <c r="D224" s="106">
        <f>'Iced Layers'!D70</f>
        <v>47833.5</v>
      </c>
      <c r="E224" s="106">
        <f>'Iced Layers'!E70</f>
        <v>64467</v>
      </c>
      <c r="F224" s="106">
        <f>'Iced Layers'!F70</f>
        <v>0</v>
      </c>
      <c r="G224" s="106">
        <f>'Iced Layers'!G70</f>
        <v>0</v>
      </c>
      <c r="H224" s="106">
        <f>'Iced Layers'!H70</f>
        <v>64467</v>
      </c>
      <c r="I224" s="106">
        <f>'Iced Layers'!I70</f>
        <v>0</v>
      </c>
      <c r="J224" s="106">
        <f>'Iced Layers'!J70</f>
        <v>0</v>
      </c>
      <c r="K224" s="106">
        <f>'Iced Layers'!K70</f>
        <v>47833.5</v>
      </c>
      <c r="L224" s="110">
        <f>'Iced Layers'!L70</f>
        <v>0.88885636376960109</v>
      </c>
      <c r="M224" s="106">
        <f>'Iced Layers'!M70</f>
        <v>59982.785285231454</v>
      </c>
      <c r="N224" s="106">
        <f>'Iced Layers'!N70</f>
        <v>71979.342342277741</v>
      </c>
      <c r="O224" s="106">
        <f>'Iced Layers'!O70</f>
        <v>83975.899399324029</v>
      </c>
      <c r="P224" s="110">
        <f>'Iced Layers'!P70</f>
        <v>0.79745379899484647</v>
      </c>
      <c r="Q224" s="110">
        <f>'Iced Layers'!Q70</f>
        <v>0.6645448324957054</v>
      </c>
      <c r="R224" s="110">
        <f>'Iced Layers'!R70</f>
        <v>0.56960985642489037</v>
      </c>
      <c r="S224" s="107">
        <f>'Iced Layers'!S70</f>
        <v>37.736649001222993</v>
      </c>
      <c r="T224" t="s">
        <v>15</v>
      </c>
      <c r="U224" s="108" t="s">
        <v>313</v>
      </c>
      <c r="V224">
        <f t="shared" si="5"/>
        <v>120</v>
      </c>
      <c r="W224">
        <f t="shared" si="5"/>
        <v>168</v>
      </c>
      <c r="X224" s="111">
        <f t="shared" si="5"/>
        <v>5</v>
      </c>
    </row>
    <row r="225" spans="1:24" x14ac:dyDescent="0.35">
      <c r="A225">
        <f>IF('Iced Layers'!A71&gt;0,'Iced Layers'!A71,IF(ISBLANK('Iced Layers'!A71),A224,'Iced Layers'!A71))</f>
        <v>2025</v>
      </c>
      <c r="B225">
        <f>'Iced Layers'!B71</f>
        <v>11</v>
      </c>
      <c r="C225" s="106">
        <f>'Iced Layers'!C71</f>
        <v>47833.5</v>
      </c>
      <c r="D225" s="106">
        <f>'Iced Layers'!D71</f>
        <v>47833.5</v>
      </c>
      <c r="E225" s="106">
        <f>'Iced Layers'!E71</f>
        <v>64467</v>
      </c>
      <c r="F225" s="106">
        <f>'Iced Layers'!F71</f>
        <v>0</v>
      </c>
      <c r="G225" s="106">
        <f>'Iced Layers'!G71</f>
        <v>0</v>
      </c>
      <c r="H225" s="106">
        <f>'Iced Layers'!H71</f>
        <v>64467</v>
      </c>
      <c r="I225" s="106">
        <f>'Iced Layers'!I71</f>
        <v>0</v>
      </c>
      <c r="J225" s="106">
        <f>'Iced Layers'!J71</f>
        <v>0</v>
      </c>
      <c r="K225" s="106">
        <f>'Iced Layers'!K71</f>
        <v>47833.5</v>
      </c>
      <c r="L225" s="110">
        <f>'Iced Layers'!L71</f>
        <v>0.88885636376960109</v>
      </c>
      <c r="M225" s="106">
        <f>'Iced Layers'!M71</f>
        <v>59982.785285231454</v>
      </c>
      <c r="N225" s="106">
        <f>'Iced Layers'!N71</f>
        <v>71979.342342277741</v>
      </c>
      <c r="O225" s="106">
        <f>'Iced Layers'!O71</f>
        <v>83975.899399324029</v>
      </c>
      <c r="P225" s="110">
        <f>'Iced Layers'!P71</f>
        <v>0.79745379899484647</v>
      </c>
      <c r="Q225" s="110">
        <f>'Iced Layers'!Q71</f>
        <v>0.6645448324957054</v>
      </c>
      <c r="R225" s="110">
        <f>'Iced Layers'!R71</f>
        <v>0.56960985642489037</v>
      </c>
      <c r="S225" s="107">
        <f>'Iced Layers'!S71</f>
        <v>37.736649001222993</v>
      </c>
      <c r="T225" t="s">
        <v>15</v>
      </c>
      <c r="U225" s="108" t="s">
        <v>313</v>
      </c>
      <c r="V225">
        <f t="shared" si="5"/>
        <v>120</v>
      </c>
      <c r="W225">
        <f t="shared" si="5"/>
        <v>168</v>
      </c>
      <c r="X225" s="111">
        <f t="shared" si="5"/>
        <v>5</v>
      </c>
    </row>
    <row r="226" spans="1:24" x14ac:dyDescent="0.35">
      <c r="A226">
        <f>IF('Iced Layers'!A72&gt;0,'Iced Layers'!A72,IF(ISBLANK('Iced Layers'!A72),A225,'Iced Layers'!A72))</f>
        <v>2025</v>
      </c>
      <c r="B226">
        <f>'Iced Layers'!B72</f>
        <v>12</v>
      </c>
      <c r="C226" s="106">
        <f>'Iced Layers'!C72</f>
        <v>47833.5</v>
      </c>
      <c r="D226" s="106">
        <f>'Iced Layers'!D72</f>
        <v>47833.5</v>
      </c>
      <c r="E226" s="106">
        <f>'Iced Layers'!E72</f>
        <v>64467</v>
      </c>
      <c r="F226" s="106">
        <f>'Iced Layers'!F72</f>
        <v>0</v>
      </c>
      <c r="G226" s="106">
        <f>'Iced Layers'!G72</f>
        <v>0</v>
      </c>
      <c r="H226" s="106">
        <f>'Iced Layers'!H72</f>
        <v>64467</v>
      </c>
      <c r="I226" s="106">
        <f>'Iced Layers'!I72</f>
        <v>0</v>
      </c>
      <c r="J226" s="106">
        <f>'Iced Layers'!J72</f>
        <v>0</v>
      </c>
      <c r="K226" s="106">
        <f>'Iced Layers'!K72</f>
        <v>47833.5</v>
      </c>
      <c r="L226" s="110">
        <f>'Iced Layers'!L72</f>
        <v>0.88885636376960109</v>
      </c>
      <c r="M226" s="106">
        <f>'Iced Layers'!M72</f>
        <v>59982.785285231454</v>
      </c>
      <c r="N226" s="106">
        <f>'Iced Layers'!N72</f>
        <v>71979.342342277741</v>
      </c>
      <c r="O226" s="106">
        <f>'Iced Layers'!O72</f>
        <v>83975.899399324029</v>
      </c>
      <c r="P226" s="110">
        <f>'Iced Layers'!P72</f>
        <v>0.79745379899484647</v>
      </c>
      <c r="Q226" s="110">
        <f>'Iced Layers'!Q72</f>
        <v>0.6645448324957054</v>
      </c>
      <c r="R226" s="110">
        <f>'Iced Layers'!R72</f>
        <v>0.56960985642489037</v>
      </c>
      <c r="S226" s="107">
        <f>'Iced Layers'!S72</f>
        <v>37.736649001222993</v>
      </c>
      <c r="T226" t="s">
        <v>15</v>
      </c>
      <c r="U226" s="108" t="s">
        <v>313</v>
      </c>
      <c r="V226">
        <f t="shared" si="5"/>
        <v>120</v>
      </c>
      <c r="W226">
        <f t="shared" si="5"/>
        <v>168</v>
      </c>
      <c r="X226" s="111">
        <f t="shared" si="5"/>
        <v>5</v>
      </c>
    </row>
    <row r="227" spans="1:24" x14ac:dyDescent="0.35">
      <c r="A227">
        <f>IF('Iced Layers'!A73&gt;0,'Iced Layers'!A73,IF(ISBLANK('Iced Layers'!A73),A226,'Iced Layers'!A73))</f>
        <v>2025</v>
      </c>
      <c r="B227">
        <f>'Iced Layers'!B73</f>
        <v>13</v>
      </c>
      <c r="C227" s="106">
        <f>'Iced Layers'!C73</f>
        <v>47833.5</v>
      </c>
      <c r="D227" s="106">
        <f>'Iced Layers'!D73</f>
        <v>47833.5</v>
      </c>
      <c r="E227" s="106">
        <f>'Iced Layers'!E73</f>
        <v>64467</v>
      </c>
      <c r="F227" s="106">
        <f>'Iced Layers'!F73</f>
        <v>0</v>
      </c>
      <c r="G227" s="106">
        <f>'Iced Layers'!G73</f>
        <v>0</v>
      </c>
      <c r="H227" s="106">
        <f>'Iced Layers'!H73</f>
        <v>64467</v>
      </c>
      <c r="I227" s="106">
        <f>'Iced Layers'!I73</f>
        <v>0</v>
      </c>
      <c r="J227" s="106">
        <f>'Iced Layers'!J73</f>
        <v>0</v>
      </c>
      <c r="K227" s="106">
        <f>'Iced Layers'!K73</f>
        <v>47833.5</v>
      </c>
      <c r="L227" s="110">
        <f>'Iced Layers'!L73</f>
        <v>0.88885636376960109</v>
      </c>
      <c r="M227" s="106">
        <f>'Iced Layers'!M73</f>
        <v>59982.785285231454</v>
      </c>
      <c r="N227" s="106">
        <f>'Iced Layers'!N73</f>
        <v>71979.342342277741</v>
      </c>
      <c r="O227" s="106">
        <f>'Iced Layers'!O73</f>
        <v>83975.899399324029</v>
      </c>
      <c r="P227" s="110">
        <f>'Iced Layers'!P73</f>
        <v>0.79745379899484647</v>
      </c>
      <c r="Q227" s="110">
        <f>'Iced Layers'!Q73</f>
        <v>0.6645448324957054</v>
      </c>
      <c r="R227" s="110">
        <f>'Iced Layers'!R73</f>
        <v>0.56960985642489037</v>
      </c>
      <c r="S227" s="107">
        <f>'Iced Layers'!S73</f>
        <v>37.736649001222993</v>
      </c>
      <c r="T227" t="s">
        <v>15</v>
      </c>
      <c r="U227" s="108" t="s">
        <v>313</v>
      </c>
      <c r="V227">
        <f t="shared" si="5"/>
        <v>120</v>
      </c>
      <c r="W227">
        <f t="shared" si="5"/>
        <v>168</v>
      </c>
      <c r="X227" s="111">
        <f t="shared" si="5"/>
        <v>5</v>
      </c>
    </row>
    <row r="228" spans="1:24" x14ac:dyDescent="0.35">
      <c r="A228">
        <f>IF('Iced Layers'!A74&gt;0,'Iced Layers'!A74,IF(ISBLANK('Iced Layers'!A74),A227,'Iced Layers'!A74))</f>
        <v>2026</v>
      </c>
      <c r="B228">
        <f>'Iced Layers'!B74</f>
        <v>1</v>
      </c>
      <c r="C228" s="106">
        <f>'Iced Layers'!C74</f>
        <v>47833.5</v>
      </c>
      <c r="D228" s="106">
        <f>'Iced Layers'!D74</f>
        <v>47833.5</v>
      </c>
      <c r="E228" s="106">
        <f>'Iced Layers'!E74</f>
        <v>64467</v>
      </c>
      <c r="F228" s="106">
        <f>'Iced Layers'!F74</f>
        <v>0</v>
      </c>
      <c r="G228" s="106">
        <f>'Iced Layers'!G74</f>
        <v>0</v>
      </c>
      <c r="H228" s="106">
        <f>'Iced Layers'!H74</f>
        <v>64467</v>
      </c>
      <c r="I228" s="106">
        <f>'Iced Layers'!I74</f>
        <v>0</v>
      </c>
      <c r="J228" s="106">
        <f>'Iced Layers'!J74</f>
        <v>0</v>
      </c>
      <c r="K228" s="106">
        <f>'Iced Layers'!K74</f>
        <v>47833.5</v>
      </c>
      <c r="L228" s="110">
        <f>'Iced Layers'!L74</f>
        <v>0.88885636376960109</v>
      </c>
      <c r="M228" s="106">
        <f>'Iced Layers'!M74</f>
        <v>59982.785285231454</v>
      </c>
      <c r="N228" s="106">
        <f>'Iced Layers'!N74</f>
        <v>71979.342342277741</v>
      </c>
      <c r="O228" s="106">
        <f>'Iced Layers'!O74</f>
        <v>83975.899399324029</v>
      </c>
      <c r="P228" s="110">
        <f>'Iced Layers'!P74</f>
        <v>0.79745379899484647</v>
      </c>
      <c r="Q228" s="110">
        <f>'Iced Layers'!Q74</f>
        <v>0.6645448324957054</v>
      </c>
      <c r="R228" s="110">
        <f>'Iced Layers'!R74</f>
        <v>0.56960985642489037</v>
      </c>
      <c r="S228" s="107">
        <f>'Iced Layers'!S74</f>
        <v>37.736649001222993</v>
      </c>
      <c r="T228" t="s">
        <v>15</v>
      </c>
      <c r="U228" s="108" t="s">
        <v>313</v>
      </c>
      <c r="V228">
        <f t="shared" si="5"/>
        <v>120</v>
      </c>
      <c r="W228">
        <f t="shared" si="5"/>
        <v>168</v>
      </c>
      <c r="X228" s="111">
        <f t="shared" si="5"/>
        <v>5</v>
      </c>
    </row>
    <row r="229" spans="1:24" x14ac:dyDescent="0.35">
      <c r="A229">
        <f>IF('Iced Layers'!A75&gt;0,'Iced Layers'!A75,IF(ISBLANK('Iced Layers'!A75),A228,'Iced Layers'!A75))</f>
        <v>2026</v>
      </c>
      <c r="B229">
        <f>'Iced Layers'!B75</f>
        <v>2</v>
      </c>
      <c r="C229" s="106">
        <f>'Iced Layers'!C75</f>
        <v>47833.5</v>
      </c>
      <c r="D229" s="106">
        <f>'Iced Layers'!D75</f>
        <v>47833.5</v>
      </c>
      <c r="E229" s="106">
        <f>'Iced Layers'!E75</f>
        <v>64467</v>
      </c>
      <c r="F229" s="106">
        <f>'Iced Layers'!F75</f>
        <v>0</v>
      </c>
      <c r="G229" s="106">
        <f>'Iced Layers'!G75</f>
        <v>0</v>
      </c>
      <c r="H229" s="106">
        <f>'Iced Layers'!H75</f>
        <v>64467</v>
      </c>
      <c r="I229" s="106">
        <f>'Iced Layers'!I75</f>
        <v>0</v>
      </c>
      <c r="J229" s="106">
        <f>'Iced Layers'!J75</f>
        <v>0</v>
      </c>
      <c r="K229" s="106">
        <f>'Iced Layers'!K75</f>
        <v>47833.5</v>
      </c>
      <c r="L229" s="110">
        <f>'Iced Layers'!L75</f>
        <v>0.88885636376960109</v>
      </c>
      <c r="M229" s="106">
        <f>'Iced Layers'!M75</f>
        <v>59982.785285231454</v>
      </c>
      <c r="N229" s="106">
        <f>'Iced Layers'!N75</f>
        <v>71979.342342277741</v>
      </c>
      <c r="O229" s="106">
        <f>'Iced Layers'!O75</f>
        <v>83975.899399324029</v>
      </c>
      <c r="P229" s="110">
        <f>'Iced Layers'!P75</f>
        <v>0.79745379899484647</v>
      </c>
      <c r="Q229" s="110">
        <f>'Iced Layers'!Q75</f>
        <v>0.6645448324957054</v>
      </c>
      <c r="R229" s="110">
        <f>'Iced Layers'!R75</f>
        <v>0.56960985642489037</v>
      </c>
      <c r="S229" s="107">
        <f>'Iced Layers'!S75</f>
        <v>37.736649001222993</v>
      </c>
      <c r="T229" t="s">
        <v>15</v>
      </c>
      <c r="U229" s="108" t="s">
        <v>313</v>
      </c>
      <c r="V229">
        <f t="shared" si="5"/>
        <v>120</v>
      </c>
      <c r="W229">
        <f t="shared" si="5"/>
        <v>168</v>
      </c>
      <c r="X229" s="111">
        <f t="shared" si="5"/>
        <v>5</v>
      </c>
    </row>
    <row r="230" spans="1:24" x14ac:dyDescent="0.35">
      <c r="A230">
        <f>IF('Iced Layers'!A76&gt;0,'Iced Layers'!A76,IF(ISBLANK('Iced Layers'!A76),A229,'Iced Layers'!A76))</f>
        <v>2026</v>
      </c>
      <c r="B230">
        <f>'Iced Layers'!B76</f>
        <v>3</v>
      </c>
      <c r="C230" s="106">
        <f>'Iced Layers'!C76</f>
        <v>47833.5</v>
      </c>
      <c r="D230" s="106">
        <f>'Iced Layers'!D76</f>
        <v>47833.5</v>
      </c>
      <c r="E230" s="106">
        <f>'Iced Layers'!E76</f>
        <v>64467</v>
      </c>
      <c r="F230" s="106">
        <f>'Iced Layers'!F76</f>
        <v>0</v>
      </c>
      <c r="G230" s="106">
        <f>'Iced Layers'!G76</f>
        <v>0</v>
      </c>
      <c r="H230" s="106">
        <f>'Iced Layers'!H76</f>
        <v>64467</v>
      </c>
      <c r="I230" s="106">
        <f>'Iced Layers'!I76</f>
        <v>0</v>
      </c>
      <c r="J230" s="106">
        <f>'Iced Layers'!J76</f>
        <v>0</v>
      </c>
      <c r="K230" s="106">
        <f>'Iced Layers'!K76</f>
        <v>47833.5</v>
      </c>
      <c r="L230" s="110">
        <f>'Iced Layers'!L76</f>
        <v>0.88885636376960109</v>
      </c>
      <c r="M230" s="106">
        <f>'Iced Layers'!M76</f>
        <v>59982.785285231454</v>
      </c>
      <c r="N230" s="106">
        <f>'Iced Layers'!N76</f>
        <v>71979.342342277741</v>
      </c>
      <c r="O230" s="106">
        <f>'Iced Layers'!O76</f>
        <v>83975.899399324029</v>
      </c>
      <c r="P230" s="110">
        <f>'Iced Layers'!P76</f>
        <v>0.79745379899484647</v>
      </c>
      <c r="Q230" s="110">
        <f>'Iced Layers'!Q76</f>
        <v>0.6645448324957054</v>
      </c>
      <c r="R230" s="110">
        <f>'Iced Layers'!R76</f>
        <v>0.56960985642489037</v>
      </c>
      <c r="S230" s="107">
        <f>'Iced Layers'!S76</f>
        <v>37.736649001222993</v>
      </c>
      <c r="T230" t="s">
        <v>15</v>
      </c>
      <c r="U230" s="108" t="s">
        <v>313</v>
      </c>
      <c r="V230">
        <f t="shared" si="5"/>
        <v>120</v>
      </c>
      <c r="W230">
        <f t="shared" si="5"/>
        <v>168</v>
      </c>
      <c r="X230" s="111">
        <f t="shared" si="5"/>
        <v>5</v>
      </c>
    </row>
    <row r="231" spans="1:24" x14ac:dyDescent="0.35">
      <c r="A231">
        <f>IF('Iced Layers'!A77&gt;0,'Iced Layers'!A77,IF(ISBLANK('Iced Layers'!A77),A230,'Iced Layers'!A77))</f>
        <v>2026</v>
      </c>
      <c r="B231">
        <f>'Iced Layers'!B77</f>
        <v>4</v>
      </c>
      <c r="C231" s="106">
        <f>'Iced Layers'!C77</f>
        <v>47833.5</v>
      </c>
      <c r="D231" s="106">
        <f>'Iced Layers'!D77</f>
        <v>47833.5</v>
      </c>
      <c r="E231" s="106">
        <f>'Iced Layers'!E77</f>
        <v>64467</v>
      </c>
      <c r="F231" s="106">
        <f>'Iced Layers'!F77</f>
        <v>0</v>
      </c>
      <c r="G231" s="106">
        <f>'Iced Layers'!G77</f>
        <v>0</v>
      </c>
      <c r="H231" s="106">
        <f>'Iced Layers'!H77</f>
        <v>64467</v>
      </c>
      <c r="I231" s="106">
        <f>'Iced Layers'!I77</f>
        <v>0</v>
      </c>
      <c r="J231" s="106">
        <f>'Iced Layers'!J77</f>
        <v>0</v>
      </c>
      <c r="K231" s="106">
        <f>'Iced Layers'!K77</f>
        <v>47833.5</v>
      </c>
      <c r="L231" s="110">
        <f>'Iced Layers'!L77</f>
        <v>0.88885636376960109</v>
      </c>
      <c r="M231" s="106">
        <f>'Iced Layers'!M77</f>
        <v>59982.785285231454</v>
      </c>
      <c r="N231" s="106">
        <f>'Iced Layers'!N77</f>
        <v>71979.342342277741</v>
      </c>
      <c r="O231" s="106">
        <f>'Iced Layers'!O77</f>
        <v>83975.899399324029</v>
      </c>
      <c r="P231" s="110">
        <f>'Iced Layers'!P77</f>
        <v>0.79745379899484647</v>
      </c>
      <c r="Q231" s="110">
        <f>'Iced Layers'!Q77</f>
        <v>0.6645448324957054</v>
      </c>
      <c r="R231" s="110">
        <f>'Iced Layers'!R77</f>
        <v>0.56960985642489037</v>
      </c>
      <c r="S231" s="107">
        <f>'Iced Layers'!S77</f>
        <v>37.736649001222993</v>
      </c>
      <c r="T231" t="s">
        <v>15</v>
      </c>
      <c r="U231" s="108" t="s">
        <v>313</v>
      </c>
      <c r="V231">
        <f t="shared" si="5"/>
        <v>120</v>
      </c>
      <c r="W231">
        <f t="shared" si="5"/>
        <v>168</v>
      </c>
      <c r="X231" s="111">
        <f t="shared" si="5"/>
        <v>5</v>
      </c>
    </row>
    <row r="232" spans="1:24" x14ac:dyDescent="0.35">
      <c r="A232">
        <f>IF('Iced Layers'!A78&gt;0,'Iced Layers'!A78,IF(ISBLANK('Iced Layers'!A78),A231,'Iced Layers'!A78))</f>
        <v>2026</v>
      </c>
      <c r="B232">
        <f>'Iced Layers'!B78</f>
        <v>5</v>
      </c>
      <c r="C232" s="106">
        <f>'Iced Layers'!C78</f>
        <v>47833.5</v>
      </c>
      <c r="D232" s="106">
        <f>'Iced Layers'!D78</f>
        <v>47833.5</v>
      </c>
      <c r="E232" s="106">
        <f>'Iced Layers'!E78</f>
        <v>64467</v>
      </c>
      <c r="F232" s="106">
        <f>'Iced Layers'!F78</f>
        <v>0</v>
      </c>
      <c r="G232" s="106">
        <f>'Iced Layers'!G78</f>
        <v>0</v>
      </c>
      <c r="H232" s="106">
        <f>'Iced Layers'!H78</f>
        <v>64467</v>
      </c>
      <c r="I232" s="106">
        <f>'Iced Layers'!I78</f>
        <v>0</v>
      </c>
      <c r="J232" s="106">
        <f>'Iced Layers'!J78</f>
        <v>0</v>
      </c>
      <c r="K232" s="106">
        <f>'Iced Layers'!K78</f>
        <v>47833.5</v>
      </c>
      <c r="L232" s="110">
        <f>'Iced Layers'!L78</f>
        <v>0.88885636376960109</v>
      </c>
      <c r="M232" s="106">
        <f>'Iced Layers'!M78</f>
        <v>59982.785285231454</v>
      </c>
      <c r="N232" s="106">
        <f>'Iced Layers'!N78</f>
        <v>71979.342342277741</v>
      </c>
      <c r="O232" s="106">
        <f>'Iced Layers'!O78</f>
        <v>83975.899399324029</v>
      </c>
      <c r="P232" s="110">
        <f>'Iced Layers'!P78</f>
        <v>0.79745379899484647</v>
      </c>
      <c r="Q232" s="110">
        <f>'Iced Layers'!Q78</f>
        <v>0.6645448324957054</v>
      </c>
      <c r="R232" s="110">
        <f>'Iced Layers'!R78</f>
        <v>0.56960985642489037</v>
      </c>
      <c r="S232" s="107">
        <f>'Iced Layers'!S78</f>
        <v>37.736649001222993</v>
      </c>
      <c r="T232" t="s">
        <v>15</v>
      </c>
      <c r="U232" s="108" t="s">
        <v>313</v>
      </c>
      <c r="V232">
        <f t="shared" si="5"/>
        <v>120</v>
      </c>
      <c r="W232">
        <f t="shared" si="5"/>
        <v>168</v>
      </c>
      <c r="X232" s="111">
        <f t="shared" si="5"/>
        <v>5</v>
      </c>
    </row>
    <row r="233" spans="1:24" x14ac:dyDescent="0.35">
      <c r="A233">
        <f>IF('Iced Layers'!A79&gt;0,'Iced Layers'!A79,IF(ISBLANK('Iced Layers'!A79),A232,'Iced Layers'!A79))</f>
        <v>2026</v>
      </c>
      <c r="B233">
        <f>'Iced Layers'!B79</f>
        <v>6</v>
      </c>
      <c r="C233" s="106">
        <f>'Iced Layers'!C79</f>
        <v>47833.5</v>
      </c>
      <c r="D233" s="106">
        <f>'Iced Layers'!D79</f>
        <v>47833.5</v>
      </c>
      <c r="E233" s="106">
        <f>'Iced Layers'!E79</f>
        <v>64467</v>
      </c>
      <c r="F233" s="106">
        <f>'Iced Layers'!F79</f>
        <v>0</v>
      </c>
      <c r="G233" s="106">
        <f>'Iced Layers'!G79</f>
        <v>0</v>
      </c>
      <c r="H233" s="106">
        <f>'Iced Layers'!H79</f>
        <v>64467</v>
      </c>
      <c r="I233" s="106">
        <f>'Iced Layers'!I79</f>
        <v>0</v>
      </c>
      <c r="J233" s="106">
        <f>'Iced Layers'!J79</f>
        <v>0</v>
      </c>
      <c r="K233" s="106">
        <f>'Iced Layers'!K79</f>
        <v>47833.5</v>
      </c>
      <c r="L233" s="110">
        <f>'Iced Layers'!L79</f>
        <v>0.88885636376960109</v>
      </c>
      <c r="M233" s="106">
        <f>'Iced Layers'!M79</f>
        <v>59982.785285231454</v>
      </c>
      <c r="N233" s="106">
        <f>'Iced Layers'!N79</f>
        <v>71979.342342277741</v>
      </c>
      <c r="O233" s="106">
        <f>'Iced Layers'!O79</f>
        <v>83975.899399324029</v>
      </c>
      <c r="P233" s="110">
        <f>'Iced Layers'!P79</f>
        <v>0.79745379899484647</v>
      </c>
      <c r="Q233" s="110">
        <f>'Iced Layers'!Q79</f>
        <v>0.6645448324957054</v>
      </c>
      <c r="R233" s="110">
        <f>'Iced Layers'!R79</f>
        <v>0.56960985642489037</v>
      </c>
      <c r="S233" s="107">
        <f>'Iced Layers'!S79</f>
        <v>37.736649001222993</v>
      </c>
      <c r="T233" t="s">
        <v>15</v>
      </c>
      <c r="U233" s="108" t="s">
        <v>313</v>
      </c>
      <c r="V233">
        <f t="shared" si="5"/>
        <v>120</v>
      </c>
      <c r="W233">
        <f t="shared" si="5"/>
        <v>168</v>
      </c>
      <c r="X233" s="111">
        <f t="shared" si="5"/>
        <v>5</v>
      </c>
    </row>
    <row r="234" spans="1:24" x14ac:dyDescent="0.35">
      <c r="A234">
        <f>IF('Iced Layers'!A80&gt;0,'Iced Layers'!A80,IF(ISBLANK('Iced Layers'!A80),A233,'Iced Layers'!A80))</f>
        <v>2026</v>
      </c>
      <c r="B234">
        <f>'Iced Layers'!B80</f>
        <v>7</v>
      </c>
      <c r="C234" s="106">
        <f>'Iced Layers'!C80</f>
        <v>47833.5</v>
      </c>
      <c r="D234" s="106">
        <f>'Iced Layers'!D80</f>
        <v>47833.5</v>
      </c>
      <c r="E234" s="106">
        <f>'Iced Layers'!E80</f>
        <v>64467</v>
      </c>
      <c r="F234" s="106">
        <f>'Iced Layers'!F80</f>
        <v>0</v>
      </c>
      <c r="G234" s="106">
        <f>'Iced Layers'!G80</f>
        <v>0</v>
      </c>
      <c r="H234" s="106">
        <f>'Iced Layers'!H80</f>
        <v>64467</v>
      </c>
      <c r="I234" s="106">
        <f>'Iced Layers'!I80</f>
        <v>0</v>
      </c>
      <c r="J234" s="106">
        <f>'Iced Layers'!J80</f>
        <v>0</v>
      </c>
      <c r="K234" s="106">
        <f>'Iced Layers'!K80</f>
        <v>47833.5</v>
      </c>
      <c r="L234" s="110">
        <f>'Iced Layers'!L80</f>
        <v>0.88885636376960109</v>
      </c>
      <c r="M234" s="106">
        <f>'Iced Layers'!M80</f>
        <v>59982.785285231454</v>
      </c>
      <c r="N234" s="106">
        <f>'Iced Layers'!N80</f>
        <v>71979.342342277741</v>
      </c>
      <c r="O234" s="106">
        <f>'Iced Layers'!O80</f>
        <v>83975.899399324029</v>
      </c>
      <c r="P234" s="110">
        <f>'Iced Layers'!P80</f>
        <v>0.79745379899484647</v>
      </c>
      <c r="Q234" s="110">
        <f>'Iced Layers'!Q80</f>
        <v>0.6645448324957054</v>
      </c>
      <c r="R234" s="110">
        <f>'Iced Layers'!R80</f>
        <v>0.56960985642489037</v>
      </c>
      <c r="S234" s="107">
        <f>'Iced Layers'!S80</f>
        <v>37.736649001222993</v>
      </c>
      <c r="T234" t="s">
        <v>15</v>
      </c>
      <c r="U234" s="108" t="s">
        <v>313</v>
      </c>
      <c r="V234">
        <f t="shared" si="5"/>
        <v>120</v>
      </c>
      <c r="W234">
        <f t="shared" si="5"/>
        <v>168</v>
      </c>
      <c r="X234" s="111">
        <f t="shared" si="5"/>
        <v>5</v>
      </c>
    </row>
    <row r="235" spans="1:24" x14ac:dyDescent="0.35">
      <c r="A235">
        <f>IF('Iced Layers'!A81&gt;0,'Iced Layers'!A81,IF(ISBLANK('Iced Layers'!A81),A234,'Iced Layers'!A81))</f>
        <v>2026</v>
      </c>
      <c r="B235">
        <f>'Iced Layers'!B81</f>
        <v>8</v>
      </c>
      <c r="C235" s="106">
        <f>'Iced Layers'!C81</f>
        <v>47833.5</v>
      </c>
      <c r="D235" s="106">
        <f>'Iced Layers'!D81</f>
        <v>47833.5</v>
      </c>
      <c r="E235" s="106">
        <f>'Iced Layers'!E81</f>
        <v>64467</v>
      </c>
      <c r="F235" s="106">
        <f>'Iced Layers'!F81</f>
        <v>0</v>
      </c>
      <c r="G235" s="106">
        <f>'Iced Layers'!G81</f>
        <v>0</v>
      </c>
      <c r="H235" s="106">
        <f>'Iced Layers'!H81</f>
        <v>64467</v>
      </c>
      <c r="I235" s="106">
        <f>'Iced Layers'!I81</f>
        <v>0</v>
      </c>
      <c r="J235" s="106">
        <f>'Iced Layers'!J81</f>
        <v>0</v>
      </c>
      <c r="K235" s="106">
        <f>'Iced Layers'!K81</f>
        <v>47833.5</v>
      </c>
      <c r="L235" s="110">
        <f>'Iced Layers'!L81</f>
        <v>0.88885636376960109</v>
      </c>
      <c r="M235" s="106">
        <f>'Iced Layers'!M81</f>
        <v>59982.785285231454</v>
      </c>
      <c r="N235" s="106">
        <f>'Iced Layers'!N81</f>
        <v>71979.342342277741</v>
      </c>
      <c r="O235" s="106">
        <f>'Iced Layers'!O81</f>
        <v>83975.899399324029</v>
      </c>
      <c r="P235" s="110">
        <f>'Iced Layers'!P81</f>
        <v>0.79745379899484647</v>
      </c>
      <c r="Q235" s="110">
        <f>'Iced Layers'!Q81</f>
        <v>0.6645448324957054</v>
      </c>
      <c r="R235" s="110">
        <f>'Iced Layers'!R81</f>
        <v>0.56960985642489037</v>
      </c>
      <c r="S235" s="107">
        <f>'Iced Layers'!S81</f>
        <v>37.736649001222993</v>
      </c>
      <c r="T235" t="s">
        <v>15</v>
      </c>
      <c r="U235" s="108" t="s">
        <v>313</v>
      </c>
      <c r="V235">
        <f t="shared" si="5"/>
        <v>120</v>
      </c>
      <c r="W235">
        <f t="shared" si="5"/>
        <v>168</v>
      </c>
      <c r="X235" s="111">
        <f t="shared" si="5"/>
        <v>5</v>
      </c>
    </row>
    <row r="236" spans="1:24" x14ac:dyDescent="0.35">
      <c r="A236">
        <f>IF('Iced Layers'!A82&gt;0,'Iced Layers'!A82,IF(ISBLANK('Iced Layers'!A82),A235,'Iced Layers'!A82))</f>
        <v>2026</v>
      </c>
      <c r="B236">
        <f>'Iced Layers'!B82</f>
        <v>9</v>
      </c>
      <c r="C236" s="106">
        <f>'Iced Layers'!C82</f>
        <v>47833.5</v>
      </c>
      <c r="D236" s="106">
        <f>'Iced Layers'!D82</f>
        <v>47833.5</v>
      </c>
      <c r="E236" s="106">
        <f>'Iced Layers'!E82</f>
        <v>64467</v>
      </c>
      <c r="F236" s="106">
        <f>'Iced Layers'!F82</f>
        <v>0</v>
      </c>
      <c r="G236" s="106">
        <f>'Iced Layers'!G82</f>
        <v>0</v>
      </c>
      <c r="H236" s="106">
        <f>'Iced Layers'!H82</f>
        <v>64467</v>
      </c>
      <c r="I236" s="106">
        <f>'Iced Layers'!I82</f>
        <v>0</v>
      </c>
      <c r="J236" s="106">
        <f>'Iced Layers'!J82</f>
        <v>0</v>
      </c>
      <c r="K236" s="106">
        <f>'Iced Layers'!K82</f>
        <v>47833.5</v>
      </c>
      <c r="L236" s="110">
        <f>'Iced Layers'!L82</f>
        <v>0.88885636376960109</v>
      </c>
      <c r="M236" s="106">
        <f>'Iced Layers'!M82</f>
        <v>59982.785285231454</v>
      </c>
      <c r="N236" s="106">
        <f>'Iced Layers'!N82</f>
        <v>71979.342342277741</v>
      </c>
      <c r="O236" s="106">
        <f>'Iced Layers'!O82</f>
        <v>83975.899399324029</v>
      </c>
      <c r="P236" s="110">
        <f>'Iced Layers'!P82</f>
        <v>0.79745379899484647</v>
      </c>
      <c r="Q236" s="110">
        <f>'Iced Layers'!Q82</f>
        <v>0.6645448324957054</v>
      </c>
      <c r="R236" s="110">
        <f>'Iced Layers'!R82</f>
        <v>0.56960985642489037</v>
      </c>
      <c r="S236" s="107">
        <f>'Iced Layers'!S82</f>
        <v>37.736649001222993</v>
      </c>
      <c r="T236" t="s">
        <v>15</v>
      </c>
      <c r="U236" s="108" t="s">
        <v>313</v>
      </c>
      <c r="V236">
        <f t="shared" si="5"/>
        <v>120</v>
      </c>
      <c r="W236">
        <f t="shared" si="5"/>
        <v>168</v>
      </c>
      <c r="X236" s="111">
        <f t="shared" si="5"/>
        <v>5</v>
      </c>
    </row>
    <row r="237" spans="1:24" x14ac:dyDescent="0.35">
      <c r="A237">
        <f>IF('Iced Layers'!A83&gt;0,'Iced Layers'!A83,IF(ISBLANK('Iced Layers'!A83),A236,'Iced Layers'!A83))</f>
        <v>2026</v>
      </c>
      <c r="B237">
        <f>'Iced Layers'!B83</f>
        <v>10</v>
      </c>
      <c r="C237" s="106">
        <f>'Iced Layers'!C83</f>
        <v>47833.5</v>
      </c>
      <c r="D237" s="106">
        <f>'Iced Layers'!D83</f>
        <v>47833.5</v>
      </c>
      <c r="E237" s="106">
        <f>'Iced Layers'!E83</f>
        <v>64467</v>
      </c>
      <c r="F237" s="106">
        <f>'Iced Layers'!F83</f>
        <v>0</v>
      </c>
      <c r="G237" s="106">
        <f>'Iced Layers'!G83</f>
        <v>0</v>
      </c>
      <c r="H237" s="106">
        <f>'Iced Layers'!H83</f>
        <v>64467</v>
      </c>
      <c r="I237" s="106">
        <f>'Iced Layers'!I83</f>
        <v>0</v>
      </c>
      <c r="J237" s="106">
        <f>'Iced Layers'!J83</f>
        <v>0</v>
      </c>
      <c r="K237" s="106">
        <f>'Iced Layers'!K83</f>
        <v>47833.5</v>
      </c>
      <c r="L237" s="110">
        <f>'Iced Layers'!L83</f>
        <v>0.88885636376960109</v>
      </c>
      <c r="M237" s="106">
        <f>'Iced Layers'!M83</f>
        <v>59982.785285231454</v>
      </c>
      <c r="N237" s="106">
        <f>'Iced Layers'!N83</f>
        <v>71979.342342277741</v>
      </c>
      <c r="O237" s="106">
        <f>'Iced Layers'!O83</f>
        <v>83975.899399324029</v>
      </c>
      <c r="P237" s="110">
        <f>'Iced Layers'!P83</f>
        <v>0.79745379899484647</v>
      </c>
      <c r="Q237" s="110">
        <f>'Iced Layers'!Q83</f>
        <v>0.6645448324957054</v>
      </c>
      <c r="R237" s="110">
        <f>'Iced Layers'!R83</f>
        <v>0.56960985642489037</v>
      </c>
      <c r="S237" s="107">
        <f>'Iced Layers'!S83</f>
        <v>37.736649001222993</v>
      </c>
      <c r="T237" t="s">
        <v>15</v>
      </c>
      <c r="U237" s="108" t="s">
        <v>313</v>
      </c>
      <c r="V237">
        <f t="shared" si="5"/>
        <v>120</v>
      </c>
      <c r="W237">
        <f t="shared" si="5"/>
        <v>168</v>
      </c>
      <c r="X237" s="111">
        <f t="shared" si="5"/>
        <v>5</v>
      </c>
    </row>
    <row r="238" spans="1:24" x14ac:dyDescent="0.35">
      <c r="A238">
        <f>IF('Iced Layers'!A84&gt;0,'Iced Layers'!A84,IF(ISBLANK('Iced Layers'!A84),A237,'Iced Layers'!A84))</f>
        <v>2026</v>
      </c>
      <c r="B238">
        <f>'Iced Layers'!B84</f>
        <v>11</v>
      </c>
      <c r="C238" s="106">
        <f>'Iced Layers'!C84</f>
        <v>47833.5</v>
      </c>
      <c r="D238" s="106">
        <f>'Iced Layers'!D84</f>
        <v>47833.5</v>
      </c>
      <c r="E238" s="106">
        <f>'Iced Layers'!E84</f>
        <v>64467</v>
      </c>
      <c r="F238" s="106">
        <f>'Iced Layers'!F84</f>
        <v>0</v>
      </c>
      <c r="G238" s="106">
        <f>'Iced Layers'!G84</f>
        <v>0</v>
      </c>
      <c r="H238" s="106">
        <f>'Iced Layers'!H84</f>
        <v>64467</v>
      </c>
      <c r="I238" s="106">
        <f>'Iced Layers'!I84</f>
        <v>0</v>
      </c>
      <c r="J238" s="106">
        <f>'Iced Layers'!J84</f>
        <v>0</v>
      </c>
      <c r="K238" s="106">
        <f>'Iced Layers'!K84</f>
        <v>47833.5</v>
      </c>
      <c r="L238" s="110">
        <f>'Iced Layers'!L84</f>
        <v>0.88885636376960109</v>
      </c>
      <c r="M238" s="106">
        <f>'Iced Layers'!M84</f>
        <v>59982.785285231454</v>
      </c>
      <c r="N238" s="106">
        <f>'Iced Layers'!N84</f>
        <v>71979.342342277741</v>
      </c>
      <c r="O238" s="106">
        <f>'Iced Layers'!O84</f>
        <v>83975.899399324029</v>
      </c>
      <c r="P238" s="110">
        <f>'Iced Layers'!P84</f>
        <v>0.79745379899484647</v>
      </c>
      <c r="Q238" s="110">
        <f>'Iced Layers'!Q84</f>
        <v>0.6645448324957054</v>
      </c>
      <c r="R238" s="110">
        <f>'Iced Layers'!R84</f>
        <v>0.56960985642489037</v>
      </c>
      <c r="S238" s="107">
        <f>'Iced Layers'!S84</f>
        <v>37.736649001222993</v>
      </c>
      <c r="T238" t="s">
        <v>15</v>
      </c>
      <c r="U238" s="108" t="s">
        <v>313</v>
      </c>
      <c r="V238">
        <f t="shared" si="5"/>
        <v>120</v>
      </c>
      <c r="W238">
        <f t="shared" si="5"/>
        <v>168</v>
      </c>
      <c r="X238" s="111">
        <f t="shared" si="5"/>
        <v>5</v>
      </c>
    </row>
    <row r="239" spans="1:24" x14ac:dyDescent="0.35">
      <c r="A239">
        <f>IF('Iced Layers'!A85&gt;0,'Iced Layers'!A85,IF(ISBLANK('Iced Layers'!A85),A238,'Iced Layers'!A85))</f>
        <v>2026</v>
      </c>
      <c r="B239">
        <f>'Iced Layers'!B85</f>
        <v>12</v>
      </c>
      <c r="C239" s="106">
        <f>'Iced Layers'!C85</f>
        <v>47833.5</v>
      </c>
      <c r="D239" s="106">
        <f>'Iced Layers'!D85</f>
        <v>47833.5</v>
      </c>
      <c r="E239" s="106">
        <f>'Iced Layers'!E85</f>
        <v>64467</v>
      </c>
      <c r="F239" s="106">
        <f>'Iced Layers'!F85</f>
        <v>0</v>
      </c>
      <c r="G239" s="106">
        <f>'Iced Layers'!G85</f>
        <v>0</v>
      </c>
      <c r="H239" s="106">
        <f>'Iced Layers'!H85</f>
        <v>64467</v>
      </c>
      <c r="I239" s="106">
        <f>'Iced Layers'!I85</f>
        <v>0</v>
      </c>
      <c r="J239" s="106">
        <f>'Iced Layers'!J85</f>
        <v>0</v>
      </c>
      <c r="K239" s="106">
        <f>'Iced Layers'!K85</f>
        <v>47833.5</v>
      </c>
      <c r="L239" s="110">
        <f>'Iced Layers'!L85</f>
        <v>0.88885636376960109</v>
      </c>
      <c r="M239" s="106">
        <f>'Iced Layers'!M85</f>
        <v>59982.785285231454</v>
      </c>
      <c r="N239" s="106">
        <f>'Iced Layers'!N85</f>
        <v>71979.342342277741</v>
      </c>
      <c r="O239" s="106">
        <f>'Iced Layers'!O85</f>
        <v>83975.899399324029</v>
      </c>
      <c r="P239" s="110">
        <f>'Iced Layers'!P85</f>
        <v>0.79745379899484647</v>
      </c>
      <c r="Q239" s="110">
        <f>'Iced Layers'!Q85</f>
        <v>0.6645448324957054</v>
      </c>
      <c r="R239" s="110">
        <f>'Iced Layers'!R85</f>
        <v>0.56960985642489037</v>
      </c>
      <c r="S239" s="107">
        <f>'Iced Layers'!S85</f>
        <v>37.736649001222993</v>
      </c>
      <c r="T239" t="s">
        <v>15</v>
      </c>
      <c r="U239" s="108" t="s">
        <v>313</v>
      </c>
      <c r="V239">
        <f t="shared" si="5"/>
        <v>120</v>
      </c>
      <c r="W239">
        <f t="shared" si="5"/>
        <v>168</v>
      </c>
      <c r="X239" s="111">
        <f t="shared" si="5"/>
        <v>5</v>
      </c>
    </row>
    <row r="240" spans="1:24" x14ac:dyDescent="0.35">
      <c r="A240">
        <f>IF('Iced Layers'!A86&gt;0,'Iced Layers'!A86,IF(ISBLANK('Iced Layers'!A86),A239,'Iced Layers'!A86))</f>
        <v>2026</v>
      </c>
      <c r="B240">
        <f>'Iced Layers'!B86</f>
        <v>13</v>
      </c>
      <c r="C240" s="106">
        <f>'Iced Layers'!C86</f>
        <v>47833.5</v>
      </c>
      <c r="D240" s="106">
        <f>'Iced Layers'!D86</f>
        <v>47833.5</v>
      </c>
      <c r="E240" s="106">
        <f>'Iced Layers'!E86</f>
        <v>64467</v>
      </c>
      <c r="F240" s="106">
        <f>'Iced Layers'!F86</f>
        <v>0</v>
      </c>
      <c r="G240" s="106">
        <f>'Iced Layers'!G86</f>
        <v>0</v>
      </c>
      <c r="H240" s="106">
        <f>'Iced Layers'!H86</f>
        <v>64467</v>
      </c>
      <c r="I240" s="106">
        <f>'Iced Layers'!I86</f>
        <v>0</v>
      </c>
      <c r="J240" s="106">
        <f>'Iced Layers'!J86</f>
        <v>0</v>
      </c>
      <c r="K240" s="106">
        <f>'Iced Layers'!K86</f>
        <v>47833.5</v>
      </c>
      <c r="L240" s="110">
        <f>'Iced Layers'!L86</f>
        <v>0.88885636376960109</v>
      </c>
      <c r="M240" s="106">
        <f>'Iced Layers'!M86</f>
        <v>59982.785285231454</v>
      </c>
      <c r="N240" s="106">
        <f>'Iced Layers'!N86</f>
        <v>71979.342342277741</v>
      </c>
      <c r="O240" s="106">
        <f>'Iced Layers'!O86</f>
        <v>83975.899399324029</v>
      </c>
      <c r="P240" s="110">
        <f>'Iced Layers'!P86</f>
        <v>0.79745379899484647</v>
      </c>
      <c r="Q240" s="110">
        <f>'Iced Layers'!Q86</f>
        <v>0.6645448324957054</v>
      </c>
      <c r="R240" s="110">
        <f>'Iced Layers'!R86</f>
        <v>0.56960985642489037</v>
      </c>
      <c r="S240" s="107">
        <f>'Iced Layers'!S86</f>
        <v>37.736649001222993</v>
      </c>
      <c r="T240" t="s">
        <v>15</v>
      </c>
      <c r="U240" s="108" t="s">
        <v>313</v>
      </c>
      <c r="V240">
        <f t="shared" si="5"/>
        <v>120</v>
      </c>
      <c r="W240">
        <f t="shared" si="5"/>
        <v>168</v>
      </c>
      <c r="X240" s="111">
        <f t="shared" si="5"/>
        <v>5</v>
      </c>
    </row>
    <row r="241" spans="1:24" x14ac:dyDescent="0.35">
      <c r="A241">
        <f>IF('Iced Layers'!A87&gt;0,'Iced Layers'!A87,IF(ISBLANK('Iced Layers'!A87),A240,'Iced Layers'!A87))</f>
        <v>2027</v>
      </c>
      <c r="B241">
        <f>'Iced Layers'!B87</f>
        <v>1</v>
      </c>
      <c r="C241" s="106">
        <f>'Iced Layers'!C87</f>
        <v>47833.5</v>
      </c>
      <c r="D241" s="106">
        <f>'Iced Layers'!D87</f>
        <v>0</v>
      </c>
      <c r="E241" s="106">
        <f>'Iced Layers'!E87</f>
        <v>0</v>
      </c>
      <c r="F241" s="106">
        <f>'Iced Layers'!F87</f>
        <v>0</v>
      </c>
      <c r="G241" s="106">
        <f>'Iced Layers'!G87</f>
        <v>0</v>
      </c>
      <c r="H241" s="106">
        <f>'Iced Layers'!H87</f>
        <v>0</v>
      </c>
      <c r="I241" s="106">
        <f>'Iced Layers'!I87</f>
        <v>0</v>
      </c>
      <c r="J241" s="106">
        <f>'Iced Layers'!J87</f>
        <v>0</v>
      </c>
      <c r="K241" s="106">
        <f>'Iced Layers'!K87</f>
        <v>47833.5</v>
      </c>
      <c r="L241" s="110">
        <f>'Iced Layers'!L87</f>
        <v>0.88885636376960109</v>
      </c>
      <c r="M241" s="106">
        <f>'Iced Layers'!M87</f>
        <v>59982.785285231454</v>
      </c>
      <c r="N241" s="106">
        <f>'Iced Layers'!N87</f>
        <v>71979.342342277741</v>
      </c>
      <c r="O241" s="106">
        <f>'Iced Layers'!O87</f>
        <v>83975.899399324029</v>
      </c>
      <c r="P241" s="110">
        <f>'Iced Layers'!P87</f>
        <v>0.79745379899484647</v>
      </c>
      <c r="Q241" s="110">
        <f>'Iced Layers'!Q87</f>
        <v>0.6645448324957054</v>
      </c>
      <c r="R241" s="110">
        <f>'Iced Layers'!R87</f>
        <v>0.56960985642489037</v>
      </c>
      <c r="S241" s="107" t="e">
        <f>'Iced Layers'!S87</f>
        <v>#N/A</v>
      </c>
      <c r="T241" t="s">
        <v>15</v>
      </c>
      <c r="U241" s="108" t="s">
        <v>313</v>
      </c>
      <c r="V241">
        <f t="shared" si="5"/>
        <v>120</v>
      </c>
      <c r="W241">
        <f t="shared" si="5"/>
        <v>168</v>
      </c>
      <c r="X241" s="111">
        <f t="shared" si="5"/>
        <v>5</v>
      </c>
    </row>
    <row r="242" spans="1:24" x14ac:dyDescent="0.35">
      <c r="A242" s="102">
        <f>IF('Iced Qtr Sheet'!A48&gt;0,'Iced Qtr Sheet'!A48,IF(ISBLANK('Iced Qtr Sheet'!A48),"",'Iced Qtr Sheet'!A48))</f>
        <v>2024</v>
      </c>
      <c r="B242" s="102">
        <f>'Iced Qtr Sheet'!B48</f>
        <v>1</v>
      </c>
      <c r="C242" s="103">
        <f>'Iced Qtr Sheet'!C48</f>
        <v>29943</v>
      </c>
      <c r="D242" s="103">
        <f>'Iced Qtr Sheet'!D48</f>
        <v>30050</v>
      </c>
      <c r="E242" s="103">
        <f>'Iced Qtr Sheet'!E48</f>
        <v>45612</v>
      </c>
      <c r="F242" s="103">
        <f>'Iced Qtr Sheet'!F48</f>
        <v>30844</v>
      </c>
      <c r="G242" s="103">
        <f>'Iced Qtr Sheet'!G48</f>
        <v>27299</v>
      </c>
      <c r="H242" s="103">
        <f>'Iced Qtr Sheet'!H48</f>
        <v>49157</v>
      </c>
      <c r="I242" s="103">
        <f>'Iced Qtr Sheet'!I48</f>
        <v>0</v>
      </c>
      <c r="J242" s="103">
        <f>'Iced Qtr Sheet'!J48</f>
        <v>27299</v>
      </c>
      <c r="K242" s="103">
        <f>'Iced Qtr Sheet'!K48</f>
        <v>27299</v>
      </c>
      <c r="L242" s="109">
        <f>'Iced Qtr Sheet'!L48</f>
        <v>0.89069984521688716</v>
      </c>
      <c r="M242" s="103">
        <f>'Iced Qtr Sheet'!M48</f>
        <v>39266.503985530668</v>
      </c>
      <c r="N242" s="103">
        <f>'Iced Qtr Sheet'!N48</f>
        <v>47119.804782636798</v>
      </c>
      <c r="O242" s="103">
        <f>'Iced Qtr Sheet'!O48</f>
        <v>54973.105579742929</v>
      </c>
      <c r="P242" s="109">
        <f>'Iced Qtr Sheet'!P48</f>
        <v>0.6952235933725962</v>
      </c>
      <c r="Q242" s="109">
        <f>'Iced Qtr Sheet'!Q48</f>
        <v>0.57935299447716349</v>
      </c>
      <c r="R242" s="109">
        <f>'Iced Qtr Sheet'!R48</f>
        <v>0.4965882809804259</v>
      </c>
      <c r="S242" s="104">
        <f>'Iced Qtr Sheet'!S48</f>
        <v>42.652239254583712</v>
      </c>
      <c r="T242" s="102" t="s">
        <v>27</v>
      </c>
      <c r="U242" s="108" t="s">
        <v>313</v>
      </c>
      <c r="V242" s="105">
        <f>'Iced Qtr Sheet'!$M$42</f>
        <v>120</v>
      </c>
      <c r="W242" s="105">
        <f>'Iced Qtr Sheet'!$U$42</f>
        <v>168</v>
      </c>
      <c r="X242">
        <f>SUM(COUNTIF('Iced Qtr Sheet'!$L$35:$L$41,"&gt;0"))</f>
        <v>5</v>
      </c>
    </row>
    <row r="243" spans="1:24" x14ac:dyDescent="0.35">
      <c r="A243">
        <f>IF('Iced Qtr Sheet'!A49&gt;0,'Iced Qtr Sheet'!A49,IF(ISBLANK('Iced Qtr Sheet'!A49),A242,'Iced Qtr Sheet'!A49))</f>
        <v>2024</v>
      </c>
      <c r="B243">
        <f>'Iced Qtr Sheet'!B49</f>
        <v>2</v>
      </c>
      <c r="C243" s="106">
        <f>'Iced Qtr Sheet'!C49</f>
        <v>28081</v>
      </c>
      <c r="D243" s="106">
        <f>'Iced Qtr Sheet'!D49</f>
        <v>34750</v>
      </c>
      <c r="E243" s="106">
        <f>'Iced Qtr Sheet'!E49</f>
        <v>49157</v>
      </c>
      <c r="F243" s="106">
        <f>'Iced Qtr Sheet'!F49</f>
        <v>32706</v>
      </c>
      <c r="G243" s="106">
        <f>'Iced Qtr Sheet'!G49</f>
        <v>27150</v>
      </c>
      <c r="H243" s="106">
        <f>'Iced Qtr Sheet'!H49</f>
        <v>63648</v>
      </c>
      <c r="I243" s="106">
        <f>'Iced Qtr Sheet'!I49</f>
        <v>0</v>
      </c>
      <c r="J243" s="106">
        <f>'Iced Qtr Sheet'!J49</f>
        <v>27150</v>
      </c>
      <c r="K243" s="106">
        <f>'Iced Qtr Sheet'!K49</f>
        <v>27150</v>
      </c>
      <c r="L243" s="110">
        <f>'Iced Qtr Sheet'!L49</f>
        <v>0.89069984521688716</v>
      </c>
      <c r="M243" s="106">
        <f>'Iced Qtr Sheet'!M49</f>
        <v>39266.503985530668</v>
      </c>
      <c r="N243" s="106">
        <f>'Iced Qtr Sheet'!N49</f>
        <v>47119.804782636798</v>
      </c>
      <c r="O243" s="106">
        <f>'Iced Qtr Sheet'!O49</f>
        <v>54973.105579742929</v>
      </c>
      <c r="P243" s="110">
        <f>'Iced Qtr Sheet'!P49</f>
        <v>0.69142901058888551</v>
      </c>
      <c r="Q243" s="110">
        <f>'Iced Qtr Sheet'!Q49</f>
        <v>0.57619084215740468</v>
      </c>
      <c r="R243" s="110">
        <f>'Iced Qtr Sheet'!R49</f>
        <v>0.49387786470634687</v>
      </c>
      <c r="S243" s="107">
        <f>'Iced Qtr Sheet'!S49</f>
        <v>49.015206011181938</v>
      </c>
      <c r="T243" t="s">
        <v>27</v>
      </c>
      <c r="U243" s="108" t="s">
        <v>313</v>
      </c>
      <c r="V243">
        <f t="shared" ref="V243:X281" si="6">V242</f>
        <v>120</v>
      </c>
      <c r="W243">
        <f t="shared" si="6"/>
        <v>168</v>
      </c>
      <c r="X243" s="111">
        <f t="shared" si="6"/>
        <v>5</v>
      </c>
    </row>
    <row r="244" spans="1:24" x14ac:dyDescent="0.35">
      <c r="A244">
        <f>IF('Iced Qtr Sheet'!A50&gt;0,'Iced Qtr Sheet'!A50,IF(ISBLANK('Iced Qtr Sheet'!A50),A243,'Iced Qtr Sheet'!A50))</f>
        <v>2024</v>
      </c>
      <c r="B244">
        <f>'Iced Qtr Sheet'!B50</f>
        <v>3</v>
      </c>
      <c r="C244" s="106">
        <f>'Iced Qtr Sheet'!C50</f>
        <v>32738</v>
      </c>
      <c r="D244" s="106">
        <f>'Iced Qtr Sheet'!D50</f>
        <v>49935</v>
      </c>
      <c r="E244" s="106">
        <f>'Iced Qtr Sheet'!E50</f>
        <v>63648</v>
      </c>
      <c r="F244" s="106">
        <f>'Iced Qtr Sheet'!F50</f>
        <v>38449</v>
      </c>
      <c r="G244" s="106">
        <f>'Iced Qtr Sheet'!G50</f>
        <v>33706</v>
      </c>
      <c r="H244" s="106">
        <f>'Iced Qtr Sheet'!H50</f>
        <v>59622</v>
      </c>
      <c r="I244" s="106">
        <f>'Iced Qtr Sheet'!I50</f>
        <v>0</v>
      </c>
      <c r="J244" s="106">
        <f>'Iced Qtr Sheet'!J50</f>
        <v>33706</v>
      </c>
      <c r="K244" s="106">
        <f>'Iced Qtr Sheet'!K50</f>
        <v>33706</v>
      </c>
      <c r="L244" s="110">
        <f>'Iced Qtr Sheet'!L50</f>
        <v>0.89069984521688716</v>
      </c>
      <c r="M244" s="106">
        <f>'Iced Qtr Sheet'!M50</f>
        <v>39266.503985530668</v>
      </c>
      <c r="N244" s="106">
        <f>'Iced Qtr Sheet'!N50</f>
        <v>47119.804782636798</v>
      </c>
      <c r="O244" s="106">
        <f>'Iced Qtr Sheet'!O50</f>
        <v>54973.105579742929</v>
      </c>
      <c r="P244" s="110">
        <f>'Iced Qtr Sheet'!P50</f>
        <v>0.85839065307215379</v>
      </c>
      <c r="Q244" s="110">
        <f>'Iced Qtr Sheet'!Q50</f>
        <v>0.71532554422679484</v>
      </c>
      <c r="R244" s="110">
        <f>'Iced Qtr Sheet'!R50</f>
        <v>0.61313618076582421</v>
      </c>
      <c r="S244" s="107">
        <f>'Iced Qtr Sheet'!S50</f>
        <v>54.436556906347363</v>
      </c>
      <c r="T244" t="s">
        <v>27</v>
      </c>
      <c r="U244" s="108" t="s">
        <v>313</v>
      </c>
      <c r="V244">
        <f t="shared" si="6"/>
        <v>120</v>
      </c>
      <c r="W244">
        <f t="shared" si="6"/>
        <v>168</v>
      </c>
      <c r="X244" s="111">
        <f t="shared" si="6"/>
        <v>5</v>
      </c>
    </row>
    <row r="245" spans="1:24" x14ac:dyDescent="0.35">
      <c r="A245">
        <f>IF('Iced Qtr Sheet'!A51&gt;0,'Iced Qtr Sheet'!A51,IF(ISBLANK('Iced Qtr Sheet'!A51),A244,'Iced Qtr Sheet'!A51))</f>
        <v>2024</v>
      </c>
      <c r="B245">
        <f>'Iced Qtr Sheet'!B51</f>
        <v>4</v>
      </c>
      <c r="C245" s="106">
        <f>'Iced Qtr Sheet'!C51</f>
        <v>48449</v>
      </c>
      <c r="D245" s="106">
        <f>'Iced Qtr Sheet'!D51</f>
        <v>43700</v>
      </c>
      <c r="E245" s="106">
        <f>'Iced Qtr Sheet'!E51</f>
        <v>59622</v>
      </c>
      <c r="F245" s="106">
        <f>'Iced Qtr Sheet'!F51</f>
        <v>37791</v>
      </c>
      <c r="G245" s="106">
        <f>'Iced Qtr Sheet'!G51</f>
        <v>44619</v>
      </c>
      <c r="H245" s="106">
        <f>'Iced Qtr Sheet'!H51</f>
        <v>45970</v>
      </c>
      <c r="I245" s="106">
        <f>'Iced Qtr Sheet'!I51</f>
        <v>0</v>
      </c>
      <c r="J245" s="106">
        <f>'Iced Qtr Sheet'!J51</f>
        <v>44619</v>
      </c>
      <c r="K245" s="106">
        <f>'Iced Qtr Sheet'!K51</f>
        <v>44619</v>
      </c>
      <c r="L245" s="110">
        <f>'Iced Qtr Sheet'!L51</f>
        <v>0.89069984521688716</v>
      </c>
      <c r="M245" s="106">
        <f>'Iced Qtr Sheet'!M51</f>
        <v>39266.503985530668</v>
      </c>
      <c r="N245" s="106">
        <f>'Iced Qtr Sheet'!N51</f>
        <v>47119.804782636798</v>
      </c>
      <c r="O245" s="106">
        <f>'Iced Qtr Sheet'!O51</f>
        <v>54973.105579742929</v>
      </c>
      <c r="P245" s="110">
        <f>'Iced Qtr Sheet'!P51</f>
        <v>1.1363120082307729</v>
      </c>
      <c r="Q245" s="110">
        <f>'Iced Qtr Sheet'!Q51</f>
        <v>0.94692667352564408</v>
      </c>
      <c r="R245" s="110">
        <f>'Iced Qtr Sheet'!R51</f>
        <v>0.8116514344505521</v>
      </c>
      <c r="S245" s="107">
        <f>'Iced Qtr Sheet'!S51</f>
        <v>34.457181778777681</v>
      </c>
      <c r="T245" t="s">
        <v>27</v>
      </c>
      <c r="U245" s="108" t="s">
        <v>313</v>
      </c>
      <c r="V245">
        <f t="shared" si="6"/>
        <v>120</v>
      </c>
      <c r="W245">
        <f t="shared" si="6"/>
        <v>168</v>
      </c>
      <c r="X245" s="111">
        <f t="shared" si="6"/>
        <v>5</v>
      </c>
    </row>
    <row r="246" spans="1:24" x14ac:dyDescent="0.35">
      <c r="A246">
        <f>IF('Iced Qtr Sheet'!A52&gt;0,'Iced Qtr Sheet'!A52,IF(ISBLANK('Iced Qtr Sheet'!A52),A245,'Iced Qtr Sheet'!A52))</f>
        <v>2024</v>
      </c>
      <c r="B246">
        <f>'Iced Qtr Sheet'!B52</f>
        <v>5</v>
      </c>
      <c r="C246" s="106">
        <f>'Iced Qtr Sheet'!C52</f>
        <v>37475</v>
      </c>
      <c r="D246" s="106">
        <f>'Iced Qtr Sheet'!D52</f>
        <v>37480</v>
      </c>
      <c r="E246" s="106">
        <f>'Iced Qtr Sheet'!E52</f>
        <v>45970</v>
      </c>
      <c r="F246" s="106">
        <f>'Iced Qtr Sheet'!F52</f>
        <v>36716</v>
      </c>
      <c r="G246" s="106">
        <f>'Iced Qtr Sheet'!G52</f>
        <v>34060</v>
      </c>
      <c r="H246" s="106">
        <f>'Iced Qtr Sheet'!H52</f>
        <v>39835</v>
      </c>
      <c r="I246" s="106">
        <f>'Iced Qtr Sheet'!I52</f>
        <v>0</v>
      </c>
      <c r="J246" s="106">
        <f>'Iced Qtr Sheet'!J52</f>
        <v>0</v>
      </c>
      <c r="K246" s="106">
        <f>'Iced Qtr Sheet'!K52</f>
        <v>34060</v>
      </c>
      <c r="L246" s="110">
        <f>'Iced Qtr Sheet'!L52</f>
        <v>0.89069984521688716</v>
      </c>
      <c r="M246" s="106">
        <f>'Iced Qtr Sheet'!M52</f>
        <v>39266.503985530668</v>
      </c>
      <c r="N246" s="106">
        <f>'Iced Qtr Sheet'!N52</f>
        <v>47119.804782636798</v>
      </c>
      <c r="O246" s="106">
        <f>'Iced Qtr Sheet'!O52</f>
        <v>54973.105579742929</v>
      </c>
      <c r="P246" s="110">
        <f>'Iced Qtr Sheet'!P52</f>
        <v>0.86740597055828517</v>
      </c>
      <c r="Q246" s="110">
        <f>'Iced Qtr Sheet'!Q52</f>
        <v>0.72283830879857103</v>
      </c>
      <c r="R246" s="110">
        <f>'Iced Qtr Sheet'!R52</f>
        <v>0.61957569325591799</v>
      </c>
      <c r="S246" s="107">
        <f>'Iced Qtr Sheet'!S52</f>
        <v>34.34716477651768</v>
      </c>
      <c r="T246" t="s">
        <v>27</v>
      </c>
      <c r="U246" s="108" t="s">
        <v>313</v>
      </c>
      <c r="V246">
        <f t="shared" si="6"/>
        <v>120</v>
      </c>
      <c r="W246">
        <f t="shared" si="6"/>
        <v>168</v>
      </c>
      <c r="X246" s="111">
        <f t="shared" si="6"/>
        <v>5</v>
      </c>
    </row>
    <row r="247" spans="1:24" x14ac:dyDescent="0.35">
      <c r="A247">
        <f>IF('Iced Qtr Sheet'!A53&gt;0,'Iced Qtr Sheet'!A53,IF(ISBLANK('Iced Qtr Sheet'!A53),A246,'Iced Qtr Sheet'!A53))</f>
        <v>2024</v>
      </c>
      <c r="B247">
        <f>'Iced Qtr Sheet'!B53</f>
        <v>6</v>
      </c>
      <c r="C247" s="106">
        <f>'Iced Qtr Sheet'!C53</f>
        <v>43315</v>
      </c>
      <c r="D247" s="106">
        <f>'Iced Qtr Sheet'!D53</f>
        <v>45400</v>
      </c>
      <c r="E247" s="106">
        <f>'Iced Qtr Sheet'!E53</f>
        <v>39835</v>
      </c>
      <c r="F247" s="106">
        <f>'Iced Qtr Sheet'!F53</f>
        <v>39005</v>
      </c>
      <c r="G247" s="106">
        <f>'Iced Qtr Sheet'!G53</f>
        <v>36025</v>
      </c>
      <c r="H247" s="106">
        <f>'Iced Qtr Sheet'!H53</f>
        <v>39205</v>
      </c>
      <c r="I247" s="106">
        <f>'Iced Qtr Sheet'!I53</f>
        <v>0</v>
      </c>
      <c r="J247" s="106">
        <f>'Iced Qtr Sheet'!J53</f>
        <v>0</v>
      </c>
      <c r="K247" s="106">
        <f>'Iced Qtr Sheet'!K53</f>
        <v>36025</v>
      </c>
      <c r="L247" s="110">
        <f>'Iced Qtr Sheet'!L53</f>
        <v>0.89069984521688716</v>
      </c>
      <c r="M247" s="106">
        <f>'Iced Qtr Sheet'!M53</f>
        <v>39266.503985530668</v>
      </c>
      <c r="N247" s="106">
        <f>'Iced Qtr Sheet'!N53</f>
        <v>47119.804782636798</v>
      </c>
      <c r="O247" s="106">
        <f>'Iced Qtr Sheet'!O53</f>
        <v>54973.105579742929</v>
      </c>
      <c r="P247" s="110">
        <f>'Iced Qtr Sheet'!P53</f>
        <v>0.91744862270587846</v>
      </c>
      <c r="Q247" s="110">
        <f>'Iced Qtr Sheet'!Q53</f>
        <v>0.76454051892156549</v>
      </c>
      <c r="R247" s="110">
        <f>'Iced Qtr Sheet'!R53</f>
        <v>0.65532044478991325</v>
      </c>
      <c r="S247" s="107">
        <f>'Iced Qtr Sheet'!S53</f>
        <v>25.750432875447302</v>
      </c>
      <c r="T247" t="s">
        <v>27</v>
      </c>
      <c r="U247" s="108" t="s">
        <v>313</v>
      </c>
      <c r="V247">
        <f t="shared" si="6"/>
        <v>120</v>
      </c>
      <c r="W247">
        <f t="shared" si="6"/>
        <v>168</v>
      </c>
      <c r="X247" s="111">
        <f t="shared" si="6"/>
        <v>5</v>
      </c>
    </row>
    <row r="248" spans="1:24" x14ac:dyDescent="0.35">
      <c r="A248">
        <f>IF('Iced Qtr Sheet'!A54&gt;0,'Iced Qtr Sheet'!A54,IF(ISBLANK('Iced Qtr Sheet'!A54),A247,'Iced Qtr Sheet'!A54))</f>
        <v>2024</v>
      </c>
      <c r="B248">
        <f>'Iced Qtr Sheet'!B54</f>
        <v>7</v>
      </c>
      <c r="C248" s="106">
        <f>'Iced Qtr Sheet'!C54</f>
        <v>45605</v>
      </c>
      <c r="D248" s="106">
        <f>'Iced Qtr Sheet'!D54</f>
        <v>42444</v>
      </c>
      <c r="E248" s="106">
        <f>'Iced Qtr Sheet'!E54</f>
        <v>39205</v>
      </c>
      <c r="F248" s="106">
        <f>'Iced Qtr Sheet'!F54</f>
        <v>42968</v>
      </c>
      <c r="G248" s="106">
        <f>'Iced Qtr Sheet'!G54</f>
        <v>36369</v>
      </c>
      <c r="H248" s="106">
        <f>'Iced Qtr Sheet'!H54</f>
        <v>41844</v>
      </c>
      <c r="I248" s="106">
        <f>'Iced Qtr Sheet'!I54</f>
        <v>0</v>
      </c>
      <c r="J248" s="106">
        <f>'Iced Qtr Sheet'!J54</f>
        <v>0</v>
      </c>
      <c r="K248" s="106">
        <f>'Iced Qtr Sheet'!K54</f>
        <v>36369</v>
      </c>
      <c r="L248" s="110">
        <f>'Iced Qtr Sheet'!L54</f>
        <v>0.89069984521688716</v>
      </c>
      <c r="M248" s="106">
        <f>'Iced Qtr Sheet'!M54</f>
        <v>39266.503985530668</v>
      </c>
      <c r="N248" s="106">
        <f>'Iced Qtr Sheet'!N54</f>
        <v>47119.804782636798</v>
      </c>
      <c r="O248" s="106">
        <f>'Iced Qtr Sheet'!O54</f>
        <v>54973.105579742929</v>
      </c>
      <c r="P248" s="110">
        <f>'Iced Qtr Sheet'!P54</f>
        <v>0.92620927020652588</v>
      </c>
      <c r="Q248" s="110">
        <f>'Iced Qtr Sheet'!Q54</f>
        <v>0.77184105850543827</v>
      </c>
      <c r="R248" s="110">
        <f>'Iced Qtr Sheet'!R54</f>
        <v>0.66157805014751858</v>
      </c>
      <c r="S248" s="107">
        <f>'Iced Qtr Sheet'!S54</f>
        <v>24.070606293169607</v>
      </c>
      <c r="T248" t="s">
        <v>27</v>
      </c>
      <c r="U248" s="108" t="s">
        <v>313</v>
      </c>
      <c r="V248">
        <f t="shared" si="6"/>
        <v>120</v>
      </c>
      <c r="W248">
        <f t="shared" si="6"/>
        <v>168</v>
      </c>
      <c r="X248" s="111">
        <f t="shared" si="6"/>
        <v>5</v>
      </c>
    </row>
    <row r="249" spans="1:24" x14ac:dyDescent="0.35">
      <c r="A249">
        <f>IF('Iced Qtr Sheet'!A55&gt;0,'Iced Qtr Sheet'!A55,IF(ISBLANK('Iced Qtr Sheet'!A55),A248,'Iced Qtr Sheet'!A55))</f>
        <v>2024</v>
      </c>
      <c r="B249">
        <f>'Iced Qtr Sheet'!B55</f>
        <v>8</v>
      </c>
      <c r="C249" s="106">
        <f>'Iced Qtr Sheet'!C55</f>
        <v>37634</v>
      </c>
      <c r="D249" s="106">
        <f>'Iced Qtr Sheet'!D55</f>
        <v>41500</v>
      </c>
      <c r="E249" s="106">
        <f>'Iced Qtr Sheet'!E55</f>
        <v>41844</v>
      </c>
      <c r="F249" s="106">
        <f>'Iced Qtr Sheet'!F55</f>
        <v>39958</v>
      </c>
      <c r="G249" s="106">
        <f>'Iced Qtr Sheet'!G55</f>
        <v>35302</v>
      </c>
      <c r="H249" s="106">
        <f>'Iced Qtr Sheet'!H55</f>
        <v>41757</v>
      </c>
      <c r="I249" s="106">
        <f>'Iced Qtr Sheet'!I55</f>
        <v>0</v>
      </c>
      <c r="J249" s="106">
        <f>'Iced Qtr Sheet'!J55</f>
        <v>0</v>
      </c>
      <c r="K249" s="106">
        <f>'Iced Qtr Sheet'!K55</f>
        <v>35302</v>
      </c>
      <c r="L249" s="110">
        <f>'Iced Qtr Sheet'!L55</f>
        <v>0.89069984521688716</v>
      </c>
      <c r="M249" s="106">
        <f>'Iced Qtr Sheet'!M55</f>
        <v>39266.503985530668</v>
      </c>
      <c r="N249" s="106">
        <f>'Iced Qtr Sheet'!N55</f>
        <v>47119.804782636798</v>
      </c>
      <c r="O249" s="106">
        <f>'Iced Qtr Sheet'!O55</f>
        <v>54973.105579742929</v>
      </c>
      <c r="P249" s="110">
        <f>'Iced Qtr Sheet'!P55</f>
        <v>0.89903598275538998</v>
      </c>
      <c r="Q249" s="110">
        <f>'Iced Qtr Sheet'!Q55</f>
        <v>0.74919665229615828</v>
      </c>
      <c r="R249" s="110">
        <f>'Iced Qtr Sheet'!R55</f>
        <v>0.64216855911099291</v>
      </c>
      <c r="S249" s="107">
        <f>'Iced Qtr Sheet'!S55</f>
        <v>31.132274007546364</v>
      </c>
      <c r="T249" t="s">
        <v>27</v>
      </c>
      <c r="U249" s="108" t="s">
        <v>313</v>
      </c>
      <c r="V249">
        <f t="shared" si="6"/>
        <v>120</v>
      </c>
      <c r="W249">
        <f t="shared" si="6"/>
        <v>168</v>
      </c>
      <c r="X249" s="111">
        <f t="shared" si="6"/>
        <v>5</v>
      </c>
    </row>
    <row r="250" spans="1:24" x14ac:dyDescent="0.35">
      <c r="A250">
        <f>IF('Iced Qtr Sheet'!A56&gt;0,'Iced Qtr Sheet'!A56,IF(ISBLANK('Iced Qtr Sheet'!A56),A249,'Iced Qtr Sheet'!A56))</f>
        <v>2024</v>
      </c>
      <c r="B250">
        <f>'Iced Qtr Sheet'!B56</f>
        <v>9</v>
      </c>
      <c r="C250" s="106">
        <f>'Iced Qtr Sheet'!C56</f>
        <v>42972</v>
      </c>
      <c r="D250" s="106">
        <f>'Iced Qtr Sheet'!D56</f>
        <v>48050</v>
      </c>
      <c r="E250" s="106">
        <f>'Iced Qtr Sheet'!E56</f>
        <v>41757</v>
      </c>
      <c r="F250" s="106">
        <f>'Iced Qtr Sheet'!F56</f>
        <v>43887</v>
      </c>
      <c r="G250" s="106">
        <f>'Iced Qtr Sheet'!G56</f>
        <v>37295</v>
      </c>
      <c r="H250" s="106">
        <f>'Iced Qtr Sheet'!H56</f>
        <v>46941</v>
      </c>
      <c r="I250" s="106">
        <f>'Iced Qtr Sheet'!I56</f>
        <v>0</v>
      </c>
      <c r="J250" s="106">
        <f>'Iced Qtr Sheet'!J56</f>
        <v>0</v>
      </c>
      <c r="K250" s="106">
        <f>'Iced Qtr Sheet'!K56</f>
        <v>37295</v>
      </c>
      <c r="L250" s="110">
        <f>'Iced Qtr Sheet'!L56</f>
        <v>0.89069984521688716</v>
      </c>
      <c r="M250" s="106">
        <f>'Iced Qtr Sheet'!M56</f>
        <v>39266.503985530668</v>
      </c>
      <c r="N250" s="106">
        <f>'Iced Qtr Sheet'!N56</f>
        <v>47119.804782636798</v>
      </c>
      <c r="O250" s="106">
        <f>'Iced Qtr Sheet'!O56</f>
        <v>54973.105579742929</v>
      </c>
      <c r="P250" s="110">
        <f>'Iced Qtr Sheet'!P56</f>
        <v>0.94979171086233838</v>
      </c>
      <c r="Q250" s="110">
        <f>'Iced Qtr Sheet'!Q56</f>
        <v>0.79149309238528198</v>
      </c>
      <c r="R250" s="110">
        <f>'Iced Qtr Sheet'!R56</f>
        <v>0.67842265061595608</v>
      </c>
      <c r="S250" s="107">
        <f>'Iced Qtr Sheet'!S56</f>
        <v>27.208321697849762</v>
      </c>
      <c r="T250" t="s">
        <v>27</v>
      </c>
      <c r="U250" s="108" t="s">
        <v>313</v>
      </c>
      <c r="V250">
        <f t="shared" si="6"/>
        <v>120</v>
      </c>
      <c r="W250">
        <f t="shared" si="6"/>
        <v>168</v>
      </c>
      <c r="X250" s="111">
        <f t="shared" si="6"/>
        <v>5</v>
      </c>
    </row>
    <row r="251" spans="1:24" x14ac:dyDescent="0.35">
      <c r="A251">
        <f>IF('Iced Qtr Sheet'!A57&gt;0,'Iced Qtr Sheet'!A57,IF(ISBLANK('Iced Qtr Sheet'!A57),A250,'Iced Qtr Sheet'!A57))</f>
        <v>2024</v>
      </c>
      <c r="B251">
        <f>'Iced Qtr Sheet'!B57</f>
        <v>10</v>
      </c>
      <c r="C251" s="106">
        <f>'Iced Qtr Sheet'!C57</f>
        <v>40239</v>
      </c>
      <c r="D251" s="106">
        <f>'Iced Qtr Sheet'!D57</f>
        <v>44653</v>
      </c>
      <c r="E251" s="106">
        <f>'Iced Qtr Sheet'!E57</f>
        <v>46941</v>
      </c>
      <c r="F251" s="106">
        <f>'Iced Qtr Sheet'!F57</f>
        <v>51784</v>
      </c>
      <c r="G251" s="106">
        <f>'Iced Qtr Sheet'!G57</f>
        <v>36357</v>
      </c>
      <c r="H251" s="106">
        <f>'Iced Qtr Sheet'!H57</f>
        <v>62082</v>
      </c>
      <c r="I251" s="106">
        <f>'Iced Qtr Sheet'!I57</f>
        <v>0</v>
      </c>
      <c r="J251" s="106">
        <f>'Iced Qtr Sheet'!J57</f>
        <v>0</v>
      </c>
      <c r="K251" s="106">
        <f>'Iced Qtr Sheet'!K57</f>
        <v>36357</v>
      </c>
      <c r="L251" s="110">
        <f>'Iced Qtr Sheet'!L57</f>
        <v>0.89069984521688716</v>
      </c>
      <c r="M251" s="106">
        <f>'Iced Qtr Sheet'!M57</f>
        <v>39266.503985530668</v>
      </c>
      <c r="N251" s="106">
        <f>'Iced Qtr Sheet'!N57</f>
        <v>47119.804782636798</v>
      </c>
      <c r="O251" s="106">
        <f>'Iced Qtr Sheet'!O57</f>
        <v>54973.105579742929</v>
      </c>
      <c r="P251" s="110">
        <f>'Iced Qtr Sheet'!P57</f>
        <v>0.92590366622394515</v>
      </c>
      <c r="Q251" s="110">
        <f>'Iced Qtr Sheet'!Q57</f>
        <v>0.77158638851995431</v>
      </c>
      <c r="R251" s="110">
        <f>'Iced Qtr Sheet'!R57</f>
        <v>0.66135976158853238</v>
      </c>
      <c r="S251" s="107">
        <f>'Iced Qtr Sheet'!S57</f>
        <v>32.663535376127633</v>
      </c>
      <c r="T251" t="s">
        <v>27</v>
      </c>
      <c r="U251" s="108" t="s">
        <v>313</v>
      </c>
      <c r="V251">
        <f t="shared" si="6"/>
        <v>120</v>
      </c>
      <c r="W251">
        <f t="shared" si="6"/>
        <v>168</v>
      </c>
      <c r="X251" s="111">
        <f t="shared" si="6"/>
        <v>5</v>
      </c>
    </row>
    <row r="252" spans="1:24" x14ac:dyDescent="0.35">
      <c r="A252">
        <f>IF('Iced Qtr Sheet'!A58&gt;0,'Iced Qtr Sheet'!A58,IF(ISBLANK('Iced Qtr Sheet'!A58),A251,'Iced Qtr Sheet'!A58))</f>
        <v>2024</v>
      </c>
      <c r="B252">
        <f>'Iced Qtr Sheet'!B58</f>
        <v>11</v>
      </c>
      <c r="C252" s="106">
        <f>'Iced Qtr Sheet'!C58</f>
        <v>40594</v>
      </c>
      <c r="D252" s="106">
        <f>'Iced Qtr Sheet'!D58</f>
        <v>38850</v>
      </c>
      <c r="E252" s="106">
        <f>'Iced Qtr Sheet'!E58</f>
        <v>62082</v>
      </c>
      <c r="F252" s="106">
        <f>'Iced Qtr Sheet'!F58</f>
        <v>41986</v>
      </c>
      <c r="G252" s="106">
        <f>'Iced Qtr Sheet'!G58</f>
        <v>38249</v>
      </c>
      <c r="H252" s="106">
        <f>'Iced Qtr Sheet'!H58</f>
        <v>60622</v>
      </c>
      <c r="I252" s="106">
        <f>'Iced Qtr Sheet'!I58</f>
        <v>0</v>
      </c>
      <c r="J252" s="106">
        <f>'Iced Qtr Sheet'!J58</f>
        <v>0</v>
      </c>
      <c r="K252" s="106">
        <f>'Iced Qtr Sheet'!K58</f>
        <v>38249</v>
      </c>
      <c r="L252" s="110">
        <f>'Iced Qtr Sheet'!L58</f>
        <v>0.89069984521688716</v>
      </c>
      <c r="M252" s="106">
        <f>'Iced Qtr Sheet'!M58</f>
        <v>39266.503985530668</v>
      </c>
      <c r="N252" s="106">
        <f>'Iced Qtr Sheet'!N58</f>
        <v>47119.804782636798</v>
      </c>
      <c r="O252" s="106">
        <f>'Iced Qtr Sheet'!O58</f>
        <v>54973.105579742929</v>
      </c>
      <c r="P252" s="110">
        <f>'Iced Qtr Sheet'!P58</f>
        <v>0.97408722747750576</v>
      </c>
      <c r="Q252" s="110">
        <f>'Iced Qtr Sheet'!Q58</f>
        <v>0.81173935623125493</v>
      </c>
      <c r="R252" s="110">
        <f>'Iced Qtr Sheet'!R58</f>
        <v>0.69577659105536138</v>
      </c>
      <c r="S252" s="107">
        <f>'Iced Qtr Sheet'!S58</f>
        <v>42.821500714391291</v>
      </c>
      <c r="T252" t="s">
        <v>27</v>
      </c>
      <c r="U252" s="108" t="s">
        <v>313</v>
      </c>
      <c r="V252">
        <f t="shared" si="6"/>
        <v>120</v>
      </c>
      <c r="W252">
        <f t="shared" si="6"/>
        <v>168</v>
      </c>
      <c r="X252" s="111">
        <f t="shared" si="6"/>
        <v>5</v>
      </c>
    </row>
    <row r="253" spans="1:24" x14ac:dyDescent="0.35">
      <c r="A253">
        <f>IF('Iced Qtr Sheet'!A59&gt;0,'Iced Qtr Sheet'!A59,IF(ISBLANK('Iced Qtr Sheet'!A59),A252,'Iced Qtr Sheet'!A59))</f>
        <v>2024</v>
      </c>
      <c r="B253">
        <f>'Iced Qtr Sheet'!B59</f>
        <v>12</v>
      </c>
      <c r="C253" s="106">
        <f>'Iced Qtr Sheet'!C59</f>
        <v>39692</v>
      </c>
      <c r="D253" s="106">
        <f>'Iced Qtr Sheet'!D59</f>
        <v>33400</v>
      </c>
      <c r="E253" s="106">
        <f>'Iced Qtr Sheet'!E59</f>
        <v>60622</v>
      </c>
      <c r="F253" s="106">
        <f>'Iced Qtr Sheet'!F59</f>
        <v>29327</v>
      </c>
      <c r="G253" s="106">
        <f>'Iced Qtr Sheet'!G59</f>
        <v>37156</v>
      </c>
      <c r="H253" s="106">
        <f>'Iced Qtr Sheet'!H59</f>
        <v>53729</v>
      </c>
      <c r="I253" s="106">
        <f>'Iced Qtr Sheet'!I59</f>
        <v>0</v>
      </c>
      <c r="J253" s="106">
        <f>'Iced Qtr Sheet'!J59</f>
        <v>0</v>
      </c>
      <c r="K253" s="106">
        <f>'Iced Qtr Sheet'!K59</f>
        <v>37156</v>
      </c>
      <c r="L253" s="110">
        <f>'Iced Qtr Sheet'!L59</f>
        <v>0.89069984521688716</v>
      </c>
      <c r="M253" s="106">
        <f>'Iced Qtr Sheet'!M59</f>
        <v>39266.503985530668</v>
      </c>
      <c r="N253" s="106">
        <f>'Iced Qtr Sheet'!N59</f>
        <v>47119.804782636798</v>
      </c>
      <c r="O253" s="106">
        <f>'Iced Qtr Sheet'!O59</f>
        <v>54973.105579742929</v>
      </c>
      <c r="P253" s="110">
        <f>'Iced Qtr Sheet'!P59</f>
        <v>0.94625179806411164</v>
      </c>
      <c r="Q253" s="110">
        <f>'Iced Qtr Sheet'!Q59</f>
        <v>0.78854316505342636</v>
      </c>
      <c r="R253" s="110">
        <f>'Iced Qtr Sheet'!R59</f>
        <v>0.67589414147436555</v>
      </c>
      <c r="S253" s="107">
        <f>'Iced Qtr Sheet'!S59</f>
        <v>42.764688098357347</v>
      </c>
      <c r="T253" t="s">
        <v>27</v>
      </c>
      <c r="U253" s="108" t="s">
        <v>313</v>
      </c>
      <c r="V253">
        <f t="shared" si="6"/>
        <v>120</v>
      </c>
      <c r="W253">
        <f t="shared" si="6"/>
        <v>168</v>
      </c>
      <c r="X253" s="111">
        <f t="shared" si="6"/>
        <v>5</v>
      </c>
    </row>
    <row r="254" spans="1:24" x14ac:dyDescent="0.35">
      <c r="A254">
        <f>IF('Iced Qtr Sheet'!A60&gt;0,'Iced Qtr Sheet'!A60,IF(ISBLANK('Iced Qtr Sheet'!A60),A253,'Iced Qtr Sheet'!A60))</f>
        <v>2024</v>
      </c>
      <c r="B254">
        <f>'Iced Qtr Sheet'!B60</f>
        <v>13</v>
      </c>
      <c r="C254" s="106">
        <f>'Iced Qtr Sheet'!C60</f>
        <v>36824</v>
      </c>
      <c r="D254" s="106">
        <f>'Iced Qtr Sheet'!D60</f>
        <v>26150</v>
      </c>
      <c r="E254" s="106">
        <f>'Iced Qtr Sheet'!E60</f>
        <v>53729</v>
      </c>
      <c r="F254" s="106">
        <f>'Iced Qtr Sheet'!F60</f>
        <v>48599</v>
      </c>
      <c r="G254" s="106">
        <f>'Iced Qtr Sheet'!G60</f>
        <v>35991</v>
      </c>
      <c r="H254" s="106">
        <f>'Iced Qtr Sheet'!H60</f>
        <v>62024</v>
      </c>
      <c r="I254" s="106">
        <f>'Iced Qtr Sheet'!I60</f>
        <v>0</v>
      </c>
      <c r="J254" s="106">
        <f>'Iced Qtr Sheet'!J60</f>
        <v>0</v>
      </c>
      <c r="K254" s="106">
        <f>'Iced Qtr Sheet'!K60</f>
        <v>35991</v>
      </c>
      <c r="L254" s="110">
        <f>'Iced Qtr Sheet'!L60</f>
        <v>0.89069984521688716</v>
      </c>
      <c r="M254" s="106">
        <f>'Iced Qtr Sheet'!M60</f>
        <v>39266.503985530668</v>
      </c>
      <c r="N254" s="106">
        <f>'Iced Qtr Sheet'!N60</f>
        <v>47119.804782636798</v>
      </c>
      <c r="O254" s="106">
        <f>'Iced Qtr Sheet'!O60</f>
        <v>54973.105579742929</v>
      </c>
      <c r="P254" s="110">
        <f>'Iced Qtr Sheet'!P60</f>
        <v>0.91658274475523316</v>
      </c>
      <c r="Q254" s="110">
        <f>'Iced Qtr Sheet'!Q60</f>
        <v>0.76381895396269428</v>
      </c>
      <c r="R254" s="110">
        <f>'Iced Qtr Sheet'!R60</f>
        <v>0.65470196053945229</v>
      </c>
      <c r="S254" s="107">
        <f>'Iced Qtr Sheet'!S60</f>
        <v>51.06764610036933</v>
      </c>
      <c r="T254" t="s">
        <v>27</v>
      </c>
      <c r="U254" s="108" t="s">
        <v>313</v>
      </c>
      <c r="V254">
        <f t="shared" si="6"/>
        <v>120</v>
      </c>
      <c r="W254">
        <f t="shared" si="6"/>
        <v>168</v>
      </c>
      <c r="X254" s="111">
        <f t="shared" si="6"/>
        <v>5</v>
      </c>
    </row>
    <row r="255" spans="1:24" x14ac:dyDescent="0.35">
      <c r="A255">
        <f>IF('Iced Qtr Sheet'!A61&gt;0,'Iced Qtr Sheet'!A61,IF(ISBLANK('Iced Qtr Sheet'!A61),A254,'Iced Qtr Sheet'!A61))</f>
        <v>2025</v>
      </c>
      <c r="B255">
        <f>'Iced Qtr Sheet'!B61</f>
        <v>1</v>
      </c>
      <c r="C255" s="106">
        <f>'Iced Qtr Sheet'!C61</f>
        <v>35225</v>
      </c>
      <c r="D255" s="106">
        <f>'Iced Qtr Sheet'!D61</f>
        <v>29100</v>
      </c>
      <c r="E255" s="106">
        <f>'Iced Qtr Sheet'!E61</f>
        <v>62024</v>
      </c>
      <c r="F255" s="106">
        <f>'Iced Qtr Sheet'!F61</f>
        <v>36368</v>
      </c>
      <c r="G255" s="106">
        <f>'Iced Qtr Sheet'!G61</f>
        <v>36779</v>
      </c>
      <c r="H255" s="106">
        <f>'Iced Qtr Sheet'!H61</f>
        <v>58863</v>
      </c>
      <c r="I255" s="106">
        <f>'Iced Qtr Sheet'!I61</f>
        <v>0</v>
      </c>
      <c r="J255" s="106">
        <f>'Iced Qtr Sheet'!J61</f>
        <v>36779</v>
      </c>
      <c r="K255" s="106">
        <f>'Iced Qtr Sheet'!K61</f>
        <v>36779</v>
      </c>
      <c r="L255" s="110">
        <f>'Iced Qtr Sheet'!L61</f>
        <v>0.97754166734504333</v>
      </c>
      <c r="M255" s="106">
        <f>'Iced Qtr Sheet'!M61</f>
        <v>43094.925841689917</v>
      </c>
      <c r="N255" s="106">
        <f>'Iced Qtr Sheet'!N61</f>
        <v>51713.911010027899</v>
      </c>
      <c r="O255" s="106">
        <f>'Iced Qtr Sheet'!O61</f>
        <v>60332.896178365881</v>
      </c>
      <c r="P255" s="110">
        <f>'Iced Qtr Sheet'!P61</f>
        <v>0.85344154286535734</v>
      </c>
      <c r="Q255" s="110">
        <f>'Iced Qtr Sheet'!Q61</f>
        <v>0.71120128572113106</v>
      </c>
      <c r="R255" s="110">
        <f>'Iced Qtr Sheet'!R61</f>
        <v>0.60960110204668383</v>
      </c>
      <c r="S255" s="107">
        <f>'Iced Qtr Sheet'!S61</f>
        <v>49.30225691980128</v>
      </c>
      <c r="T255" t="s">
        <v>27</v>
      </c>
      <c r="U255" s="108" t="s">
        <v>313</v>
      </c>
      <c r="V255">
        <f t="shared" si="6"/>
        <v>120</v>
      </c>
      <c r="W255">
        <f t="shared" si="6"/>
        <v>168</v>
      </c>
      <c r="X255" s="111">
        <f t="shared" si="6"/>
        <v>5</v>
      </c>
    </row>
    <row r="256" spans="1:24" x14ac:dyDescent="0.35">
      <c r="A256">
        <f>IF('Iced Qtr Sheet'!A62&gt;0,'Iced Qtr Sheet'!A62,IF(ISBLANK('Iced Qtr Sheet'!A62),A255,'Iced Qtr Sheet'!A62))</f>
        <v>2025</v>
      </c>
      <c r="B256">
        <f>'Iced Qtr Sheet'!B62</f>
        <v>2</v>
      </c>
      <c r="C256" s="106">
        <f>'Iced Qtr Sheet'!C62</f>
        <v>32913</v>
      </c>
      <c r="D256" s="106">
        <f>'Iced Qtr Sheet'!D62</f>
        <v>37187</v>
      </c>
      <c r="E256" s="106">
        <f>'Iced Qtr Sheet'!E62</f>
        <v>58863</v>
      </c>
      <c r="F256" s="106">
        <f>'Iced Qtr Sheet'!F62</f>
        <v>34950</v>
      </c>
      <c r="G256" s="106">
        <f>'Iced Qtr Sheet'!G62</f>
        <v>34704</v>
      </c>
      <c r="H256" s="106">
        <f>'Iced Qtr Sheet'!H62</f>
        <v>56956</v>
      </c>
      <c r="I256" s="106">
        <f>'Iced Qtr Sheet'!I62</f>
        <v>0</v>
      </c>
      <c r="J256" s="106">
        <f>'Iced Qtr Sheet'!J62</f>
        <v>34704</v>
      </c>
      <c r="K256" s="106">
        <f>'Iced Qtr Sheet'!K62</f>
        <v>34704</v>
      </c>
      <c r="L256" s="110">
        <f>'Iced Qtr Sheet'!L62</f>
        <v>0.97754166734504333</v>
      </c>
      <c r="M256" s="106">
        <f>'Iced Qtr Sheet'!M62</f>
        <v>43094.925841689917</v>
      </c>
      <c r="N256" s="106">
        <f>'Iced Qtr Sheet'!N62</f>
        <v>51713.911010027899</v>
      </c>
      <c r="O256" s="106">
        <f>'Iced Qtr Sheet'!O62</f>
        <v>60332.896178365881</v>
      </c>
      <c r="P256" s="110">
        <f>'Iced Qtr Sheet'!P62</f>
        <v>0.80529202271946931</v>
      </c>
      <c r="Q256" s="110">
        <f>'Iced Qtr Sheet'!Q62</f>
        <v>0.67107668559955769</v>
      </c>
      <c r="R256" s="110">
        <f>'Iced Qtr Sheet'!R62</f>
        <v>0.57520858765676375</v>
      </c>
      <c r="S256" s="107">
        <f>'Iced Qtr Sheet'!S62</f>
        <v>50.076383192051772</v>
      </c>
      <c r="T256" t="s">
        <v>27</v>
      </c>
      <c r="U256" s="108" t="s">
        <v>313</v>
      </c>
      <c r="V256">
        <f t="shared" si="6"/>
        <v>120</v>
      </c>
      <c r="W256">
        <f t="shared" si="6"/>
        <v>168</v>
      </c>
      <c r="X256" s="111">
        <f t="shared" si="6"/>
        <v>5</v>
      </c>
    </row>
    <row r="257" spans="1:24" x14ac:dyDescent="0.35">
      <c r="A257">
        <f>IF('Iced Qtr Sheet'!A63&gt;0,'Iced Qtr Sheet'!A63,IF(ISBLANK('Iced Qtr Sheet'!A63),A256,'Iced Qtr Sheet'!A63))</f>
        <v>2025</v>
      </c>
      <c r="B257">
        <f>'Iced Qtr Sheet'!B63</f>
        <v>3</v>
      </c>
      <c r="C257" s="106">
        <f>'Iced Qtr Sheet'!C63</f>
        <v>33267</v>
      </c>
      <c r="D257" s="106">
        <f>'Iced Qtr Sheet'!D63</f>
        <v>27667</v>
      </c>
      <c r="E257" s="106">
        <f>'Iced Qtr Sheet'!E63</f>
        <v>56956</v>
      </c>
      <c r="F257" s="106">
        <f>'Iced Qtr Sheet'!F63</f>
        <v>43090</v>
      </c>
      <c r="G257" s="106">
        <f>'Iced Qtr Sheet'!G63</f>
        <v>34473</v>
      </c>
      <c r="H257" s="106">
        <f>'Iced Qtr Sheet'!H63</f>
        <v>57293</v>
      </c>
      <c r="I257" s="106">
        <f>'Iced Qtr Sheet'!I63</f>
        <v>0</v>
      </c>
      <c r="J257" s="106">
        <f>'Iced Qtr Sheet'!J63</f>
        <v>34473</v>
      </c>
      <c r="K257" s="106">
        <f>'Iced Qtr Sheet'!K63</f>
        <v>34473</v>
      </c>
      <c r="L257" s="110">
        <f>'Iced Qtr Sheet'!L63</f>
        <v>0.97754166734504333</v>
      </c>
      <c r="M257" s="106">
        <f>'Iced Qtr Sheet'!M63</f>
        <v>43094.925841689917</v>
      </c>
      <c r="N257" s="106">
        <f>'Iced Qtr Sheet'!N63</f>
        <v>51713.911010027899</v>
      </c>
      <c r="O257" s="106">
        <f>'Iced Qtr Sheet'!O63</f>
        <v>60332.896178365881</v>
      </c>
      <c r="P257" s="110">
        <f>'Iced Qtr Sheet'!P63</f>
        <v>0.79993176288636081</v>
      </c>
      <c r="Q257" s="110">
        <f>'Iced Qtr Sheet'!Q63</f>
        <v>0.66660980240530066</v>
      </c>
      <c r="R257" s="110">
        <f>'Iced Qtr Sheet'!R63</f>
        <v>0.57137983063311482</v>
      </c>
      <c r="S257" s="107">
        <f>'Iced Qtr Sheet'!S63</f>
        <v>47.938437490606304</v>
      </c>
      <c r="T257" t="s">
        <v>27</v>
      </c>
      <c r="U257" s="108" t="s">
        <v>313</v>
      </c>
      <c r="V257">
        <f t="shared" si="6"/>
        <v>120</v>
      </c>
      <c r="W257">
        <f t="shared" si="6"/>
        <v>168</v>
      </c>
      <c r="X257" s="111">
        <f t="shared" si="6"/>
        <v>5</v>
      </c>
    </row>
    <row r="258" spans="1:24" x14ac:dyDescent="0.35">
      <c r="A258">
        <f>IF('Iced Qtr Sheet'!A64&gt;0,'Iced Qtr Sheet'!A64,IF(ISBLANK('Iced Qtr Sheet'!A64),A257,'Iced Qtr Sheet'!A64))</f>
        <v>2025</v>
      </c>
      <c r="B258">
        <f>'Iced Qtr Sheet'!B64</f>
        <v>4</v>
      </c>
      <c r="C258" s="106">
        <f>'Iced Qtr Sheet'!C64</f>
        <v>39571</v>
      </c>
      <c r="D258" s="106">
        <f>'Iced Qtr Sheet'!D64</f>
        <v>34100</v>
      </c>
      <c r="E258" s="106">
        <f>'Iced Qtr Sheet'!E64</f>
        <v>57293</v>
      </c>
      <c r="F258" s="106">
        <f>'Iced Qtr Sheet'!F64</f>
        <v>37868</v>
      </c>
      <c r="G258" s="106">
        <f>'Iced Qtr Sheet'!G64</f>
        <v>40406</v>
      </c>
      <c r="H258" s="106">
        <f>'Iced Qtr Sheet'!H64</f>
        <v>50117</v>
      </c>
      <c r="I258" s="106">
        <f>'Iced Qtr Sheet'!I64</f>
        <v>0</v>
      </c>
      <c r="J258" s="106">
        <f>'Iced Qtr Sheet'!J64</f>
        <v>40406</v>
      </c>
      <c r="K258" s="106">
        <f>'Iced Qtr Sheet'!K64</f>
        <v>40406</v>
      </c>
      <c r="L258" s="110">
        <f>'Iced Qtr Sheet'!L64</f>
        <v>0.97754166734504333</v>
      </c>
      <c r="M258" s="106">
        <f>'Iced Qtr Sheet'!M64</f>
        <v>43094.925841689917</v>
      </c>
      <c r="N258" s="106">
        <f>'Iced Qtr Sheet'!N64</f>
        <v>51713.911010027899</v>
      </c>
      <c r="O258" s="106">
        <f>'Iced Qtr Sheet'!O64</f>
        <v>60332.896178365881</v>
      </c>
      <c r="P258" s="110">
        <f>'Iced Qtr Sheet'!P64</f>
        <v>0.9376045836215674</v>
      </c>
      <c r="Q258" s="110">
        <f>'Iced Qtr Sheet'!Q64</f>
        <v>0.78133715301797291</v>
      </c>
      <c r="R258" s="110">
        <f>'Iced Qtr Sheet'!R64</f>
        <v>0.66971755972969105</v>
      </c>
      <c r="S258" s="107">
        <f>'Iced Qtr Sheet'!S64</f>
        <v>40.53989032372192</v>
      </c>
      <c r="T258" t="s">
        <v>27</v>
      </c>
      <c r="U258" s="108" t="s">
        <v>313</v>
      </c>
      <c r="V258">
        <f t="shared" si="6"/>
        <v>120</v>
      </c>
      <c r="W258">
        <f t="shared" si="6"/>
        <v>168</v>
      </c>
      <c r="X258" s="111">
        <f t="shared" si="6"/>
        <v>5</v>
      </c>
    </row>
    <row r="259" spans="1:24" x14ac:dyDescent="0.35">
      <c r="A259">
        <f>IF('Iced Qtr Sheet'!A65&gt;0,'Iced Qtr Sheet'!A65,IF(ISBLANK('Iced Qtr Sheet'!A65),A258,'Iced Qtr Sheet'!A65))</f>
        <v>2025</v>
      </c>
      <c r="B259">
        <f>'Iced Qtr Sheet'!B65</f>
        <v>5</v>
      </c>
      <c r="C259" s="106">
        <f>'Iced Qtr Sheet'!C65</f>
        <v>39903</v>
      </c>
      <c r="D259" s="106">
        <f>'Iced Qtr Sheet'!D65</f>
        <v>32300</v>
      </c>
      <c r="E259" s="106">
        <f>'Iced Qtr Sheet'!E65</f>
        <v>50117</v>
      </c>
      <c r="F259" s="106">
        <f>'Iced Qtr Sheet'!F65</f>
        <v>0</v>
      </c>
      <c r="G259" s="106">
        <f>'Iced Qtr Sheet'!G65</f>
        <v>0</v>
      </c>
      <c r="H259" s="106">
        <f>'Iced Qtr Sheet'!H65</f>
        <v>42514</v>
      </c>
      <c r="I259" s="106">
        <f>'Iced Qtr Sheet'!I65</f>
        <v>0</v>
      </c>
      <c r="J259" s="106">
        <f>'Iced Qtr Sheet'!J65</f>
        <v>0</v>
      </c>
      <c r="K259" s="106">
        <f>'Iced Qtr Sheet'!K65</f>
        <v>39903</v>
      </c>
      <c r="L259" s="110">
        <f>'Iced Qtr Sheet'!L65</f>
        <v>0.97754166734504333</v>
      </c>
      <c r="M259" s="106">
        <f>'Iced Qtr Sheet'!M65</f>
        <v>43094.925841689917</v>
      </c>
      <c r="N259" s="106">
        <f>'Iced Qtr Sheet'!N65</f>
        <v>51713.911010027899</v>
      </c>
      <c r="O259" s="106">
        <f>'Iced Qtr Sheet'!O65</f>
        <v>60332.896178365881</v>
      </c>
      <c r="P259" s="110">
        <f>'Iced Qtr Sheet'!P65</f>
        <v>0.92593267584644368</v>
      </c>
      <c r="Q259" s="110">
        <f>'Iced Qtr Sheet'!Q65</f>
        <v>0.7716105632053698</v>
      </c>
      <c r="R259" s="110">
        <f>'Iced Qtr Sheet'!R65</f>
        <v>0.66138048274745986</v>
      </c>
      <c r="S259" s="107">
        <f>'Iced Qtr Sheet'!S65</f>
        <v>35.167180412500315</v>
      </c>
      <c r="T259" t="s">
        <v>27</v>
      </c>
      <c r="U259" s="108" t="s">
        <v>313</v>
      </c>
      <c r="V259">
        <f t="shared" si="6"/>
        <v>120</v>
      </c>
      <c r="W259">
        <f t="shared" si="6"/>
        <v>168</v>
      </c>
      <c r="X259" s="111">
        <f t="shared" si="6"/>
        <v>5</v>
      </c>
    </row>
    <row r="260" spans="1:24" x14ac:dyDescent="0.35">
      <c r="A260">
        <f>IF('Iced Qtr Sheet'!A66&gt;0,'Iced Qtr Sheet'!A66,IF(ISBLANK('Iced Qtr Sheet'!A66),A259,'Iced Qtr Sheet'!A66))</f>
        <v>2025</v>
      </c>
      <c r="B260">
        <f>'Iced Qtr Sheet'!B66</f>
        <v>6</v>
      </c>
      <c r="C260" s="106">
        <f>'Iced Qtr Sheet'!C66</f>
        <v>37558</v>
      </c>
      <c r="D260" s="106">
        <f>'Iced Qtr Sheet'!D66</f>
        <v>35600</v>
      </c>
      <c r="E260" s="106">
        <f>'Iced Qtr Sheet'!E66</f>
        <v>42514</v>
      </c>
      <c r="F260" s="106">
        <f>'Iced Qtr Sheet'!F66</f>
        <v>0</v>
      </c>
      <c r="G260" s="106">
        <f>'Iced Qtr Sheet'!G66</f>
        <v>0</v>
      </c>
      <c r="H260" s="106">
        <f>'Iced Qtr Sheet'!H66</f>
        <v>40556</v>
      </c>
      <c r="I260" s="106">
        <f>'Iced Qtr Sheet'!I66</f>
        <v>0</v>
      </c>
      <c r="J260" s="106">
        <f>'Iced Qtr Sheet'!J66</f>
        <v>0</v>
      </c>
      <c r="K260" s="106">
        <f>'Iced Qtr Sheet'!K66</f>
        <v>37558</v>
      </c>
      <c r="L260" s="110">
        <f>'Iced Qtr Sheet'!L66</f>
        <v>0.97754166734504333</v>
      </c>
      <c r="M260" s="106">
        <f>'Iced Qtr Sheet'!M66</f>
        <v>43094.925841689917</v>
      </c>
      <c r="N260" s="106">
        <f>'Iced Qtr Sheet'!N66</f>
        <v>51713.911010027899</v>
      </c>
      <c r="O260" s="106">
        <f>'Iced Qtr Sheet'!O66</f>
        <v>60332.896178365881</v>
      </c>
      <c r="P260" s="110">
        <f>'Iced Qtr Sheet'!P66</f>
        <v>0.87151791693458469</v>
      </c>
      <c r="Q260" s="110">
        <f>'Iced Qtr Sheet'!Q66</f>
        <v>0.72626493077882059</v>
      </c>
      <c r="R260" s="110">
        <f>'Iced Qtr Sheet'!R66</f>
        <v>0.62251279781041768</v>
      </c>
      <c r="S260" s="107">
        <f>'Iced Qtr Sheet'!S66</f>
        <v>31.694765429469086</v>
      </c>
      <c r="T260" t="s">
        <v>27</v>
      </c>
      <c r="U260" s="108" t="s">
        <v>313</v>
      </c>
      <c r="V260">
        <f t="shared" si="6"/>
        <v>120</v>
      </c>
      <c r="W260">
        <f t="shared" si="6"/>
        <v>168</v>
      </c>
      <c r="X260" s="111">
        <f t="shared" si="6"/>
        <v>5</v>
      </c>
    </row>
    <row r="261" spans="1:24" x14ac:dyDescent="0.35">
      <c r="A261">
        <f>IF('Iced Qtr Sheet'!A67&gt;0,'Iced Qtr Sheet'!A67,IF(ISBLANK('Iced Qtr Sheet'!A67),A260,'Iced Qtr Sheet'!A67))</f>
        <v>2025</v>
      </c>
      <c r="B261">
        <f>'Iced Qtr Sheet'!B67</f>
        <v>7</v>
      </c>
      <c r="C261" s="106">
        <f>'Iced Qtr Sheet'!C67</f>
        <v>37176</v>
      </c>
      <c r="D261" s="106">
        <f>'Iced Qtr Sheet'!D67</f>
        <v>45800</v>
      </c>
      <c r="E261" s="106">
        <f>'Iced Qtr Sheet'!E67</f>
        <v>40556</v>
      </c>
      <c r="F261" s="106">
        <f>'Iced Qtr Sheet'!F67</f>
        <v>0</v>
      </c>
      <c r="G261" s="106">
        <f>'Iced Qtr Sheet'!G67</f>
        <v>0</v>
      </c>
      <c r="H261" s="106">
        <f>'Iced Qtr Sheet'!H67</f>
        <v>49180</v>
      </c>
      <c r="I261" s="106">
        <f>'Iced Qtr Sheet'!I67</f>
        <v>0</v>
      </c>
      <c r="J261" s="106">
        <f>'Iced Qtr Sheet'!J67</f>
        <v>0</v>
      </c>
      <c r="K261" s="106">
        <f>'Iced Qtr Sheet'!K67</f>
        <v>37176</v>
      </c>
      <c r="L261" s="110">
        <f>'Iced Qtr Sheet'!L67</f>
        <v>0.97754166734504333</v>
      </c>
      <c r="M261" s="106">
        <f>'Iced Qtr Sheet'!M67</f>
        <v>43094.925841689917</v>
      </c>
      <c r="N261" s="106">
        <f>'Iced Qtr Sheet'!N67</f>
        <v>51713.911010027899</v>
      </c>
      <c r="O261" s="106">
        <f>'Iced Qtr Sheet'!O67</f>
        <v>60332.896178365881</v>
      </c>
      <c r="P261" s="110">
        <f>'Iced Qtr Sheet'!P67</f>
        <v>0.86265376431013685</v>
      </c>
      <c r="Q261" s="110">
        <f>'Iced Qtr Sheet'!Q67</f>
        <v>0.71887813692511404</v>
      </c>
      <c r="R261" s="110">
        <f>'Iced Qtr Sheet'!R67</f>
        <v>0.61618126022152631</v>
      </c>
      <c r="S261" s="107">
        <f>'Iced Qtr Sheet'!S67</f>
        <v>30.545728426942112</v>
      </c>
      <c r="T261" t="s">
        <v>27</v>
      </c>
      <c r="U261" s="108" t="s">
        <v>313</v>
      </c>
      <c r="V261">
        <f t="shared" si="6"/>
        <v>120</v>
      </c>
      <c r="W261">
        <f t="shared" si="6"/>
        <v>168</v>
      </c>
      <c r="X261" s="111">
        <f t="shared" si="6"/>
        <v>5</v>
      </c>
    </row>
    <row r="262" spans="1:24" x14ac:dyDescent="0.35">
      <c r="A262">
        <f>IF('Iced Qtr Sheet'!A68&gt;0,'Iced Qtr Sheet'!A68,IF(ISBLANK('Iced Qtr Sheet'!A68),A261,'Iced Qtr Sheet'!A68))</f>
        <v>2025</v>
      </c>
      <c r="B262">
        <f>'Iced Qtr Sheet'!B68</f>
        <v>8</v>
      </c>
      <c r="C262" s="106">
        <f>'Iced Qtr Sheet'!C68</f>
        <v>35565</v>
      </c>
      <c r="D262" s="106">
        <f>'Iced Qtr Sheet'!D68</f>
        <v>43100</v>
      </c>
      <c r="E262" s="106">
        <f>'Iced Qtr Sheet'!E68</f>
        <v>49180</v>
      </c>
      <c r="F262" s="106">
        <f>'Iced Qtr Sheet'!F68</f>
        <v>0</v>
      </c>
      <c r="G262" s="106">
        <f>'Iced Qtr Sheet'!G68</f>
        <v>0</v>
      </c>
      <c r="H262" s="106">
        <f>'Iced Qtr Sheet'!H68</f>
        <v>56715</v>
      </c>
      <c r="I262" s="106">
        <f>'Iced Qtr Sheet'!I68</f>
        <v>0</v>
      </c>
      <c r="J262" s="106">
        <f>'Iced Qtr Sheet'!J68</f>
        <v>0</v>
      </c>
      <c r="K262" s="106">
        <f>'Iced Qtr Sheet'!K68</f>
        <v>35565</v>
      </c>
      <c r="L262" s="110">
        <f>'Iced Qtr Sheet'!L68</f>
        <v>0.97754166734504333</v>
      </c>
      <c r="M262" s="106">
        <f>'Iced Qtr Sheet'!M68</f>
        <v>43094.925841689917</v>
      </c>
      <c r="N262" s="106">
        <f>'Iced Qtr Sheet'!N68</f>
        <v>51713.911010027899</v>
      </c>
      <c r="O262" s="106">
        <f>'Iced Qtr Sheet'!O68</f>
        <v>60332.896178365881</v>
      </c>
      <c r="P262" s="110">
        <f>'Iced Qtr Sheet'!P68</f>
        <v>0.82527117300650998</v>
      </c>
      <c r="Q262" s="110">
        <f>'Iced Qtr Sheet'!Q68</f>
        <v>0.68772597750542508</v>
      </c>
      <c r="R262" s="110">
        <f>'Iced Qtr Sheet'!R68</f>
        <v>0.58947940929036435</v>
      </c>
      <c r="S262" s="107">
        <f>'Iced Qtr Sheet'!S68</f>
        <v>38.71896527484887</v>
      </c>
      <c r="T262" t="s">
        <v>27</v>
      </c>
      <c r="U262" s="108" t="s">
        <v>313</v>
      </c>
      <c r="V262">
        <f t="shared" si="6"/>
        <v>120</v>
      </c>
      <c r="W262">
        <f t="shared" si="6"/>
        <v>168</v>
      </c>
      <c r="X262" s="111">
        <f t="shared" si="6"/>
        <v>5</v>
      </c>
    </row>
    <row r="263" spans="1:24" x14ac:dyDescent="0.35">
      <c r="A263">
        <f>IF('Iced Qtr Sheet'!A69&gt;0,'Iced Qtr Sheet'!A69,IF(ISBLANK('Iced Qtr Sheet'!A69),A262,'Iced Qtr Sheet'!A69))</f>
        <v>2025</v>
      </c>
      <c r="B263">
        <f>'Iced Qtr Sheet'!B69</f>
        <v>9</v>
      </c>
      <c r="C263" s="106">
        <f>'Iced Qtr Sheet'!C69</f>
        <v>36735</v>
      </c>
      <c r="D263" s="106">
        <f>'Iced Qtr Sheet'!D69</f>
        <v>36350</v>
      </c>
      <c r="E263" s="106">
        <f>'Iced Qtr Sheet'!E69</f>
        <v>56715</v>
      </c>
      <c r="F263" s="106">
        <f>'Iced Qtr Sheet'!F69</f>
        <v>0</v>
      </c>
      <c r="G263" s="106">
        <f>'Iced Qtr Sheet'!G69</f>
        <v>0</v>
      </c>
      <c r="H263" s="106">
        <f>'Iced Qtr Sheet'!H69</f>
        <v>56330</v>
      </c>
      <c r="I263" s="106">
        <f>'Iced Qtr Sheet'!I69</f>
        <v>0</v>
      </c>
      <c r="J263" s="106">
        <f>'Iced Qtr Sheet'!J69</f>
        <v>0</v>
      </c>
      <c r="K263" s="106">
        <f>'Iced Qtr Sheet'!K69</f>
        <v>36735</v>
      </c>
      <c r="L263" s="110">
        <f>'Iced Qtr Sheet'!L69</f>
        <v>0.97754166734504333</v>
      </c>
      <c r="M263" s="106">
        <f>'Iced Qtr Sheet'!M69</f>
        <v>43094.925841689917</v>
      </c>
      <c r="N263" s="106">
        <f>'Iced Qtr Sheet'!N69</f>
        <v>51713.911010027899</v>
      </c>
      <c r="O263" s="106">
        <f>'Iced Qtr Sheet'!O69</f>
        <v>60332.896178365881</v>
      </c>
      <c r="P263" s="110">
        <f>'Iced Qtr Sheet'!P69</f>
        <v>0.85242054099238429</v>
      </c>
      <c r="Q263" s="110">
        <f>'Iced Qtr Sheet'!Q69</f>
        <v>0.71035045082698689</v>
      </c>
      <c r="R263" s="110">
        <f>'Iced Qtr Sheet'!R69</f>
        <v>0.60887181499456022</v>
      </c>
      <c r="S263" s="107">
        <f>'Iced Qtr Sheet'!S69</f>
        <v>43.229073091057572</v>
      </c>
      <c r="T263" t="s">
        <v>27</v>
      </c>
      <c r="U263" s="108" t="s">
        <v>313</v>
      </c>
      <c r="V263">
        <f t="shared" si="6"/>
        <v>120</v>
      </c>
      <c r="W263">
        <f t="shared" si="6"/>
        <v>168</v>
      </c>
      <c r="X263" s="111">
        <f t="shared" si="6"/>
        <v>5</v>
      </c>
    </row>
    <row r="264" spans="1:24" x14ac:dyDescent="0.35">
      <c r="A264">
        <f>IF('Iced Qtr Sheet'!A70&gt;0,'Iced Qtr Sheet'!A70,IF(ISBLANK('Iced Qtr Sheet'!A70),A263,'Iced Qtr Sheet'!A70))</f>
        <v>2025</v>
      </c>
      <c r="B264">
        <f>'Iced Qtr Sheet'!B70</f>
        <v>10</v>
      </c>
      <c r="C264" s="106">
        <f>'Iced Qtr Sheet'!C70</f>
        <v>39337.25</v>
      </c>
      <c r="D264" s="106">
        <f>'Iced Qtr Sheet'!D70</f>
        <v>39337.25</v>
      </c>
      <c r="E264" s="106">
        <f>'Iced Qtr Sheet'!E70</f>
        <v>56330</v>
      </c>
      <c r="F264" s="106">
        <f>'Iced Qtr Sheet'!F70</f>
        <v>0</v>
      </c>
      <c r="G264" s="106">
        <f>'Iced Qtr Sheet'!G70</f>
        <v>0</v>
      </c>
      <c r="H264" s="106">
        <f>'Iced Qtr Sheet'!H70</f>
        <v>56330</v>
      </c>
      <c r="I264" s="106">
        <f>'Iced Qtr Sheet'!I70</f>
        <v>0</v>
      </c>
      <c r="J264" s="106">
        <f>'Iced Qtr Sheet'!J70</f>
        <v>0</v>
      </c>
      <c r="K264" s="106">
        <f>'Iced Qtr Sheet'!K70</f>
        <v>39337.25</v>
      </c>
      <c r="L264" s="110">
        <f>'Iced Qtr Sheet'!L70</f>
        <v>0.97754166734504333</v>
      </c>
      <c r="M264" s="106">
        <f>'Iced Qtr Sheet'!M70</f>
        <v>43094.925841689917</v>
      </c>
      <c r="N264" s="106">
        <f>'Iced Qtr Sheet'!N70</f>
        <v>51713.911010027899</v>
      </c>
      <c r="O264" s="106">
        <f>'Iced Qtr Sheet'!O70</f>
        <v>60332.896178365881</v>
      </c>
      <c r="P264" s="110">
        <f>'Iced Qtr Sheet'!P70</f>
        <v>0.91280468017293226</v>
      </c>
      <c r="Q264" s="110">
        <f>'Iced Qtr Sheet'!Q70</f>
        <v>0.76067056681077694</v>
      </c>
      <c r="R264" s="110">
        <f>'Iced Qtr Sheet'!R70</f>
        <v>0.65200334298066598</v>
      </c>
      <c r="S264" s="107">
        <f>'Iced Qtr Sheet'!S70</f>
        <v>40.095329490495651</v>
      </c>
      <c r="T264" t="s">
        <v>27</v>
      </c>
      <c r="U264" s="108" t="s">
        <v>313</v>
      </c>
      <c r="V264">
        <f t="shared" si="6"/>
        <v>120</v>
      </c>
      <c r="W264">
        <f t="shared" si="6"/>
        <v>168</v>
      </c>
      <c r="X264" s="111">
        <f t="shared" si="6"/>
        <v>5</v>
      </c>
    </row>
    <row r="265" spans="1:24" x14ac:dyDescent="0.35">
      <c r="A265">
        <f>IF('Iced Qtr Sheet'!A71&gt;0,'Iced Qtr Sheet'!A71,IF(ISBLANK('Iced Qtr Sheet'!A71),A264,'Iced Qtr Sheet'!A71))</f>
        <v>2025</v>
      </c>
      <c r="B265">
        <f>'Iced Qtr Sheet'!B71</f>
        <v>11</v>
      </c>
      <c r="C265" s="106">
        <f>'Iced Qtr Sheet'!C71</f>
        <v>39337.25</v>
      </c>
      <c r="D265" s="106">
        <f>'Iced Qtr Sheet'!D71</f>
        <v>39337.25</v>
      </c>
      <c r="E265" s="106">
        <f>'Iced Qtr Sheet'!E71</f>
        <v>56330</v>
      </c>
      <c r="F265" s="106">
        <f>'Iced Qtr Sheet'!F71</f>
        <v>0</v>
      </c>
      <c r="G265" s="106">
        <f>'Iced Qtr Sheet'!G71</f>
        <v>0</v>
      </c>
      <c r="H265" s="106">
        <f>'Iced Qtr Sheet'!H71</f>
        <v>56330</v>
      </c>
      <c r="I265" s="106">
        <f>'Iced Qtr Sheet'!I71</f>
        <v>0</v>
      </c>
      <c r="J265" s="106">
        <f>'Iced Qtr Sheet'!J71</f>
        <v>0</v>
      </c>
      <c r="K265" s="106">
        <f>'Iced Qtr Sheet'!K71</f>
        <v>39337.25</v>
      </c>
      <c r="L265" s="110">
        <f>'Iced Qtr Sheet'!L71</f>
        <v>0.97754166734504333</v>
      </c>
      <c r="M265" s="106">
        <f>'Iced Qtr Sheet'!M71</f>
        <v>43094.925841689917</v>
      </c>
      <c r="N265" s="106">
        <f>'Iced Qtr Sheet'!N71</f>
        <v>51713.911010027899</v>
      </c>
      <c r="O265" s="106">
        <f>'Iced Qtr Sheet'!O71</f>
        <v>60332.896178365881</v>
      </c>
      <c r="P265" s="110">
        <f>'Iced Qtr Sheet'!P71</f>
        <v>0.91280468017293226</v>
      </c>
      <c r="Q265" s="110">
        <f>'Iced Qtr Sheet'!Q71</f>
        <v>0.76067056681077694</v>
      </c>
      <c r="R265" s="110">
        <f>'Iced Qtr Sheet'!R71</f>
        <v>0.65200334298066598</v>
      </c>
      <c r="S265" s="107">
        <f>'Iced Qtr Sheet'!S71</f>
        <v>40.095329490495651</v>
      </c>
      <c r="T265" t="s">
        <v>27</v>
      </c>
      <c r="U265" s="108" t="s">
        <v>313</v>
      </c>
      <c r="V265">
        <f t="shared" si="6"/>
        <v>120</v>
      </c>
      <c r="W265">
        <f t="shared" si="6"/>
        <v>168</v>
      </c>
      <c r="X265" s="111">
        <f t="shared" si="6"/>
        <v>5</v>
      </c>
    </row>
    <row r="266" spans="1:24" x14ac:dyDescent="0.35">
      <c r="A266">
        <f>IF('Iced Qtr Sheet'!A72&gt;0,'Iced Qtr Sheet'!A72,IF(ISBLANK('Iced Qtr Sheet'!A72),A265,'Iced Qtr Sheet'!A72))</f>
        <v>2025</v>
      </c>
      <c r="B266">
        <f>'Iced Qtr Sheet'!B72</f>
        <v>12</v>
      </c>
      <c r="C266" s="106">
        <f>'Iced Qtr Sheet'!C72</f>
        <v>39337.25</v>
      </c>
      <c r="D266" s="106">
        <f>'Iced Qtr Sheet'!D72</f>
        <v>39337.25</v>
      </c>
      <c r="E266" s="106">
        <f>'Iced Qtr Sheet'!E72</f>
        <v>56330</v>
      </c>
      <c r="F266" s="106">
        <f>'Iced Qtr Sheet'!F72</f>
        <v>0</v>
      </c>
      <c r="G266" s="106">
        <f>'Iced Qtr Sheet'!G72</f>
        <v>0</v>
      </c>
      <c r="H266" s="106">
        <f>'Iced Qtr Sheet'!H72</f>
        <v>56330</v>
      </c>
      <c r="I266" s="106">
        <f>'Iced Qtr Sheet'!I72</f>
        <v>0</v>
      </c>
      <c r="J266" s="106">
        <f>'Iced Qtr Sheet'!J72</f>
        <v>0</v>
      </c>
      <c r="K266" s="106">
        <f>'Iced Qtr Sheet'!K72</f>
        <v>39337.25</v>
      </c>
      <c r="L266" s="110">
        <f>'Iced Qtr Sheet'!L72</f>
        <v>0.97754166734504333</v>
      </c>
      <c r="M266" s="106">
        <f>'Iced Qtr Sheet'!M72</f>
        <v>43094.925841689917</v>
      </c>
      <c r="N266" s="106">
        <f>'Iced Qtr Sheet'!N72</f>
        <v>51713.911010027899</v>
      </c>
      <c r="O266" s="106">
        <f>'Iced Qtr Sheet'!O72</f>
        <v>60332.896178365881</v>
      </c>
      <c r="P266" s="110">
        <f>'Iced Qtr Sheet'!P72</f>
        <v>0.91280468017293226</v>
      </c>
      <c r="Q266" s="110">
        <f>'Iced Qtr Sheet'!Q72</f>
        <v>0.76067056681077694</v>
      </c>
      <c r="R266" s="110">
        <f>'Iced Qtr Sheet'!R72</f>
        <v>0.65200334298066598</v>
      </c>
      <c r="S266" s="107">
        <f>'Iced Qtr Sheet'!S72</f>
        <v>40.095329490495651</v>
      </c>
      <c r="T266" t="s">
        <v>27</v>
      </c>
      <c r="U266" s="108" t="s">
        <v>313</v>
      </c>
      <c r="V266">
        <f t="shared" si="6"/>
        <v>120</v>
      </c>
      <c r="W266">
        <f t="shared" si="6"/>
        <v>168</v>
      </c>
      <c r="X266" s="111">
        <f t="shared" si="6"/>
        <v>5</v>
      </c>
    </row>
    <row r="267" spans="1:24" x14ac:dyDescent="0.35">
      <c r="A267">
        <f>IF('Iced Qtr Sheet'!A73&gt;0,'Iced Qtr Sheet'!A73,IF(ISBLANK('Iced Qtr Sheet'!A73),A266,'Iced Qtr Sheet'!A73))</f>
        <v>2025</v>
      </c>
      <c r="B267">
        <f>'Iced Qtr Sheet'!B73</f>
        <v>13</v>
      </c>
      <c r="C267" s="106">
        <f>'Iced Qtr Sheet'!C73</f>
        <v>39337.25</v>
      </c>
      <c r="D267" s="106">
        <f>'Iced Qtr Sheet'!D73</f>
        <v>39337.25</v>
      </c>
      <c r="E267" s="106">
        <f>'Iced Qtr Sheet'!E73</f>
        <v>56330</v>
      </c>
      <c r="F267" s="106">
        <f>'Iced Qtr Sheet'!F73</f>
        <v>0</v>
      </c>
      <c r="G267" s="106">
        <f>'Iced Qtr Sheet'!G73</f>
        <v>0</v>
      </c>
      <c r="H267" s="106">
        <f>'Iced Qtr Sheet'!H73</f>
        <v>56330</v>
      </c>
      <c r="I267" s="106">
        <f>'Iced Qtr Sheet'!I73</f>
        <v>0</v>
      </c>
      <c r="J267" s="106">
        <f>'Iced Qtr Sheet'!J73</f>
        <v>0</v>
      </c>
      <c r="K267" s="106">
        <f>'Iced Qtr Sheet'!K73</f>
        <v>39337.25</v>
      </c>
      <c r="L267" s="110">
        <f>'Iced Qtr Sheet'!L73</f>
        <v>0.97754166734504333</v>
      </c>
      <c r="M267" s="106">
        <f>'Iced Qtr Sheet'!M73</f>
        <v>43094.925841689917</v>
      </c>
      <c r="N267" s="106">
        <f>'Iced Qtr Sheet'!N73</f>
        <v>51713.911010027899</v>
      </c>
      <c r="O267" s="106">
        <f>'Iced Qtr Sheet'!O73</f>
        <v>60332.896178365881</v>
      </c>
      <c r="P267" s="110">
        <f>'Iced Qtr Sheet'!P73</f>
        <v>0.91280468017293226</v>
      </c>
      <c r="Q267" s="110">
        <f>'Iced Qtr Sheet'!Q73</f>
        <v>0.76067056681077694</v>
      </c>
      <c r="R267" s="110">
        <f>'Iced Qtr Sheet'!R73</f>
        <v>0.65200334298066598</v>
      </c>
      <c r="S267" s="107">
        <f>'Iced Qtr Sheet'!S73</f>
        <v>40.095329490495651</v>
      </c>
      <c r="T267" t="s">
        <v>27</v>
      </c>
      <c r="U267" s="108" t="s">
        <v>313</v>
      </c>
      <c r="V267">
        <f t="shared" si="6"/>
        <v>120</v>
      </c>
      <c r="W267">
        <f t="shared" si="6"/>
        <v>168</v>
      </c>
      <c r="X267" s="111">
        <f t="shared" si="6"/>
        <v>5</v>
      </c>
    </row>
    <row r="268" spans="1:24" x14ac:dyDescent="0.35">
      <c r="A268">
        <f>IF('Iced Qtr Sheet'!A74&gt;0,'Iced Qtr Sheet'!A74,IF(ISBLANK('Iced Qtr Sheet'!A74),A267,'Iced Qtr Sheet'!A74))</f>
        <v>2026</v>
      </c>
      <c r="B268">
        <f>'Iced Qtr Sheet'!B74</f>
        <v>1</v>
      </c>
      <c r="C268" s="106">
        <f>'Iced Qtr Sheet'!C74</f>
        <v>39337.25</v>
      </c>
      <c r="D268" s="106">
        <f>'Iced Qtr Sheet'!D74</f>
        <v>39337.25</v>
      </c>
      <c r="E268" s="106">
        <f>'Iced Qtr Sheet'!E74</f>
        <v>56330</v>
      </c>
      <c r="F268" s="106">
        <f>'Iced Qtr Sheet'!F74</f>
        <v>0</v>
      </c>
      <c r="G268" s="106">
        <f>'Iced Qtr Sheet'!G74</f>
        <v>0</v>
      </c>
      <c r="H268" s="106">
        <f>'Iced Qtr Sheet'!H74</f>
        <v>56330</v>
      </c>
      <c r="I268" s="106">
        <f>'Iced Qtr Sheet'!I74</f>
        <v>0</v>
      </c>
      <c r="J268" s="106">
        <f>'Iced Qtr Sheet'!J74</f>
        <v>0</v>
      </c>
      <c r="K268" s="106">
        <f>'Iced Qtr Sheet'!K74</f>
        <v>39337.25</v>
      </c>
      <c r="L268" s="110">
        <f>'Iced Qtr Sheet'!L74</f>
        <v>0.97754166734504333</v>
      </c>
      <c r="M268" s="106">
        <f>'Iced Qtr Sheet'!M74</f>
        <v>43094.925841689917</v>
      </c>
      <c r="N268" s="106">
        <f>'Iced Qtr Sheet'!N74</f>
        <v>51713.911010027899</v>
      </c>
      <c r="O268" s="106">
        <f>'Iced Qtr Sheet'!O74</f>
        <v>60332.896178365881</v>
      </c>
      <c r="P268" s="110">
        <f>'Iced Qtr Sheet'!P74</f>
        <v>0.91280468017293226</v>
      </c>
      <c r="Q268" s="110">
        <f>'Iced Qtr Sheet'!Q74</f>
        <v>0.76067056681077694</v>
      </c>
      <c r="R268" s="110">
        <f>'Iced Qtr Sheet'!R74</f>
        <v>0.65200334298066598</v>
      </c>
      <c r="S268" s="107">
        <f>'Iced Qtr Sheet'!S74</f>
        <v>40.095329490495651</v>
      </c>
      <c r="T268" t="s">
        <v>27</v>
      </c>
      <c r="U268" s="108" t="s">
        <v>313</v>
      </c>
      <c r="V268">
        <f t="shared" si="6"/>
        <v>120</v>
      </c>
      <c r="W268">
        <f t="shared" si="6"/>
        <v>168</v>
      </c>
      <c r="X268" s="111">
        <f t="shared" si="6"/>
        <v>5</v>
      </c>
    </row>
    <row r="269" spans="1:24" x14ac:dyDescent="0.35">
      <c r="A269">
        <f>IF('Iced Qtr Sheet'!A75&gt;0,'Iced Qtr Sheet'!A75,IF(ISBLANK('Iced Qtr Sheet'!A75),A268,'Iced Qtr Sheet'!A75))</f>
        <v>2026</v>
      </c>
      <c r="B269">
        <f>'Iced Qtr Sheet'!B75</f>
        <v>2</v>
      </c>
      <c r="C269" s="106">
        <f>'Iced Qtr Sheet'!C75</f>
        <v>39337.25</v>
      </c>
      <c r="D269" s="106">
        <f>'Iced Qtr Sheet'!D75</f>
        <v>39337.25</v>
      </c>
      <c r="E269" s="106">
        <f>'Iced Qtr Sheet'!E75</f>
        <v>56330</v>
      </c>
      <c r="F269" s="106">
        <f>'Iced Qtr Sheet'!F75</f>
        <v>0</v>
      </c>
      <c r="G269" s="106">
        <f>'Iced Qtr Sheet'!G75</f>
        <v>0</v>
      </c>
      <c r="H269" s="106">
        <f>'Iced Qtr Sheet'!H75</f>
        <v>56330</v>
      </c>
      <c r="I269" s="106">
        <f>'Iced Qtr Sheet'!I75</f>
        <v>0</v>
      </c>
      <c r="J269" s="106">
        <f>'Iced Qtr Sheet'!J75</f>
        <v>0</v>
      </c>
      <c r="K269" s="106">
        <f>'Iced Qtr Sheet'!K75</f>
        <v>39337.25</v>
      </c>
      <c r="L269" s="110">
        <f>'Iced Qtr Sheet'!L75</f>
        <v>0.97754166734504333</v>
      </c>
      <c r="M269" s="106">
        <f>'Iced Qtr Sheet'!M75</f>
        <v>43094.925841689917</v>
      </c>
      <c r="N269" s="106">
        <f>'Iced Qtr Sheet'!N75</f>
        <v>51713.911010027899</v>
      </c>
      <c r="O269" s="106">
        <f>'Iced Qtr Sheet'!O75</f>
        <v>60332.896178365881</v>
      </c>
      <c r="P269" s="110">
        <f>'Iced Qtr Sheet'!P75</f>
        <v>0.91280468017293226</v>
      </c>
      <c r="Q269" s="110">
        <f>'Iced Qtr Sheet'!Q75</f>
        <v>0.76067056681077694</v>
      </c>
      <c r="R269" s="110">
        <f>'Iced Qtr Sheet'!R75</f>
        <v>0.65200334298066598</v>
      </c>
      <c r="S269" s="107">
        <f>'Iced Qtr Sheet'!S75</f>
        <v>40.095329490495651</v>
      </c>
      <c r="T269" t="s">
        <v>27</v>
      </c>
      <c r="U269" s="108" t="s">
        <v>313</v>
      </c>
      <c r="V269">
        <f t="shared" si="6"/>
        <v>120</v>
      </c>
      <c r="W269">
        <f t="shared" si="6"/>
        <v>168</v>
      </c>
      <c r="X269" s="111">
        <f t="shared" si="6"/>
        <v>5</v>
      </c>
    </row>
    <row r="270" spans="1:24" x14ac:dyDescent="0.35">
      <c r="A270">
        <f>IF('Iced Qtr Sheet'!A76&gt;0,'Iced Qtr Sheet'!A76,IF(ISBLANK('Iced Qtr Sheet'!A76),A269,'Iced Qtr Sheet'!A76))</f>
        <v>2026</v>
      </c>
      <c r="B270">
        <f>'Iced Qtr Sheet'!B76</f>
        <v>3</v>
      </c>
      <c r="C270" s="106">
        <f>'Iced Qtr Sheet'!C76</f>
        <v>39337.25</v>
      </c>
      <c r="D270" s="106">
        <f>'Iced Qtr Sheet'!D76</f>
        <v>39337.25</v>
      </c>
      <c r="E270" s="106">
        <f>'Iced Qtr Sheet'!E76</f>
        <v>56330</v>
      </c>
      <c r="F270" s="106">
        <f>'Iced Qtr Sheet'!F76</f>
        <v>0</v>
      </c>
      <c r="G270" s="106">
        <f>'Iced Qtr Sheet'!G76</f>
        <v>0</v>
      </c>
      <c r="H270" s="106">
        <f>'Iced Qtr Sheet'!H76</f>
        <v>56330</v>
      </c>
      <c r="I270" s="106">
        <f>'Iced Qtr Sheet'!I76</f>
        <v>0</v>
      </c>
      <c r="J270" s="106">
        <f>'Iced Qtr Sheet'!J76</f>
        <v>0</v>
      </c>
      <c r="K270" s="106">
        <f>'Iced Qtr Sheet'!K76</f>
        <v>39337.25</v>
      </c>
      <c r="L270" s="110">
        <f>'Iced Qtr Sheet'!L76</f>
        <v>0.97754166734504333</v>
      </c>
      <c r="M270" s="106">
        <f>'Iced Qtr Sheet'!M76</f>
        <v>43094.925841689917</v>
      </c>
      <c r="N270" s="106">
        <f>'Iced Qtr Sheet'!N76</f>
        <v>51713.911010027899</v>
      </c>
      <c r="O270" s="106">
        <f>'Iced Qtr Sheet'!O76</f>
        <v>60332.896178365881</v>
      </c>
      <c r="P270" s="110">
        <f>'Iced Qtr Sheet'!P76</f>
        <v>0.91280468017293226</v>
      </c>
      <c r="Q270" s="110">
        <f>'Iced Qtr Sheet'!Q76</f>
        <v>0.76067056681077694</v>
      </c>
      <c r="R270" s="110">
        <f>'Iced Qtr Sheet'!R76</f>
        <v>0.65200334298066598</v>
      </c>
      <c r="S270" s="107">
        <f>'Iced Qtr Sheet'!S76</f>
        <v>40.095329490495651</v>
      </c>
      <c r="T270" t="s">
        <v>27</v>
      </c>
      <c r="U270" s="108" t="s">
        <v>313</v>
      </c>
      <c r="V270">
        <f t="shared" si="6"/>
        <v>120</v>
      </c>
      <c r="W270">
        <f t="shared" si="6"/>
        <v>168</v>
      </c>
      <c r="X270" s="111">
        <f t="shared" si="6"/>
        <v>5</v>
      </c>
    </row>
    <row r="271" spans="1:24" x14ac:dyDescent="0.35">
      <c r="A271">
        <f>IF('Iced Qtr Sheet'!A77&gt;0,'Iced Qtr Sheet'!A77,IF(ISBLANK('Iced Qtr Sheet'!A77),A270,'Iced Qtr Sheet'!A77))</f>
        <v>2026</v>
      </c>
      <c r="B271">
        <f>'Iced Qtr Sheet'!B77</f>
        <v>4</v>
      </c>
      <c r="C271" s="106">
        <f>'Iced Qtr Sheet'!C77</f>
        <v>39337.25</v>
      </c>
      <c r="D271" s="106">
        <f>'Iced Qtr Sheet'!D77</f>
        <v>39337.25</v>
      </c>
      <c r="E271" s="106">
        <f>'Iced Qtr Sheet'!E77</f>
        <v>56330</v>
      </c>
      <c r="F271" s="106">
        <f>'Iced Qtr Sheet'!F77</f>
        <v>0</v>
      </c>
      <c r="G271" s="106">
        <f>'Iced Qtr Sheet'!G77</f>
        <v>0</v>
      </c>
      <c r="H271" s="106">
        <f>'Iced Qtr Sheet'!H77</f>
        <v>56330</v>
      </c>
      <c r="I271" s="106">
        <f>'Iced Qtr Sheet'!I77</f>
        <v>0</v>
      </c>
      <c r="J271" s="106">
        <f>'Iced Qtr Sheet'!J77</f>
        <v>0</v>
      </c>
      <c r="K271" s="106">
        <f>'Iced Qtr Sheet'!K77</f>
        <v>39337.25</v>
      </c>
      <c r="L271" s="110">
        <f>'Iced Qtr Sheet'!L77</f>
        <v>0.97754166734504333</v>
      </c>
      <c r="M271" s="106">
        <f>'Iced Qtr Sheet'!M77</f>
        <v>43094.925841689917</v>
      </c>
      <c r="N271" s="106">
        <f>'Iced Qtr Sheet'!N77</f>
        <v>51713.911010027899</v>
      </c>
      <c r="O271" s="106">
        <f>'Iced Qtr Sheet'!O77</f>
        <v>60332.896178365881</v>
      </c>
      <c r="P271" s="110">
        <f>'Iced Qtr Sheet'!P77</f>
        <v>0.91280468017293226</v>
      </c>
      <c r="Q271" s="110">
        <f>'Iced Qtr Sheet'!Q77</f>
        <v>0.76067056681077694</v>
      </c>
      <c r="R271" s="110">
        <f>'Iced Qtr Sheet'!R77</f>
        <v>0.65200334298066598</v>
      </c>
      <c r="S271" s="107">
        <f>'Iced Qtr Sheet'!S77</f>
        <v>40.095329490495651</v>
      </c>
      <c r="T271" t="s">
        <v>27</v>
      </c>
      <c r="U271" s="108" t="s">
        <v>313</v>
      </c>
      <c r="V271">
        <f t="shared" si="6"/>
        <v>120</v>
      </c>
      <c r="W271">
        <f t="shared" si="6"/>
        <v>168</v>
      </c>
      <c r="X271" s="111">
        <f t="shared" si="6"/>
        <v>5</v>
      </c>
    </row>
    <row r="272" spans="1:24" x14ac:dyDescent="0.35">
      <c r="A272">
        <f>IF('Iced Qtr Sheet'!A78&gt;0,'Iced Qtr Sheet'!A78,IF(ISBLANK('Iced Qtr Sheet'!A78),A271,'Iced Qtr Sheet'!A78))</f>
        <v>2026</v>
      </c>
      <c r="B272">
        <f>'Iced Qtr Sheet'!B78</f>
        <v>5</v>
      </c>
      <c r="C272" s="106">
        <f>'Iced Qtr Sheet'!C78</f>
        <v>39337.25</v>
      </c>
      <c r="D272" s="106">
        <f>'Iced Qtr Sheet'!D78</f>
        <v>39337.25</v>
      </c>
      <c r="E272" s="106">
        <f>'Iced Qtr Sheet'!E78</f>
        <v>56330</v>
      </c>
      <c r="F272" s="106">
        <f>'Iced Qtr Sheet'!F78</f>
        <v>0</v>
      </c>
      <c r="G272" s="106">
        <f>'Iced Qtr Sheet'!G78</f>
        <v>0</v>
      </c>
      <c r="H272" s="106">
        <f>'Iced Qtr Sheet'!H78</f>
        <v>56330</v>
      </c>
      <c r="I272" s="106">
        <f>'Iced Qtr Sheet'!I78</f>
        <v>0</v>
      </c>
      <c r="J272" s="106">
        <f>'Iced Qtr Sheet'!J78</f>
        <v>0</v>
      </c>
      <c r="K272" s="106">
        <f>'Iced Qtr Sheet'!K78</f>
        <v>39337.25</v>
      </c>
      <c r="L272" s="110">
        <f>'Iced Qtr Sheet'!L78</f>
        <v>0.97754166734504333</v>
      </c>
      <c r="M272" s="106">
        <f>'Iced Qtr Sheet'!M78</f>
        <v>43094.925841689917</v>
      </c>
      <c r="N272" s="106">
        <f>'Iced Qtr Sheet'!N78</f>
        <v>51713.911010027899</v>
      </c>
      <c r="O272" s="106">
        <f>'Iced Qtr Sheet'!O78</f>
        <v>60332.896178365881</v>
      </c>
      <c r="P272" s="110">
        <f>'Iced Qtr Sheet'!P78</f>
        <v>0.91280468017293226</v>
      </c>
      <c r="Q272" s="110">
        <f>'Iced Qtr Sheet'!Q78</f>
        <v>0.76067056681077694</v>
      </c>
      <c r="R272" s="110">
        <f>'Iced Qtr Sheet'!R78</f>
        <v>0.65200334298066598</v>
      </c>
      <c r="S272" s="107">
        <f>'Iced Qtr Sheet'!S78</f>
        <v>40.095329490495651</v>
      </c>
      <c r="T272" t="s">
        <v>27</v>
      </c>
      <c r="U272" s="108" t="s">
        <v>313</v>
      </c>
      <c r="V272">
        <f t="shared" si="6"/>
        <v>120</v>
      </c>
      <c r="W272">
        <f t="shared" si="6"/>
        <v>168</v>
      </c>
      <c r="X272" s="111">
        <f t="shared" si="6"/>
        <v>5</v>
      </c>
    </row>
    <row r="273" spans="1:24" x14ac:dyDescent="0.35">
      <c r="A273">
        <f>IF('Iced Qtr Sheet'!A79&gt;0,'Iced Qtr Sheet'!A79,IF(ISBLANK('Iced Qtr Sheet'!A79),A272,'Iced Qtr Sheet'!A79))</f>
        <v>2026</v>
      </c>
      <c r="B273">
        <f>'Iced Qtr Sheet'!B79</f>
        <v>6</v>
      </c>
      <c r="C273" s="106">
        <f>'Iced Qtr Sheet'!C79</f>
        <v>39337.25</v>
      </c>
      <c r="D273" s="106">
        <f>'Iced Qtr Sheet'!D79</f>
        <v>39337.25</v>
      </c>
      <c r="E273" s="106">
        <f>'Iced Qtr Sheet'!E79</f>
        <v>56330</v>
      </c>
      <c r="F273" s="106">
        <f>'Iced Qtr Sheet'!F79</f>
        <v>0</v>
      </c>
      <c r="G273" s="106">
        <f>'Iced Qtr Sheet'!G79</f>
        <v>0</v>
      </c>
      <c r="H273" s="106">
        <f>'Iced Qtr Sheet'!H79</f>
        <v>56330</v>
      </c>
      <c r="I273" s="106">
        <f>'Iced Qtr Sheet'!I79</f>
        <v>0</v>
      </c>
      <c r="J273" s="106">
        <f>'Iced Qtr Sheet'!J79</f>
        <v>0</v>
      </c>
      <c r="K273" s="106">
        <f>'Iced Qtr Sheet'!K79</f>
        <v>39337.25</v>
      </c>
      <c r="L273" s="110">
        <f>'Iced Qtr Sheet'!L79</f>
        <v>0.97754166734504333</v>
      </c>
      <c r="M273" s="106">
        <f>'Iced Qtr Sheet'!M79</f>
        <v>43094.925841689917</v>
      </c>
      <c r="N273" s="106">
        <f>'Iced Qtr Sheet'!N79</f>
        <v>51713.911010027899</v>
      </c>
      <c r="O273" s="106">
        <f>'Iced Qtr Sheet'!O79</f>
        <v>60332.896178365881</v>
      </c>
      <c r="P273" s="110">
        <f>'Iced Qtr Sheet'!P79</f>
        <v>0.91280468017293226</v>
      </c>
      <c r="Q273" s="110">
        <f>'Iced Qtr Sheet'!Q79</f>
        <v>0.76067056681077694</v>
      </c>
      <c r="R273" s="110">
        <f>'Iced Qtr Sheet'!R79</f>
        <v>0.65200334298066598</v>
      </c>
      <c r="S273" s="107">
        <f>'Iced Qtr Sheet'!S79</f>
        <v>40.095329490495651</v>
      </c>
      <c r="T273" t="s">
        <v>27</v>
      </c>
      <c r="U273" s="108" t="s">
        <v>313</v>
      </c>
      <c r="V273">
        <f t="shared" si="6"/>
        <v>120</v>
      </c>
      <c r="W273">
        <f t="shared" si="6"/>
        <v>168</v>
      </c>
      <c r="X273" s="111">
        <f t="shared" si="6"/>
        <v>5</v>
      </c>
    </row>
    <row r="274" spans="1:24" x14ac:dyDescent="0.35">
      <c r="A274">
        <f>IF('Iced Qtr Sheet'!A80&gt;0,'Iced Qtr Sheet'!A80,IF(ISBLANK('Iced Qtr Sheet'!A80),A273,'Iced Qtr Sheet'!A80))</f>
        <v>2026</v>
      </c>
      <c r="B274">
        <f>'Iced Qtr Sheet'!B80</f>
        <v>7</v>
      </c>
      <c r="C274" s="106">
        <f>'Iced Qtr Sheet'!C80</f>
        <v>39337.25</v>
      </c>
      <c r="D274" s="106">
        <f>'Iced Qtr Sheet'!D80</f>
        <v>39337.25</v>
      </c>
      <c r="E274" s="106">
        <f>'Iced Qtr Sheet'!E80</f>
        <v>56330</v>
      </c>
      <c r="F274" s="106">
        <f>'Iced Qtr Sheet'!F80</f>
        <v>0</v>
      </c>
      <c r="G274" s="106">
        <f>'Iced Qtr Sheet'!G80</f>
        <v>0</v>
      </c>
      <c r="H274" s="106">
        <f>'Iced Qtr Sheet'!H80</f>
        <v>56330</v>
      </c>
      <c r="I274" s="106">
        <f>'Iced Qtr Sheet'!I80</f>
        <v>0</v>
      </c>
      <c r="J274" s="106">
        <f>'Iced Qtr Sheet'!J80</f>
        <v>0</v>
      </c>
      <c r="K274" s="106">
        <f>'Iced Qtr Sheet'!K80</f>
        <v>39337.25</v>
      </c>
      <c r="L274" s="110">
        <f>'Iced Qtr Sheet'!L80</f>
        <v>0.97754166734504333</v>
      </c>
      <c r="M274" s="106">
        <f>'Iced Qtr Sheet'!M80</f>
        <v>43094.925841689917</v>
      </c>
      <c r="N274" s="106">
        <f>'Iced Qtr Sheet'!N80</f>
        <v>51713.911010027899</v>
      </c>
      <c r="O274" s="106">
        <f>'Iced Qtr Sheet'!O80</f>
        <v>60332.896178365881</v>
      </c>
      <c r="P274" s="110">
        <f>'Iced Qtr Sheet'!P80</f>
        <v>0.91280468017293226</v>
      </c>
      <c r="Q274" s="110">
        <f>'Iced Qtr Sheet'!Q80</f>
        <v>0.76067056681077694</v>
      </c>
      <c r="R274" s="110">
        <f>'Iced Qtr Sheet'!R80</f>
        <v>0.65200334298066598</v>
      </c>
      <c r="S274" s="107">
        <f>'Iced Qtr Sheet'!S80</f>
        <v>40.095329490495651</v>
      </c>
      <c r="T274" t="s">
        <v>27</v>
      </c>
      <c r="U274" s="108" t="s">
        <v>313</v>
      </c>
      <c r="V274">
        <f t="shared" si="6"/>
        <v>120</v>
      </c>
      <c r="W274">
        <f t="shared" si="6"/>
        <v>168</v>
      </c>
      <c r="X274" s="111">
        <f t="shared" si="6"/>
        <v>5</v>
      </c>
    </row>
    <row r="275" spans="1:24" x14ac:dyDescent="0.35">
      <c r="A275">
        <f>IF('Iced Qtr Sheet'!A81&gt;0,'Iced Qtr Sheet'!A81,IF(ISBLANK('Iced Qtr Sheet'!A81),A274,'Iced Qtr Sheet'!A81))</f>
        <v>2026</v>
      </c>
      <c r="B275">
        <f>'Iced Qtr Sheet'!B81</f>
        <v>8</v>
      </c>
      <c r="C275" s="106">
        <f>'Iced Qtr Sheet'!C81</f>
        <v>39337.25</v>
      </c>
      <c r="D275" s="106">
        <f>'Iced Qtr Sheet'!D81</f>
        <v>39337.25</v>
      </c>
      <c r="E275" s="106">
        <f>'Iced Qtr Sheet'!E81</f>
        <v>56330</v>
      </c>
      <c r="F275" s="106">
        <f>'Iced Qtr Sheet'!F81</f>
        <v>0</v>
      </c>
      <c r="G275" s="106">
        <f>'Iced Qtr Sheet'!G81</f>
        <v>0</v>
      </c>
      <c r="H275" s="106">
        <f>'Iced Qtr Sheet'!H81</f>
        <v>56330</v>
      </c>
      <c r="I275" s="106">
        <f>'Iced Qtr Sheet'!I81</f>
        <v>0</v>
      </c>
      <c r="J275" s="106">
        <f>'Iced Qtr Sheet'!J81</f>
        <v>0</v>
      </c>
      <c r="K275" s="106">
        <f>'Iced Qtr Sheet'!K81</f>
        <v>39337.25</v>
      </c>
      <c r="L275" s="110">
        <f>'Iced Qtr Sheet'!L81</f>
        <v>0.97754166734504333</v>
      </c>
      <c r="M275" s="106">
        <f>'Iced Qtr Sheet'!M81</f>
        <v>43094.925841689917</v>
      </c>
      <c r="N275" s="106">
        <f>'Iced Qtr Sheet'!N81</f>
        <v>51713.911010027899</v>
      </c>
      <c r="O275" s="106">
        <f>'Iced Qtr Sheet'!O81</f>
        <v>60332.896178365881</v>
      </c>
      <c r="P275" s="110">
        <f>'Iced Qtr Sheet'!P81</f>
        <v>0.91280468017293226</v>
      </c>
      <c r="Q275" s="110">
        <f>'Iced Qtr Sheet'!Q81</f>
        <v>0.76067056681077694</v>
      </c>
      <c r="R275" s="110">
        <f>'Iced Qtr Sheet'!R81</f>
        <v>0.65200334298066598</v>
      </c>
      <c r="S275" s="107">
        <f>'Iced Qtr Sheet'!S81</f>
        <v>40.095329490495651</v>
      </c>
      <c r="T275" t="s">
        <v>27</v>
      </c>
      <c r="U275" s="108" t="s">
        <v>313</v>
      </c>
      <c r="V275">
        <f t="shared" si="6"/>
        <v>120</v>
      </c>
      <c r="W275">
        <f t="shared" si="6"/>
        <v>168</v>
      </c>
      <c r="X275" s="111">
        <f t="shared" si="6"/>
        <v>5</v>
      </c>
    </row>
    <row r="276" spans="1:24" x14ac:dyDescent="0.35">
      <c r="A276">
        <f>IF('Iced Qtr Sheet'!A82&gt;0,'Iced Qtr Sheet'!A82,IF(ISBLANK('Iced Qtr Sheet'!A82),A275,'Iced Qtr Sheet'!A82))</f>
        <v>2026</v>
      </c>
      <c r="B276">
        <f>'Iced Qtr Sheet'!B82</f>
        <v>9</v>
      </c>
      <c r="C276" s="106">
        <f>'Iced Qtr Sheet'!C82</f>
        <v>39337.25</v>
      </c>
      <c r="D276" s="106">
        <f>'Iced Qtr Sheet'!D82</f>
        <v>39337.25</v>
      </c>
      <c r="E276" s="106">
        <f>'Iced Qtr Sheet'!E82</f>
        <v>56330</v>
      </c>
      <c r="F276" s="106">
        <f>'Iced Qtr Sheet'!F82</f>
        <v>0</v>
      </c>
      <c r="G276" s="106">
        <f>'Iced Qtr Sheet'!G82</f>
        <v>0</v>
      </c>
      <c r="H276" s="106">
        <f>'Iced Qtr Sheet'!H82</f>
        <v>56330</v>
      </c>
      <c r="I276" s="106">
        <f>'Iced Qtr Sheet'!I82</f>
        <v>0</v>
      </c>
      <c r="J276" s="106">
        <f>'Iced Qtr Sheet'!J82</f>
        <v>0</v>
      </c>
      <c r="K276" s="106">
        <f>'Iced Qtr Sheet'!K82</f>
        <v>39337.25</v>
      </c>
      <c r="L276" s="110">
        <f>'Iced Qtr Sheet'!L82</f>
        <v>0.97754166734504333</v>
      </c>
      <c r="M276" s="106">
        <f>'Iced Qtr Sheet'!M82</f>
        <v>43094.925841689917</v>
      </c>
      <c r="N276" s="106">
        <f>'Iced Qtr Sheet'!N82</f>
        <v>51713.911010027899</v>
      </c>
      <c r="O276" s="106">
        <f>'Iced Qtr Sheet'!O82</f>
        <v>60332.896178365881</v>
      </c>
      <c r="P276" s="110">
        <f>'Iced Qtr Sheet'!P82</f>
        <v>0.91280468017293226</v>
      </c>
      <c r="Q276" s="110">
        <f>'Iced Qtr Sheet'!Q82</f>
        <v>0.76067056681077694</v>
      </c>
      <c r="R276" s="110">
        <f>'Iced Qtr Sheet'!R82</f>
        <v>0.65200334298066598</v>
      </c>
      <c r="S276" s="107">
        <f>'Iced Qtr Sheet'!S82</f>
        <v>40.095329490495651</v>
      </c>
      <c r="T276" t="s">
        <v>27</v>
      </c>
      <c r="U276" s="108" t="s">
        <v>313</v>
      </c>
      <c r="V276">
        <f t="shared" si="6"/>
        <v>120</v>
      </c>
      <c r="W276">
        <f t="shared" si="6"/>
        <v>168</v>
      </c>
      <c r="X276" s="111">
        <f t="shared" si="6"/>
        <v>5</v>
      </c>
    </row>
    <row r="277" spans="1:24" x14ac:dyDescent="0.35">
      <c r="A277">
        <f>IF('Iced Qtr Sheet'!A83&gt;0,'Iced Qtr Sheet'!A83,IF(ISBLANK('Iced Qtr Sheet'!A83),A276,'Iced Qtr Sheet'!A83))</f>
        <v>2026</v>
      </c>
      <c r="B277">
        <f>'Iced Qtr Sheet'!B83</f>
        <v>10</v>
      </c>
      <c r="C277" s="106">
        <f>'Iced Qtr Sheet'!C83</f>
        <v>39337.25</v>
      </c>
      <c r="D277" s="106">
        <f>'Iced Qtr Sheet'!D83</f>
        <v>39337.25</v>
      </c>
      <c r="E277" s="106">
        <f>'Iced Qtr Sheet'!E83</f>
        <v>56330</v>
      </c>
      <c r="F277" s="106">
        <f>'Iced Qtr Sheet'!F83</f>
        <v>0</v>
      </c>
      <c r="G277" s="106">
        <f>'Iced Qtr Sheet'!G83</f>
        <v>0</v>
      </c>
      <c r="H277" s="106">
        <f>'Iced Qtr Sheet'!H83</f>
        <v>56330</v>
      </c>
      <c r="I277" s="106">
        <f>'Iced Qtr Sheet'!I83</f>
        <v>0</v>
      </c>
      <c r="J277" s="106">
        <f>'Iced Qtr Sheet'!J83</f>
        <v>0</v>
      </c>
      <c r="K277" s="106">
        <f>'Iced Qtr Sheet'!K83</f>
        <v>39337.25</v>
      </c>
      <c r="L277" s="110">
        <f>'Iced Qtr Sheet'!L83</f>
        <v>0.97754166734504333</v>
      </c>
      <c r="M277" s="106">
        <f>'Iced Qtr Sheet'!M83</f>
        <v>43094.925841689917</v>
      </c>
      <c r="N277" s="106">
        <f>'Iced Qtr Sheet'!N83</f>
        <v>51713.911010027899</v>
      </c>
      <c r="O277" s="106">
        <f>'Iced Qtr Sheet'!O83</f>
        <v>60332.896178365881</v>
      </c>
      <c r="P277" s="110">
        <f>'Iced Qtr Sheet'!P83</f>
        <v>0.91280468017293226</v>
      </c>
      <c r="Q277" s="110">
        <f>'Iced Qtr Sheet'!Q83</f>
        <v>0.76067056681077694</v>
      </c>
      <c r="R277" s="110">
        <f>'Iced Qtr Sheet'!R83</f>
        <v>0.65200334298066598</v>
      </c>
      <c r="S277" s="107">
        <f>'Iced Qtr Sheet'!S83</f>
        <v>40.095329490495651</v>
      </c>
      <c r="T277" t="s">
        <v>27</v>
      </c>
      <c r="U277" s="108" t="s">
        <v>313</v>
      </c>
      <c r="V277">
        <f t="shared" si="6"/>
        <v>120</v>
      </c>
      <c r="W277">
        <f t="shared" si="6"/>
        <v>168</v>
      </c>
      <c r="X277" s="111">
        <f t="shared" si="6"/>
        <v>5</v>
      </c>
    </row>
    <row r="278" spans="1:24" x14ac:dyDescent="0.35">
      <c r="A278">
        <f>IF('Iced Qtr Sheet'!A84&gt;0,'Iced Qtr Sheet'!A84,IF(ISBLANK('Iced Qtr Sheet'!A84),A277,'Iced Qtr Sheet'!A84))</f>
        <v>2026</v>
      </c>
      <c r="B278">
        <f>'Iced Qtr Sheet'!B84</f>
        <v>11</v>
      </c>
      <c r="C278" s="106">
        <f>'Iced Qtr Sheet'!C84</f>
        <v>39337.25</v>
      </c>
      <c r="D278" s="106">
        <f>'Iced Qtr Sheet'!D84</f>
        <v>39337.25</v>
      </c>
      <c r="E278" s="106">
        <f>'Iced Qtr Sheet'!E84</f>
        <v>56330</v>
      </c>
      <c r="F278" s="106">
        <f>'Iced Qtr Sheet'!F84</f>
        <v>0</v>
      </c>
      <c r="G278" s="106">
        <f>'Iced Qtr Sheet'!G84</f>
        <v>0</v>
      </c>
      <c r="H278" s="106">
        <f>'Iced Qtr Sheet'!H84</f>
        <v>56330</v>
      </c>
      <c r="I278" s="106">
        <f>'Iced Qtr Sheet'!I84</f>
        <v>0</v>
      </c>
      <c r="J278" s="106">
        <f>'Iced Qtr Sheet'!J84</f>
        <v>0</v>
      </c>
      <c r="K278" s="106">
        <f>'Iced Qtr Sheet'!K84</f>
        <v>39337.25</v>
      </c>
      <c r="L278" s="110">
        <f>'Iced Qtr Sheet'!L84</f>
        <v>0.97754166734504333</v>
      </c>
      <c r="M278" s="106">
        <f>'Iced Qtr Sheet'!M84</f>
        <v>43094.925841689917</v>
      </c>
      <c r="N278" s="106">
        <f>'Iced Qtr Sheet'!N84</f>
        <v>51713.911010027899</v>
      </c>
      <c r="O278" s="106">
        <f>'Iced Qtr Sheet'!O84</f>
        <v>60332.896178365881</v>
      </c>
      <c r="P278" s="110">
        <f>'Iced Qtr Sheet'!P84</f>
        <v>0.91280468017293226</v>
      </c>
      <c r="Q278" s="110">
        <f>'Iced Qtr Sheet'!Q84</f>
        <v>0.76067056681077694</v>
      </c>
      <c r="R278" s="110">
        <f>'Iced Qtr Sheet'!R84</f>
        <v>0.65200334298066598</v>
      </c>
      <c r="S278" s="107">
        <f>'Iced Qtr Sheet'!S84</f>
        <v>40.095329490495651</v>
      </c>
      <c r="T278" t="s">
        <v>27</v>
      </c>
      <c r="U278" s="108" t="s">
        <v>313</v>
      </c>
      <c r="V278">
        <f t="shared" si="6"/>
        <v>120</v>
      </c>
      <c r="W278">
        <f t="shared" si="6"/>
        <v>168</v>
      </c>
      <c r="X278" s="111">
        <f t="shared" si="6"/>
        <v>5</v>
      </c>
    </row>
    <row r="279" spans="1:24" x14ac:dyDescent="0.35">
      <c r="A279">
        <f>IF('Iced Qtr Sheet'!A85&gt;0,'Iced Qtr Sheet'!A85,IF(ISBLANK('Iced Qtr Sheet'!A85),A278,'Iced Qtr Sheet'!A85))</f>
        <v>2026</v>
      </c>
      <c r="B279">
        <f>'Iced Qtr Sheet'!B85</f>
        <v>12</v>
      </c>
      <c r="C279" s="106">
        <f>'Iced Qtr Sheet'!C85</f>
        <v>39337.25</v>
      </c>
      <c r="D279" s="106">
        <f>'Iced Qtr Sheet'!D85</f>
        <v>39337.25</v>
      </c>
      <c r="E279" s="106">
        <f>'Iced Qtr Sheet'!E85</f>
        <v>56330</v>
      </c>
      <c r="F279" s="106">
        <f>'Iced Qtr Sheet'!F85</f>
        <v>0</v>
      </c>
      <c r="G279" s="106">
        <f>'Iced Qtr Sheet'!G85</f>
        <v>0</v>
      </c>
      <c r="H279" s="106">
        <f>'Iced Qtr Sheet'!H85</f>
        <v>56330</v>
      </c>
      <c r="I279" s="106">
        <f>'Iced Qtr Sheet'!I85</f>
        <v>0</v>
      </c>
      <c r="J279" s="106">
        <f>'Iced Qtr Sheet'!J85</f>
        <v>0</v>
      </c>
      <c r="K279" s="106">
        <f>'Iced Qtr Sheet'!K85</f>
        <v>39337.25</v>
      </c>
      <c r="L279" s="110">
        <f>'Iced Qtr Sheet'!L85</f>
        <v>0.97754166734504333</v>
      </c>
      <c r="M279" s="106">
        <f>'Iced Qtr Sheet'!M85</f>
        <v>43094.925841689917</v>
      </c>
      <c r="N279" s="106">
        <f>'Iced Qtr Sheet'!N85</f>
        <v>51713.911010027899</v>
      </c>
      <c r="O279" s="106">
        <f>'Iced Qtr Sheet'!O85</f>
        <v>60332.896178365881</v>
      </c>
      <c r="P279" s="110">
        <f>'Iced Qtr Sheet'!P85</f>
        <v>0.91280468017293226</v>
      </c>
      <c r="Q279" s="110">
        <f>'Iced Qtr Sheet'!Q85</f>
        <v>0.76067056681077694</v>
      </c>
      <c r="R279" s="110">
        <f>'Iced Qtr Sheet'!R85</f>
        <v>0.65200334298066598</v>
      </c>
      <c r="S279" s="107">
        <f>'Iced Qtr Sheet'!S85</f>
        <v>40.095329490495651</v>
      </c>
      <c r="T279" t="s">
        <v>27</v>
      </c>
      <c r="U279" s="108" t="s">
        <v>313</v>
      </c>
      <c r="V279">
        <f t="shared" si="6"/>
        <v>120</v>
      </c>
      <c r="W279">
        <f t="shared" si="6"/>
        <v>168</v>
      </c>
      <c r="X279" s="111">
        <f t="shared" si="6"/>
        <v>5</v>
      </c>
    </row>
    <row r="280" spans="1:24" x14ac:dyDescent="0.35">
      <c r="A280">
        <f>IF('Iced Qtr Sheet'!A86&gt;0,'Iced Qtr Sheet'!A86,IF(ISBLANK('Iced Qtr Sheet'!A86),A279,'Iced Qtr Sheet'!A86))</f>
        <v>2026</v>
      </c>
      <c r="B280">
        <f>'Iced Qtr Sheet'!B86</f>
        <v>13</v>
      </c>
      <c r="C280" s="106">
        <f>'Iced Qtr Sheet'!C86</f>
        <v>39337.25</v>
      </c>
      <c r="D280" s="106">
        <f>'Iced Qtr Sheet'!D86</f>
        <v>39337.25</v>
      </c>
      <c r="E280" s="106">
        <f>'Iced Qtr Sheet'!E86</f>
        <v>56330</v>
      </c>
      <c r="F280" s="106">
        <f>'Iced Qtr Sheet'!F86</f>
        <v>0</v>
      </c>
      <c r="G280" s="106">
        <f>'Iced Qtr Sheet'!G86</f>
        <v>0</v>
      </c>
      <c r="H280" s="106">
        <f>'Iced Qtr Sheet'!H86</f>
        <v>56330</v>
      </c>
      <c r="I280" s="106">
        <f>'Iced Qtr Sheet'!I86</f>
        <v>0</v>
      </c>
      <c r="J280" s="106">
        <f>'Iced Qtr Sheet'!J86</f>
        <v>0</v>
      </c>
      <c r="K280" s="106">
        <f>'Iced Qtr Sheet'!K86</f>
        <v>39337.25</v>
      </c>
      <c r="L280" s="110">
        <f>'Iced Qtr Sheet'!L86</f>
        <v>0.97754166734504333</v>
      </c>
      <c r="M280" s="106">
        <f>'Iced Qtr Sheet'!M86</f>
        <v>43094.925841689917</v>
      </c>
      <c r="N280" s="106">
        <f>'Iced Qtr Sheet'!N86</f>
        <v>51713.911010027899</v>
      </c>
      <c r="O280" s="106">
        <f>'Iced Qtr Sheet'!O86</f>
        <v>60332.896178365881</v>
      </c>
      <c r="P280" s="110">
        <f>'Iced Qtr Sheet'!P86</f>
        <v>0.91280468017293226</v>
      </c>
      <c r="Q280" s="110">
        <f>'Iced Qtr Sheet'!Q86</f>
        <v>0.76067056681077694</v>
      </c>
      <c r="R280" s="110">
        <f>'Iced Qtr Sheet'!R86</f>
        <v>0.65200334298066598</v>
      </c>
      <c r="S280" s="107">
        <f>'Iced Qtr Sheet'!S86</f>
        <v>40.095329490495651</v>
      </c>
      <c r="T280" t="s">
        <v>27</v>
      </c>
      <c r="U280" s="108" t="s">
        <v>313</v>
      </c>
      <c r="V280">
        <f t="shared" si="6"/>
        <v>120</v>
      </c>
      <c r="W280">
        <f t="shared" si="6"/>
        <v>168</v>
      </c>
      <c r="X280" s="111">
        <f t="shared" si="6"/>
        <v>5</v>
      </c>
    </row>
    <row r="281" spans="1:24" x14ac:dyDescent="0.35">
      <c r="A281">
        <f>IF('Iced Qtr Sheet'!A87&gt;0,'Iced Qtr Sheet'!A87,IF(ISBLANK('Iced Qtr Sheet'!A87),A280,'Iced Qtr Sheet'!A87))</f>
        <v>2027</v>
      </c>
      <c r="B281">
        <f>'Iced Qtr Sheet'!B87</f>
        <v>1</v>
      </c>
      <c r="C281" s="106">
        <f>'Iced Qtr Sheet'!C87</f>
        <v>39337.25</v>
      </c>
      <c r="D281" s="106">
        <f>'Iced Qtr Sheet'!D87</f>
        <v>0</v>
      </c>
      <c r="E281" s="106">
        <f>'Iced Qtr Sheet'!E87</f>
        <v>0</v>
      </c>
      <c r="F281" s="106">
        <f>'Iced Qtr Sheet'!F87</f>
        <v>0</v>
      </c>
      <c r="G281" s="106">
        <f>'Iced Qtr Sheet'!G87</f>
        <v>0</v>
      </c>
      <c r="H281" s="106">
        <f>'Iced Qtr Sheet'!H87</f>
        <v>0</v>
      </c>
      <c r="I281" s="106">
        <f>'Iced Qtr Sheet'!I87</f>
        <v>0</v>
      </c>
      <c r="J281" s="106">
        <f>'Iced Qtr Sheet'!J87</f>
        <v>0</v>
      </c>
      <c r="K281" s="106">
        <f>'Iced Qtr Sheet'!K87</f>
        <v>39337.25</v>
      </c>
      <c r="L281" s="110">
        <f>'Iced Qtr Sheet'!L87</f>
        <v>0.97754166734504333</v>
      </c>
      <c r="M281" s="106">
        <f>'Iced Qtr Sheet'!M87</f>
        <v>43094.925841689917</v>
      </c>
      <c r="N281" s="106">
        <f>'Iced Qtr Sheet'!N87</f>
        <v>51713.911010027899</v>
      </c>
      <c r="O281" s="106">
        <f>'Iced Qtr Sheet'!O87</f>
        <v>60332.896178365881</v>
      </c>
      <c r="P281" s="110">
        <f>'Iced Qtr Sheet'!P87</f>
        <v>0.91280468017293226</v>
      </c>
      <c r="Q281" s="110">
        <f>'Iced Qtr Sheet'!Q87</f>
        <v>0.76067056681077694</v>
      </c>
      <c r="R281" s="110">
        <f>'Iced Qtr Sheet'!R87</f>
        <v>0.65200334298066598</v>
      </c>
      <c r="S281" s="107" t="e">
        <f>'Iced Qtr Sheet'!S87</f>
        <v>#N/A</v>
      </c>
      <c r="T281" t="s">
        <v>27</v>
      </c>
      <c r="U281" s="108" t="s">
        <v>313</v>
      </c>
      <c r="V281">
        <f t="shared" si="6"/>
        <v>120</v>
      </c>
      <c r="W281">
        <f t="shared" si="6"/>
        <v>168</v>
      </c>
      <c r="X281" s="111">
        <f t="shared" si="6"/>
        <v>5</v>
      </c>
    </row>
    <row r="282" spans="1:24" x14ac:dyDescent="0.35">
      <c r="A282" s="102">
        <f>IF(Roll!A48&gt;0,Roll!A48,IF(ISBLANK(Roll!A48),"",Roll!A48))</f>
        <v>2024</v>
      </c>
      <c r="B282" s="102">
        <f>Roll!B48</f>
        <v>1</v>
      </c>
      <c r="C282" s="103">
        <f>Roll!C48</f>
        <v>33555</v>
      </c>
      <c r="D282" s="103">
        <f>Roll!D48</f>
        <v>21495</v>
      </c>
      <c r="E282" s="103">
        <f>Roll!E48</f>
        <v>25745</v>
      </c>
      <c r="F282" s="103">
        <f>Roll!F48</f>
        <v>19587</v>
      </c>
      <c r="G282" s="103">
        <f>Roll!G48</f>
        <v>19326</v>
      </c>
      <c r="H282" s="103">
        <f>Roll!H48</f>
        <v>26006</v>
      </c>
      <c r="I282" s="103">
        <f>Roll!I48</f>
        <v>0</v>
      </c>
      <c r="J282" s="103">
        <f>Roll!J48</f>
        <v>19326</v>
      </c>
      <c r="K282" s="103">
        <f>Roll!K48</f>
        <v>19326</v>
      </c>
      <c r="L282" s="109">
        <f>Roll!L48</f>
        <v>0.53557178392458471</v>
      </c>
      <c r="M282" s="103">
        <f>Roll!M48</f>
        <v>9888.451240340868</v>
      </c>
      <c r="N282" s="103">
        <f>Roll!N48</f>
        <v>11536.526447064345</v>
      </c>
      <c r="O282" s="103">
        <f>Roll!O48</f>
        <v>46146.10578825738</v>
      </c>
      <c r="P282" s="109">
        <f>Roll!P48</f>
        <v>1.9544011018791054</v>
      </c>
      <c r="Q282" s="109">
        <f>Roll!Q48</f>
        <v>1.6752009444678049</v>
      </c>
      <c r="R282" s="109">
        <f>Roll!R48</f>
        <v>0.41880023611695122</v>
      </c>
      <c r="S282" s="104">
        <f>Roll!S48</f>
        <v>21.482938459246014</v>
      </c>
      <c r="T282" s="102" t="s">
        <v>29</v>
      </c>
      <c r="U282" s="108" t="s">
        <v>313</v>
      </c>
      <c r="V282" s="105">
        <f>Roll!$M$42</f>
        <v>36</v>
      </c>
      <c r="W282" s="105">
        <f>Roll!$U$42</f>
        <v>168</v>
      </c>
      <c r="X282">
        <f>SUM(COUNTIF(Roll!$L$35:$L$41,"&gt;0"))</f>
        <v>3</v>
      </c>
    </row>
    <row r="283" spans="1:24" x14ac:dyDescent="0.35">
      <c r="A283">
        <f>IF(Roll!A49&gt;0,Roll!A49,IF(ISBLANK(Roll!A49),A282,Roll!A49))</f>
        <v>2024</v>
      </c>
      <c r="B283">
        <f>Roll!B49</f>
        <v>2</v>
      </c>
      <c r="C283" s="106">
        <f>Roll!C49</f>
        <v>20729</v>
      </c>
      <c r="D283" s="106">
        <f>Roll!D49</f>
        <v>23044</v>
      </c>
      <c r="E283" s="106">
        <f>Roll!E49</f>
        <v>26006</v>
      </c>
      <c r="F283" s="106">
        <f>Roll!F49</f>
        <v>20106</v>
      </c>
      <c r="G283" s="106">
        <f>Roll!G49</f>
        <v>19810</v>
      </c>
      <c r="H283" s="106">
        <f>Roll!H49</f>
        <v>20666</v>
      </c>
      <c r="I283" s="106">
        <f>Roll!I49</f>
        <v>0</v>
      </c>
      <c r="J283" s="106">
        <f>Roll!J49</f>
        <v>19810</v>
      </c>
      <c r="K283" s="106">
        <f>Roll!K49</f>
        <v>19810</v>
      </c>
      <c r="L283" s="110">
        <f>Roll!L49</f>
        <v>0.53557178392458471</v>
      </c>
      <c r="M283" s="106">
        <f>Roll!M49</f>
        <v>9888.451240340868</v>
      </c>
      <c r="N283" s="106">
        <f>Roll!N49</f>
        <v>11536.526447064345</v>
      </c>
      <c r="O283" s="106">
        <f>Roll!O49</f>
        <v>46146.10578825738</v>
      </c>
      <c r="P283" s="110">
        <f>Roll!P49</f>
        <v>2.0033470882865094</v>
      </c>
      <c r="Q283" s="110">
        <f>Roll!Q49</f>
        <v>1.7171546471027224</v>
      </c>
      <c r="R283" s="110">
        <f>Roll!R49</f>
        <v>0.42928866177568059</v>
      </c>
      <c r="S283" s="107">
        <f>Roll!S49</f>
        <v>35.127984948622704</v>
      </c>
      <c r="T283" t="s">
        <v>29</v>
      </c>
      <c r="U283" s="108" t="s">
        <v>313</v>
      </c>
      <c r="V283">
        <f t="shared" ref="V283:X321" si="7">V282</f>
        <v>36</v>
      </c>
      <c r="W283">
        <f t="shared" si="7"/>
        <v>168</v>
      </c>
      <c r="X283" s="111">
        <f t="shared" si="7"/>
        <v>3</v>
      </c>
    </row>
    <row r="284" spans="1:24" x14ac:dyDescent="0.35">
      <c r="A284">
        <f>IF(Roll!A50&gt;0,Roll!A50,IF(ISBLANK(Roll!A50),A283,Roll!A50))</f>
        <v>2024</v>
      </c>
      <c r="B284">
        <f>Roll!B50</f>
        <v>3</v>
      </c>
      <c r="C284" s="106">
        <f>Roll!C50</f>
        <v>16592</v>
      </c>
      <c r="D284" s="106">
        <f>Roll!D50</f>
        <v>19844</v>
      </c>
      <c r="E284" s="106">
        <f>Roll!E50</f>
        <v>20666</v>
      </c>
      <c r="F284" s="106">
        <f>Roll!F50</f>
        <v>11750</v>
      </c>
      <c r="G284" s="106">
        <f>Roll!G50</f>
        <v>15855</v>
      </c>
      <c r="H284" s="106">
        <f>Roll!H50</f>
        <v>17500</v>
      </c>
      <c r="I284" s="106">
        <f>Roll!I50</f>
        <v>0</v>
      </c>
      <c r="J284" s="106">
        <f>Roll!J50</f>
        <v>15855</v>
      </c>
      <c r="K284" s="106">
        <f>Roll!K50</f>
        <v>15855</v>
      </c>
      <c r="L284" s="110">
        <f>Roll!L50</f>
        <v>0.53557178392458471</v>
      </c>
      <c r="M284" s="106">
        <f>Roll!M50</f>
        <v>9888.451240340868</v>
      </c>
      <c r="N284" s="106">
        <f>Roll!N50</f>
        <v>11536.526447064345</v>
      </c>
      <c r="O284" s="106">
        <f>Roll!O50</f>
        <v>46146.10578825738</v>
      </c>
      <c r="P284" s="110">
        <f>Roll!P50</f>
        <v>1.6033855671268353</v>
      </c>
      <c r="Q284" s="110">
        <f>Roll!Q50</f>
        <v>1.374330486108716</v>
      </c>
      <c r="R284" s="110">
        <f>Roll!R50</f>
        <v>0.343582621527179</v>
      </c>
      <c r="S284" s="107">
        <f>Roll!S50</f>
        <v>34.875120540019289</v>
      </c>
      <c r="T284" t="s">
        <v>29</v>
      </c>
      <c r="U284" s="108" t="s">
        <v>313</v>
      </c>
      <c r="V284">
        <f t="shared" si="7"/>
        <v>36</v>
      </c>
      <c r="W284">
        <f t="shared" si="7"/>
        <v>168</v>
      </c>
      <c r="X284" s="111">
        <f t="shared" si="7"/>
        <v>3</v>
      </c>
    </row>
    <row r="285" spans="1:24" x14ac:dyDescent="0.35">
      <c r="A285">
        <f>IF(Roll!A51&gt;0,Roll!A51,IF(ISBLANK(Roll!A51),A284,Roll!A51))</f>
        <v>2024</v>
      </c>
      <c r="B285">
        <f>Roll!B51</f>
        <v>4</v>
      </c>
      <c r="C285" s="106">
        <f>Roll!C51</f>
        <v>15561</v>
      </c>
      <c r="D285" s="106">
        <f>Roll!D51</f>
        <v>18525</v>
      </c>
      <c r="E285" s="106">
        <f>Roll!E51</f>
        <v>17500</v>
      </c>
      <c r="F285" s="106">
        <f>Roll!F51</f>
        <v>13043</v>
      </c>
      <c r="G285" s="106">
        <f>Roll!G51</f>
        <v>16494</v>
      </c>
      <c r="H285" s="106">
        <f>Roll!H51</f>
        <v>12479</v>
      </c>
      <c r="I285" s="106">
        <f>Roll!I51</f>
        <v>0</v>
      </c>
      <c r="J285" s="106">
        <f>Roll!J51</f>
        <v>16494</v>
      </c>
      <c r="K285" s="106">
        <f>Roll!K51</f>
        <v>16494</v>
      </c>
      <c r="L285" s="110">
        <f>Roll!L51</f>
        <v>0.53557178392458471</v>
      </c>
      <c r="M285" s="106">
        <f>Roll!M51</f>
        <v>9888.451240340868</v>
      </c>
      <c r="N285" s="106">
        <f>Roll!N51</f>
        <v>11536.526447064345</v>
      </c>
      <c r="O285" s="106">
        <f>Roll!O51</f>
        <v>46146.10578825738</v>
      </c>
      <c r="P285" s="110">
        <f>Roll!P51</f>
        <v>1.6680064045531391</v>
      </c>
      <c r="Q285" s="110">
        <f>Roll!Q51</f>
        <v>1.4297197753312623</v>
      </c>
      <c r="R285" s="110">
        <f>Roll!R51</f>
        <v>0.35742994383281557</v>
      </c>
      <c r="S285" s="107">
        <f>Roll!S51</f>
        <v>31.488978857399911</v>
      </c>
      <c r="T285" t="s">
        <v>29</v>
      </c>
      <c r="U285" s="108" t="s">
        <v>313</v>
      </c>
      <c r="V285">
        <f t="shared" si="7"/>
        <v>36</v>
      </c>
      <c r="W285">
        <f t="shared" si="7"/>
        <v>168</v>
      </c>
      <c r="X285" s="111">
        <f t="shared" si="7"/>
        <v>3</v>
      </c>
    </row>
    <row r="286" spans="1:24" x14ac:dyDescent="0.35">
      <c r="A286">
        <f>IF(Roll!A52&gt;0,Roll!A52,IF(ISBLANK(Roll!A52),A285,Roll!A52))</f>
        <v>2024</v>
      </c>
      <c r="B286">
        <f>Roll!B52</f>
        <v>5</v>
      </c>
      <c r="C286" s="106">
        <f>Roll!C52</f>
        <v>15800</v>
      </c>
      <c r="D286" s="106">
        <f>Roll!D52</f>
        <v>22850</v>
      </c>
      <c r="E286" s="106">
        <f>Roll!E52</f>
        <v>12479</v>
      </c>
      <c r="F286" s="106">
        <f>Roll!F52</f>
        <v>15078</v>
      </c>
      <c r="G286" s="106">
        <f>Roll!G52</f>
        <v>15643</v>
      </c>
      <c r="H286" s="106">
        <f>Roll!H52</f>
        <v>9849</v>
      </c>
      <c r="I286" s="106">
        <f>Roll!I52</f>
        <v>0</v>
      </c>
      <c r="J286" s="106">
        <f>Roll!J52</f>
        <v>0</v>
      </c>
      <c r="K286" s="106">
        <f>Roll!K52</f>
        <v>15643</v>
      </c>
      <c r="L286" s="110">
        <f>Roll!L52</f>
        <v>0.53557178392458471</v>
      </c>
      <c r="M286" s="106">
        <f>Roll!M52</f>
        <v>9888.451240340868</v>
      </c>
      <c r="N286" s="106">
        <f>Roll!N52</f>
        <v>11536.526447064345</v>
      </c>
      <c r="O286" s="106">
        <f>Roll!O52</f>
        <v>46146.10578825738</v>
      </c>
      <c r="P286" s="110">
        <f>Roll!P52</f>
        <v>1.5819464160558236</v>
      </c>
      <c r="Q286" s="110">
        <f>Roll!Q52</f>
        <v>1.3559540709049918</v>
      </c>
      <c r="R286" s="110">
        <f>Roll!R52</f>
        <v>0.33898851772624794</v>
      </c>
      <c r="S286" s="107">
        <f>Roll!S52</f>
        <v>22.114683544303794</v>
      </c>
      <c r="T286" t="s">
        <v>29</v>
      </c>
      <c r="U286" s="108" t="s">
        <v>313</v>
      </c>
      <c r="V286">
        <f t="shared" si="7"/>
        <v>36</v>
      </c>
      <c r="W286">
        <f t="shared" si="7"/>
        <v>168</v>
      </c>
      <c r="X286" s="111">
        <f t="shared" si="7"/>
        <v>3</v>
      </c>
    </row>
    <row r="287" spans="1:24" x14ac:dyDescent="0.35">
      <c r="A287">
        <f>IF(Roll!A53&gt;0,Roll!A53,IF(ISBLANK(Roll!A53),A286,Roll!A53))</f>
        <v>2024</v>
      </c>
      <c r="B287">
        <f>Roll!B53</f>
        <v>6</v>
      </c>
      <c r="C287" s="106">
        <f>Roll!C53</f>
        <v>16176</v>
      </c>
      <c r="D287" s="106">
        <f>Roll!D53</f>
        <v>21539</v>
      </c>
      <c r="E287" s="106">
        <f>Roll!E53</f>
        <v>9849</v>
      </c>
      <c r="F287" s="106">
        <f>Roll!F53</f>
        <v>16215</v>
      </c>
      <c r="G287" s="106">
        <f>Roll!G53</f>
        <v>15840</v>
      </c>
      <c r="H287" s="106">
        <f>Roll!H53</f>
        <v>14771</v>
      </c>
      <c r="I287" s="106">
        <f>Roll!I53</f>
        <v>0</v>
      </c>
      <c r="J287" s="106">
        <f>Roll!J53</f>
        <v>0</v>
      </c>
      <c r="K287" s="106">
        <f>Roll!K53</f>
        <v>15840</v>
      </c>
      <c r="L287" s="110">
        <f>Roll!L53</f>
        <v>0.53557178392458471</v>
      </c>
      <c r="M287" s="106">
        <f>Roll!M53</f>
        <v>9888.451240340868</v>
      </c>
      <c r="N287" s="106">
        <f>Roll!N53</f>
        <v>11536.526447064345</v>
      </c>
      <c r="O287" s="106">
        <f>Roll!O53</f>
        <v>46146.10578825738</v>
      </c>
      <c r="P287" s="110">
        <f>Roll!P53</f>
        <v>1.6018686460604901</v>
      </c>
      <c r="Q287" s="110">
        <f>Roll!Q53</f>
        <v>1.3730302680518487</v>
      </c>
      <c r="R287" s="110">
        <f>Roll!R53</f>
        <v>0.34325756701296217</v>
      </c>
      <c r="S287" s="107">
        <f>Roll!S53</f>
        <v>17.048219584569733</v>
      </c>
      <c r="T287" t="s">
        <v>29</v>
      </c>
      <c r="U287" s="108" t="s">
        <v>313</v>
      </c>
      <c r="V287">
        <f t="shared" si="7"/>
        <v>36</v>
      </c>
      <c r="W287">
        <f t="shared" si="7"/>
        <v>168</v>
      </c>
      <c r="X287" s="111">
        <f t="shared" si="7"/>
        <v>3</v>
      </c>
    </row>
    <row r="288" spans="1:24" x14ac:dyDescent="0.35">
      <c r="A288">
        <f>IF(Roll!A54&gt;0,Roll!A54,IF(ISBLANK(Roll!A54),A287,Roll!A54))</f>
        <v>2024</v>
      </c>
      <c r="B288">
        <f>Roll!B54</f>
        <v>7</v>
      </c>
      <c r="C288" s="106">
        <f>Roll!C54</f>
        <v>15996</v>
      </c>
      <c r="D288" s="106">
        <f>Roll!D54</f>
        <v>23222</v>
      </c>
      <c r="E288" s="106">
        <f>Roll!E54</f>
        <v>14771</v>
      </c>
      <c r="F288" s="106">
        <f>Roll!F54</f>
        <v>20062</v>
      </c>
      <c r="G288" s="106">
        <f>Roll!G54</f>
        <v>15962</v>
      </c>
      <c r="H288" s="106">
        <f>Roll!H54</f>
        <v>15856</v>
      </c>
      <c r="I288" s="106">
        <f>Roll!I54</f>
        <v>0</v>
      </c>
      <c r="J288" s="106">
        <f>Roll!J54</f>
        <v>0</v>
      </c>
      <c r="K288" s="106">
        <f>Roll!K54</f>
        <v>15962</v>
      </c>
      <c r="L288" s="110">
        <f>Roll!L54</f>
        <v>0.53557178392458471</v>
      </c>
      <c r="M288" s="106">
        <f>Roll!M54</f>
        <v>9888.451240340868</v>
      </c>
      <c r="N288" s="106">
        <f>Roll!N54</f>
        <v>11536.526447064345</v>
      </c>
      <c r="O288" s="106">
        <f>Roll!O54</f>
        <v>46146.10578825738</v>
      </c>
      <c r="P288" s="110">
        <f>Roll!P54</f>
        <v>1.6142062707334308</v>
      </c>
      <c r="Q288" s="110">
        <f>Roll!Q54</f>
        <v>1.3836053749143693</v>
      </c>
      <c r="R288" s="110">
        <f>Roll!R54</f>
        <v>0.34590134372859233</v>
      </c>
      <c r="S288" s="107">
        <f>Roll!S54</f>
        <v>25.855713928482118</v>
      </c>
      <c r="T288" t="s">
        <v>29</v>
      </c>
      <c r="U288" s="108" t="s">
        <v>313</v>
      </c>
      <c r="V288">
        <f t="shared" si="7"/>
        <v>36</v>
      </c>
      <c r="W288">
        <f t="shared" si="7"/>
        <v>168</v>
      </c>
      <c r="X288" s="111">
        <f t="shared" si="7"/>
        <v>3</v>
      </c>
    </row>
    <row r="289" spans="1:24" x14ac:dyDescent="0.35">
      <c r="A289">
        <f>IF(Roll!A55&gt;0,Roll!A55,IF(ISBLANK(Roll!A55),A288,Roll!A55))</f>
        <v>2024</v>
      </c>
      <c r="B289">
        <f>Roll!B55</f>
        <v>8</v>
      </c>
      <c r="C289" s="106">
        <f>Roll!C55</f>
        <v>16394</v>
      </c>
      <c r="D289" s="106">
        <f>Roll!D55</f>
        <v>23526</v>
      </c>
      <c r="E289" s="106">
        <f>Roll!E55</f>
        <v>15856</v>
      </c>
      <c r="F289" s="106">
        <f>Roll!F55</f>
        <v>25416</v>
      </c>
      <c r="G289" s="106">
        <f>Roll!G55</f>
        <v>16179</v>
      </c>
      <c r="H289" s="106">
        <f>Roll!H55</f>
        <v>23139</v>
      </c>
      <c r="I289" s="106">
        <f>Roll!I55</f>
        <v>0</v>
      </c>
      <c r="J289" s="106">
        <f>Roll!J55</f>
        <v>0</v>
      </c>
      <c r="K289" s="106">
        <f>Roll!K55</f>
        <v>16179</v>
      </c>
      <c r="L289" s="110">
        <f>Roll!L55</f>
        <v>0.53557178392458471</v>
      </c>
      <c r="M289" s="106">
        <f>Roll!M55</f>
        <v>9888.451240340868</v>
      </c>
      <c r="N289" s="106">
        <f>Roll!N55</f>
        <v>11536.526447064345</v>
      </c>
      <c r="O289" s="106">
        <f>Roll!O55</f>
        <v>46146.10578825738</v>
      </c>
      <c r="P289" s="110">
        <f>Roll!P55</f>
        <v>1.6361510621598907</v>
      </c>
      <c r="Q289" s="110">
        <f>Roll!Q55</f>
        <v>1.4024151961370492</v>
      </c>
      <c r="R289" s="110">
        <f>Roll!R55</f>
        <v>0.35060379903426231</v>
      </c>
      <c r="S289" s="107">
        <f>Roll!S55</f>
        <v>27.081127241673784</v>
      </c>
      <c r="T289" t="s">
        <v>29</v>
      </c>
      <c r="U289" s="108" t="s">
        <v>313</v>
      </c>
      <c r="V289">
        <f t="shared" si="7"/>
        <v>36</v>
      </c>
      <c r="W289">
        <f t="shared" si="7"/>
        <v>168</v>
      </c>
      <c r="X289" s="111">
        <f t="shared" si="7"/>
        <v>3</v>
      </c>
    </row>
    <row r="290" spans="1:24" x14ac:dyDescent="0.35">
      <c r="A290">
        <f>IF(Roll!A56&gt;0,Roll!A56,IF(ISBLANK(Roll!A56),A289,Roll!A56))</f>
        <v>2024</v>
      </c>
      <c r="B290">
        <f>Roll!B56</f>
        <v>9</v>
      </c>
      <c r="C290" s="106">
        <f>Roll!C56</f>
        <v>16485</v>
      </c>
      <c r="D290" s="106">
        <f>Roll!D56</f>
        <v>16672</v>
      </c>
      <c r="E290" s="106">
        <f>Roll!E56</f>
        <v>23139</v>
      </c>
      <c r="F290" s="106">
        <f>Roll!F56</f>
        <v>24412</v>
      </c>
      <c r="G290" s="106">
        <f>Roll!G56</f>
        <v>15771</v>
      </c>
      <c r="H290" s="106">
        <f>Roll!H56</f>
        <v>32883</v>
      </c>
      <c r="I290" s="106">
        <f>Roll!I56</f>
        <v>0</v>
      </c>
      <c r="J290" s="106">
        <f>Roll!J56</f>
        <v>0</v>
      </c>
      <c r="K290" s="106">
        <f>Roll!K56</f>
        <v>15771</v>
      </c>
      <c r="L290" s="110">
        <f>Roll!L56</f>
        <v>0.53557178392458471</v>
      </c>
      <c r="M290" s="106">
        <f>Roll!M56</f>
        <v>9888.451240340868</v>
      </c>
      <c r="N290" s="106">
        <f>Roll!N56</f>
        <v>11536.526447064345</v>
      </c>
      <c r="O290" s="106">
        <f>Roll!O56</f>
        <v>46146.10578825738</v>
      </c>
      <c r="P290" s="110">
        <f>Roll!P56</f>
        <v>1.5948908091553022</v>
      </c>
      <c r="Q290" s="110">
        <f>Roll!Q56</f>
        <v>1.3670492649902592</v>
      </c>
      <c r="R290" s="110">
        <f>Roll!R56</f>
        <v>0.34176231624756481</v>
      </c>
      <c r="S290" s="107">
        <f>Roll!S56</f>
        <v>39.301910828025477</v>
      </c>
      <c r="T290" t="s">
        <v>29</v>
      </c>
      <c r="U290" s="108" t="s">
        <v>313</v>
      </c>
      <c r="V290">
        <f t="shared" si="7"/>
        <v>36</v>
      </c>
      <c r="W290">
        <f t="shared" si="7"/>
        <v>168</v>
      </c>
      <c r="X290" s="111">
        <f t="shared" si="7"/>
        <v>3</v>
      </c>
    </row>
    <row r="291" spans="1:24" x14ac:dyDescent="0.35">
      <c r="A291">
        <f>IF(Roll!A57&gt;0,Roll!A57,IF(ISBLANK(Roll!A57),A290,Roll!A57))</f>
        <v>2024</v>
      </c>
      <c r="B291">
        <f>Roll!B57</f>
        <v>10</v>
      </c>
      <c r="C291" s="106">
        <f>Roll!C57</f>
        <v>19041</v>
      </c>
      <c r="D291" s="106">
        <f>Roll!D57</f>
        <v>19411</v>
      </c>
      <c r="E291" s="106">
        <f>Roll!E57</f>
        <v>32883</v>
      </c>
      <c r="F291" s="106">
        <f>Roll!F57</f>
        <v>24341</v>
      </c>
      <c r="G291" s="106">
        <f>Roll!G57</f>
        <v>16200</v>
      </c>
      <c r="H291" s="106">
        <f>Roll!H57</f>
        <v>41776</v>
      </c>
      <c r="I291" s="106">
        <f>Roll!I57</f>
        <v>0</v>
      </c>
      <c r="J291" s="106">
        <f>Roll!J57</f>
        <v>0</v>
      </c>
      <c r="K291" s="106">
        <f>Roll!K57</f>
        <v>16200</v>
      </c>
      <c r="L291" s="110">
        <f>Roll!L57</f>
        <v>0.53557178392458471</v>
      </c>
      <c r="M291" s="106">
        <f>Roll!M57</f>
        <v>9888.451240340868</v>
      </c>
      <c r="N291" s="106">
        <f>Roll!N57</f>
        <v>11536.526447064345</v>
      </c>
      <c r="O291" s="106">
        <f>Roll!O57</f>
        <v>46146.10578825738</v>
      </c>
      <c r="P291" s="110">
        <f>Roll!P57</f>
        <v>1.638274751652774</v>
      </c>
      <c r="Q291" s="110">
        <f>Roll!Q57</f>
        <v>1.4042355014166634</v>
      </c>
      <c r="R291" s="110">
        <f>Roll!R57</f>
        <v>0.35105887535416586</v>
      </c>
      <c r="S291" s="107">
        <f>Roll!S57</f>
        <v>48.354813297620922</v>
      </c>
      <c r="T291" t="s">
        <v>29</v>
      </c>
      <c r="U291" s="108" t="s">
        <v>313</v>
      </c>
      <c r="V291">
        <f t="shared" si="7"/>
        <v>36</v>
      </c>
      <c r="W291">
        <f t="shared" si="7"/>
        <v>168</v>
      </c>
      <c r="X291" s="111">
        <f t="shared" si="7"/>
        <v>3</v>
      </c>
    </row>
    <row r="292" spans="1:24" x14ac:dyDescent="0.35">
      <c r="A292">
        <f>IF(Roll!A58&gt;0,Roll!A58,IF(ISBLANK(Roll!A58),A291,Roll!A58))</f>
        <v>2024</v>
      </c>
      <c r="B292">
        <f>Roll!B58</f>
        <v>11</v>
      </c>
      <c r="C292" s="106">
        <f>Roll!C58</f>
        <v>17972</v>
      </c>
      <c r="D292" s="106">
        <f>Roll!D58</f>
        <v>8155</v>
      </c>
      <c r="E292" s="106">
        <f>Roll!E58</f>
        <v>41776</v>
      </c>
      <c r="F292" s="106">
        <f>Roll!F58</f>
        <v>7740</v>
      </c>
      <c r="G292" s="106">
        <f>Roll!G58</f>
        <v>19678</v>
      </c>
      <c r="H292" s="106">
        <f>Roll!H58</f>
        <v>27071</v>
      </c>
      <c r="I292" s="106">
        <f>Roll!I58</f>
        <v>0</v>
      </c>
      <c r="J292" s="106">
        <f>Roll!J58</f>
        <v>0</v>
      </c>
      <c r="K292" s="106">
        <f>Roll!K58</f>
        <v>19678</v>
      </c>
      <c r="L292" s="110">
        <f>Roll!L58</f>
        <v>0.53557178392458471</v>
      </c>
      <c r="M292" s="106">
        <f>Roll!M58</f>
        <v>9888.451240340868</v>
      </c>
      <c r="N292" s="106">
        <f>Roll!N58</f>
        <v>11536.526447064345</v>
      </c>
      <c r="O292" s="106">
        <f>Roll!O58</f>
        <v>46146.10578825738</v>
      </c>
      <c r="P292" s="110">
        <f>Roll!P58</f>
        <v>1.9899981829026721</v>
      </c>
      <c r="Q292" s="110">
        <f>Roll!Q58</f>
        <v>1.7057127282022904</v>
      </c>
      <c r="R292" s="110">
        <f>Roll!R58</f>
        <v>0.42642818205057259</v>
      </c>
      <c r="S292" s="107">
        <f>Roll!S58</f>
        <v>65.08613398620075</v>
      </c>
      <c r="T292" t="s">
        <v>29</v>
      </c>
      <c r="U292" s="108" t="s">
        <v>313</v>
      </c>
      <c r="V292">
        <f t="shared" si="7"/>
        <v>36</v>
      </c>
      <c r="W292">
        <f t="shared" si="7"/>
        <v>168</v>
      </c>
      <c r="X292" s="111">
        <f t="shared" si="7"/>
        <v>3</v>
      </c>
    </row>
    <row r="293" spans="1:24" x14ac:dyDescent="0.35">
      <c r="A293">
        <f>IF(Roll!A59&gt;0,Roll!A59,IF(ISBLANK(Roll!A59),A292,Roll!A59))</f>
        <v>2024</v>
      </c>
      <c r="B293">
        <f>Roll!B59</f>
        <v>12</v>
      </c>
      <c r="C293" s="106">
        <f>Roll!C59</f>
        <v>17424</v>
      </c>
      <c r="D293" s="106">
        <f>Roll!D59</f>
        <v>9889</v>
      </c>
      <c r="E293" s="106">
        <f>Roll!E59</f>
        <v>27071</v>
      </c>
      <c r="F293" s="106">
        <f>Roll!F59</f>
        <v>14347</v>
      </c>
      <c r="G293" s="106">
        <f>Roll!G59</f>
        <v>16750</v>
      </c>
      <c r="H293" s="106">
        <f>Roll!H59</f>
        <v>25985</v>
      </c>
      <c r="I293" s="106">
        <f>Roll!I59</f>
        <v>0</v>
      </c>
      <c r="J293" s="106">
        <f>Roll!J59</f>
        <v>0</v>
      </c>
      <c r="K293" s="106">
        <f>Roll!K59</f>
        <v>16750</v>
      </c>
      <c r="L293" s="110">
        <f>Roll!L59</f>
        <v>0.53557178392458471</v>
      </c>
      <c r="M293" s="106">
        <f>Roll!M59</f>
        <v>9888.451240340868</v>
      </c>
      <c r="N293" s="106">
        <f>Roll!N59</f>
        <v>11536.526447064345</v>
      </c>
      <c r="O293" s="106">
        <f>Roll!O59</f>
        <v>46146.10578825738</v>
      </c>
      <c r="P293" s="110">
        <f>Roll!P59</f>
        <v>1.6938951907520965</v>
      </c>
      <c r="Q293" s="110">
        <f>Roll!Q59</f>
        <v>1.451910163501797</v>
      </c>
      <c r="R293" s="110">
        <f>Roll!R59</f>
        <v>0.36297754087544926</v>
      </c>
      <c r="S293" s="107">
        <f>Roll!S59</f>
        <v>43.502525252525253</v>
      </c>
      <c r="T293" t="s">
        <v>29</v>
      </c>
      <c r="U293" s="108" t="s">
        <v>313</v>
      </c>
      <c r="V293">
        <f t="shared" si="7"/>
        <v>36</v>
      </c>
      <c r="W293">
        <f t="shared" si="7"/>
        <v>168</v>
      </c>
      <c r="X293" s="111">
        <f t="shared" si="7"/>
        <v>3</v>
      </c>
    </row>
    <row r="294" spans="1:24" x14ac:dyDescent="0.35">
      <c r="A294">
        <f>IF(Roll!A60&gt;0,Roll!A60,IF(ISBLANK(Roll!A60),A293,Roll!A60))</f>
        <v>2024</v>
      </c>
      <c r="B294">
        <f>Roll!B60</f>
        <v>13</v>
      </c>
      <c r="C294" s="106">
        <f>Roll!C60</f>
        <v>15522</v>
      </c>
      <c r="D294" s="106">
        <f>Roll!D60</f>
        <v>11252</v>
      </c>
      <c r="E294" s="106">
        <f>Roll!E60</f>
        <v>25985</v>
      </c>
      <c r="F294" s="106">
        <f>Roll!F60</f>
        <v>12722</v>
      </c>
      <c r="G294" s="106">
        <f>Roll!G60</f>
        <v>14975</v>
      </c>
      <c r="H294" s="106">
        <f>Roll!H60</f>
        <v>15693</v>
      </c>
      <c r="I294" s="106">
        <f>Roll!I60</f>
        <v>0</v>
      </c>
      <c r="J294" s="106">
        <f>Roll!J60</f>
        <v>0</v>
      </c>
      <c r="K294" s="106">
        <f>Roll!K60</f>
        <v>14975</v>
      </c>
      <c r="L294" s="110">
        <f>Roll!L60</f>
        <v>0.53557178392458471</v>
      </c>
      <c r="M294" s="106">
        <f>Roll!M60</f>
        <v>9888.451240340868</v>
      </c>
      <c r="N294" s="106">
        <f>Roll!N60</f>
        <v>11536.526447064345</v>
      </c>
      <c r="O294" s="106">
        <f>Roll!O60</f>
        <v>46146.10578825738</v>
      </c>
      <c r="P294" s="110">
        <f>Roll!P60</f>
        <v>1.5143928645679192</v>
      </c>
      <c r="Q294" s="110">
        <f>Roll!Q60</f>
        <v>1.2980510267725023</v>
      </c>
      <c r="R294" s="110">
        <f>Roll!R60</f>
        <v>0.32451275669312557</v>
      </c>
      <c r="S294" s="107">
        <f>Roll!S60</f>
        <v>58.592642700682902</v>
      </c>
      <c r="T294" t="s">
        <v>29</v>
      </c>
      <c r="U294" s="108" t="s">
        <v>313</v>
      </c>
      <c r="V294">
        <f t="shared" si="7"/>
        <v>36</v>
      </c>
      <c r="W294">
        <f t="shared" si="7"/>
        <v>168</v>
      </c>
      <c r="X294" s="111">
        <f t="shared" si="7"/>
        <v>3</v>
      </c>
    </row>
    <row r="295" spans="1:24" x14ac:dyDescent="0.35">
      <c r="A295">
        <f>IF(Roll!A61&gt;0,Roll!A61,IF(ISBLANK(Roll!A61),A294,Roll!A61))</f>
        <v>2025</v>
      </c>
      <c r="B295">
        <f>Roll!B61</f>
        <v>1</v>
      </c>
      <c r="C295" s="106">
        <f>Roll!C61</f>
        <v>14674</v>
      </c>
      <c r="D295" s="106">
        <f>Roll!D61</f>
        <v>12690</v>
      </c>
      <c r="E295" s="106">
        <f>Roll!E61</f>
        <v>15693</v>
      </c>
      <c r="F295" s="106">
        <f>Roll!F61</f>
        <v>20965</v>
      </c>
      <c r="G295" s="106">
        <f>Roll!G61</f>
        <v>15376</v>
      </c>
      <c r="H295" s="106">
        <f>Roll!H61</f>
        <v>18376</v>
      </c>
      <c r="I295" s="106">
        <f>Roll!I61</f>
        <v>0</v>
      </c>
      <c r="J295" s="106">
        <f>Roll!J61</f>
        <v>15376</v>
      </c>
      <c r="K295" s="106">
        <f>Roll!K61</f>
        <v>15376</v>
      </c>
      <c r="L295" s="110">
        <f>Roll!L61</f>
        <v>0.71873196953041163</v>
      </c>
      <c r="M295" s="106">
        <f>Roll!M61</f>
        <v>13270.202517943721</v>
      </c>
      <c r="N295" s="106">
        <f>Roll!N61</f>
        <v>15481.902937601008</v>
      </c>
      <c r="O295" s="106">
        <f>Roll!O61</f>
        <v>61927.61175040403</v>
      </c>
      <c r="P295" s="110">
        <f>Roll!P61</f>
        <v>1.1586861601553451</v>
      </c>
      <c r="Q295" s="110">
        <f>Roll!Q61</f>
        <v>0.99315956584743859</v>
      </c>
      <c r="R295" s="110">
        <f>Roll!R61</f>
        <v>0.24828989146185965</v>
      </c>
      <c r="S295" s="107">
        <f>Roll!S61</f>
        <v>29.944391440643315</v>
      </c>
      <c r="T295" t="s">
        <v>29</v>
      </c>
      <c r="U295" s="108" t="s">
        <v>313</v>
      </c>
      <c r="V295">
        <f t="shared" si="7"/>
        <v>36</v>
      </c>
      <c r="W295">
        <f t="shared" si="7"/>
        <v>168</v>
      </c>
      <c r="X295" s="111">
        <f t="shared" si="7"/>
        <v>3</v>
      </c>
    </row>
    <row r="296" spans="1:24" x14ac:dyDescent="0.35">
      <c r="A296">
        <f>IF(Roll!A62&gt;0,Roll!A62,IF(ISBLANK(Roll!A62),A295,Roll!A62))</f>
        <v>2025</v>
      </c>
      <c r="B296">
        <f>Roll!B62</f>
        <v>2</v>
      </c>
      <c r="C296" s="106">
        <f>Roll!C62</f>
        <v>14958</v>
      </c>
      <c r="D296" s="106">
        <f>Roll!D62</f>
        <v>15421</v>
      </c>
      <c r="E296" s="106">
        <f>Roll!E62</f>
        <v>18376</v>
      </c>
      <c r="F296" s="106">
        <f>Roll!F62</f>
        <v>20994</v>
      </c>
      <c r="G296" s="106">
        <f>Roll!G62</f>
        <v>14713</v>
      </c>
      <c r="H296" s="106">
        <f>Roll!H62</f>
        <v>26369</v>
      </c>
      <c r="I296" s="106">
        <f>Roll!I62</f>
        <v>0</v>
      </c>
      <c r="J296" s="106">
        <f>Roll!J62</f>
        <v>14713</v>
      </c>
      <c r="K296" s="106">
        <f>Roll!K62</f>
        <v>14713</v>
      </c>
      <c r="L296" s="110">
        <f>Roll!L62</f>
        <v>0.71873196953041163</v>
      </c>
      <c r="M296" s="106">
        <f>Roll!M62</f>
        <v>13270.202517943721</v>
      </c>
      <c r="N296" s="106">
        <f>Roll!N62</f>
        <v>15481.902937601008</v>
      </c>
      <c r="O296" s="106">
        <f>Roll!O62</f>
        <v>61927.61175040403</v>
      </c>
      <c r="P296" s="110">
        <f>Roll!P62</f>
        <v>1.1087246016106653</v>
      </c>
      <c r="Q296" s="110">
        <f>Roll!Q62</f>
        <v>0.95033537280914171</v>
      </c>
      <c r="R296" s="110">
        <f>Roll!R62</f>
        <v>0.23758384320228543</v>
      </c>
      <c r="S296" s="107">
        <f>Roll!S62</f>
        <v>34.398181575076883</v>
      </c>
      <c r="T296" t="s">
        <v>29</v>
      </c>
      <c r="U296" s="108" t="s">
        <v>313</v>
      </c>
      <c r="V296">
        <f t="shared" si="7"/>
        <v>36</v>
      </c>
      <c r="W296">
        <f t="shared" si="7"/>
        <v>168</v>
      </c>
      <c r="X296" s="111">
        <f t="shared" si="7"/>
        <v>3</v>
      </c>
    </row>
    <row r="297" spans="1:24" x14ac:dyDescent="0.35">
      <c r="A297">
        <f>IF(Roll!A63&gt;0,Roll!A63,IF(ISBLANK(Roll!A63),A296,Roll!A63))</f>
        <v>2025</v>
      </c>
      <c r="B297">
        <f>Roll!B63</f>
        <v>3</v>
      </c>
      <c r="C297" s="106">
        <f>Roll!C63</f>
        <v>14608</v>
      </c>
      <c r="D297" s="106">
        <f>Roll!D63</f>
        <v>10383</v>
      </c>
      <c r="E297" s="106">
        <f>Roll!E63</f>
        <v>26369</v>
      </c>
      <c r="F297" s="106">
        <f>Roll!F63</f>
        <v>6945</v>
      </c>
      <c r="G297" s="106">
        <f>Roll!G63</f>
        <v>14147</v>
      </c>
      <c r="H297" s="106">
        <f>Roll!H63</f>
        <v>21362</v>
      </c>
      <c r="I297" s="106">
        <f>Roll!I63</f>
        <v>0</v>
      </c>
      <c r="J297" s="106">
        <f>Roll!J63</f>
        <v>14147</v>
      </c>
      <c r="K297" s="106">
        <f>Roll!K63</f>
        <v>14147</v>
      </c>
      <c r="L297" s="110">
        <f>Roll!L63</f>
        <v>0.71873196953041163</v>
      </c>
      <c r="M297" s="106">
        <f>Roll!M63</f>
        <v>13270.202517943721</v>
      </c>
      <c r="N297" s="106">
        <f>Roll!N63</f>
        <v>15481.902937601008</v>
      </c>
      <c r="O297" s="106">
        <f>Roll!O63</f>
        <v>61927.61175040403</v>
      </c>
      <c r="P297" s="110">
        <f>Roll!P63</f>
        <v>1.0660726526871531</v>
      </c>
      <c r="Q297" s="110">
        <f>Roll!Q63</f>
        <v>0.91377655944613123</v>
      </c>
      <c r="R297" s="110">
        <f>Roll!R63</f>
        <v>0.22844413986153281</v>
      </c>
      <c r="S297" s="107">
        <f>Roll!S63</f>
        <v>50.542990142387737</v>
      </c>
      <c r="T297" t="s">
        <v>29</v>
      </c>
      <c r="U297" s="108" t="s">
        <v>313</v>
      </c>
      <c r="V297">
        <f t="shared" si="7"/>
        <v>36</v>
      </c>
      <c r="W297">
        <f t="shared" si="7"/>
        <v>168</v>
      </c>
      <c r="X297" s="111">
        <f t="shared" si="7"/>
        <v>3</v>
      </c>
    </row>
    <row r="298" spans="1:24" x14ac:dyDescent="0.35">
      <c r="A298">
        <f>IF(Roll!A64&gt;0,Roll!A64,IF(ISBLANK(Roll!A64),A297,Roll!A64))</f>
        <v>2025</v>
      </c>
      <c r="B298">
        <f>Roll!B64</f>
        <v>4</v>
      </c>
      <c r="C298" s="106">
        <f>Roll!C64</f>
        <v>14640</v>
      </c>
      <c r="D298" s="106">
        <f>Roll!D64</f>
        <v>12350</v>
      </c>
      <c r="E298" s="106">
        <f>Roll!E64</f>
        <v>21362</v>
      </c>
      <c r="F298" s="106">
        <f>Roll!F64</f>
        <v>7911</v>
      </c>
      <c r="G298" s="106">
        <f>Roll!G64</f>
        <v>13942</v>
      </c>
      <c r="H298" s="106">
        <f>Roll!H64</f>
        <v>14130</v>
      </c>
      <c r="I298" s="106">
        <f>Roll!I64</f>
        <v>0</v>
      </c>
      <c r="J298" s="106">
        <f>Roll!J64</f>
        <v>13942</v>
      </c>
      <c r="K298" s="106">
        <f>Roll!K64</f>
        <v>13942</v>
      </c>
      <c r="L298" s="110">
        <f>Roll!L64</f>
        <v>0.71873196953041163</v>
      </c>
      <c r="M298" s="106">
        <f>Roll!M64</f>
        <v>13270.202517943721</v>
      </c>
      <c r="N298" s="106">
        <f>Roll!N64</f>
        <v>15481.902937601008</v>
      </c>
      <c r="O298" s="106">
        <f>Roll!O64</f>
        <v>61927.61175040403</v>
      </c>
      <c r="P298" s="110">
        <f>Roll!P64</f>
        <v>1.050624508642418</v>
      </c>
      <c r="Q298" s="110">
        <f>Roll!Q64</f>
        <v>0.90053529312207259</v>
      </c>
      <c r="R298" s="110">
        <f>Roll!R64</f>
        <v>0.22513382328051815</v>
      </c>
      <c r="S298" s="107">
        <f>Roll!S64</f>
        <v>40.856284153005461</v>
      </c>
      <c r="T298" t="s">
        <v>29</v>
      </c>
      <c r="U298" s="108" t="s">
        <v>313</v>
      </c>
      <c r="V298">
        <f t="shared" si="7"/>
        <v>36</v>
      </c>
      <c r="W298">
        <f t="shared" si="7"/>
        <v>168</v>
      </c>
      <c r="X298" s="111">
        <f t="shared" si="7"/>
        <v>3</v>
      </c>
    </row>
    <row r="299" spans="1:24" x14ac:dyDescent="0.35">
      <c r="A299">
        <f>IF(Roll!A65&gt;0,Roll!A65,IF(ISBLANK(Roll!A65),A298,Roll!A65))</f>
        <v>2025</v>
      </c>
      <c r="B299">
        <f>Roll!B65</f>
        <v>5</v>
      </c>
      <c r="C299" s="106">
        <f>Roll!C65</f>
        <v>14137</v>
      </c>
      <c r="D299" s="106">
        <f>Roll!D65</f>
        <v>13765</v>
      </c>
      <c r="E299" s="106">
        <f>Roll!E65</f>
        <v>14130</v>
      </c>
      <c r="F299" s="106">
        <f>Roll!F65</f>
        <v>0</v>
      </c>
      <c r="G299" s="106">
        <f>Roll!G65</f>
        <v>0</v>
      </c>
      <c r="H299" s="106">
        <f>Roll!H65</f>
        <v>13758</v>
      </c>
      <c r="I299" s="106">
        <f>Roll!I65</f>
        <v>0</v>
      </c>
      <c r="J299" s="106">
        <f>Roll!J65</f>
        <v>0</v>
      </c>
      <c r="K299" s="106">
        <f>Roll!K65</f>
        <v>14137</v>
      </c>
      <c r="L299" s="110">
        <f>Roll!L65</f>
        <v>0.71873196953041163</v>
      </c>
      <c r="M299" s="106">
        <f>Roll!M65</f>
        <v>13270.202517943721</v>
      </c>
      <c r="N299" s="106">
        <f>Roll!N65</f>
        <v>15481.902937601008</v>
      </c>
      <c r="O299" s="106">
        <f>Roll!O65</f>
        <v>61927.61175040403</v>
      </c>
      <c r="P299" s="110">
        <f>Roll!P65</f>
        <v>1.0653190846849709</v>
      </c>
      <c r="Q299" s="110">
        <f>Roll!Q65</f>
        <v>0.91313064401568933</v>
      </c>
      <c r="R299" s="110">
        <f>Roll!R65</f>
        <v>0.22828266100392233</v>
      </c>
      <c r="S299" s="107">
        <f>Roll!S65</f>
        <v>27.986135672349153</v>
      </c>
      <c r="T299" t="s">
        <v>29</v>
      </c>
      <c r="U299" s="108" t="s">
        <v>313</v>
      </c>
      <c r="V299">
        <f t="shared" si="7"/>
        <v>36</v>
      </c>
      <c r="W299">
        <f t="shared" si="7"/>
        <v>168</v>
      </c>
      <c r="X299" s="111">
        <f t="shared" si="7"/>
        <v>3</v>
      </c>
    </row>
    <row r="300" spans="1:24" x14ac:dyDescent="0.35">
      <c r="A300">
        <f>IF(Roll!A66&gt;0,Roll!A66,IF(ISBLANK(Roll!A66),A299,Roll!A66))</f>
        <v>2025</v>
      </c>
      <c r="B300">
        <f>Roll!B66</f>
        <v>6</v>
      </c>
      <c r="C300" s="106">
        <f>Roll!C66</f>
        <v>13375</v>
      </c>
      <c r="D300" s="106">
        <f>Roll!D66</f>
        <v>14272</v>
      </c>
      <c r="E300" s="106">
        <f>Roll!E66</f>
        <v>13758</v>
      </c>
      <c r="F300" s="106">
        <f>Roll!F66</f>
        <v>0</v>
      </c>
      <c r="G300" s="106">
        <f>Roll!G66</f>
        <v>0</v>
      </c>
      <c r="H300" s="106">
        <f>Roll!H66</f>
        <v>14655</v>
      </c>
      <c r="I300" s="106">
        <f>Roll!I66</f>
        <v>0</v>
      </c>
      <c r="J300" s="106">
        <f>Roll!J66</f>
        <v>0</v>
      </c>
      <c r="K300" s="106">
        <f>Roll!K66</f>
        <v>13375</v>
      </c>
      <c r="L300" s="110">
        <f>Roll!L66</f>
        <v>0.71873196953041163</v>
      </c>
      <c r="M300" s="106">
        <f>Roll!M66</f>
        <v>13270.202517943721</v>
      </c>
      <c r="N300" s="106">
        <f>Roll!N66</f>
        <v>15481.902937601008</v>
      </c>
      <c r="O300" s="106">
        <f>Roll!O66</f>
        <v>61927.61175040403</v>
      </c>
      <c r="P300" s="110">
        <f>Roll!P66</f>
        <v>1.0078972029186875</v>
      </c>
      <c r="Q300" s="110">
        <f>Roll!Q66</f>
        <v>0.86391188821601783</v>
      </c>
      <c r="R300" s="110">
        <f>Roll!R66</f>
        <v>0.21597797205400446</v>
      </c>
      <c r="S300" s="107">
        <f>Roll!S66</f>
        <v>28.801794392523362</v>
      </c>
      <c r="T300" t="s">
        <v>29</v>
      </c>
      <c r="U300" s="108" t="s">
        <v>313</v>
      </c>
      <c r="V300">
        <f t="shared" si="7"/>
        <v>36</v>
      </c>
      <c r="W300">
        <f t="shared" si="7"/>
        <v>168</v>
      </c>
      <c r="X300" s="111">
        <f t="shared" si="7"/>
        <v>3</v>
      </c>
    </row>
    <row r="301" spans="1:24" x14ac:dyDescent="0.35">
      <c r="A301">
        <f>IF(Roll!A67&gt;0,Roll!A67,IF(ISBLANK(Roll!A67),A300,Roll!A67))</f>
        <v>2025</v>
      </c>
      <c r="B301">
        <f>Roll!B67</f>
        <v>7</v>
      </c>
      <c r="C301" s="106">
        <f>Roll!C67</f>
        <v>15509</v>
      </c>
      <c r="D301" s="106">
        <f>Roll!D67</f>
        <v>13842</v>
      </c>
      <c r="E301" s="106">
        <f>Roll!E67</f>
        <v>14655</v>
      </c>
      <c r="F301" s="106">
        <f>Roll!F67</f>
        <v>0</v>
      </c>
      <c r="G301" s="106">
        <f>Roll!G67</f>
        <v>0</v>
      </c>
      <c r="H301" s="106">
        <f>Roll!H67</f>
        <v>12988</v>
      </c>
      <c r="I301" s="106">
        <f>Roll!I67</f>
        <v>0</v>
      </c>
      <c r="J301" s="106">
        <f>Roll!J67</f>
        <v>0</v>
      </c>
      <c r="K301" s="106">
        <f>Roll!K67</f>
        <v>15509</v>
      </c>
      <c r="L301" s="110">
        <f>Roll!L67</f>
        <v>0.71873196953041163</v>
      </c>
      <c r="M301" s="106">
        <f>Roll!M67</f>
        <v>13270.202517943721</v>
      </c>
      <c r="N301" s="106">
        <f>Roll!N67</f>
        <v>15481.902937601008</v>
      </c>
      <c r="O301" s="106">
        <f>Roll!O67</f>
        <v>61927.61175040403</v>
      </c>
      <c r="P301" s="110">
        <f>Roll!P67</f>
        <v>1.1687086145843681</v>
      </c>
      <c r="Q301" s="110">
        <f>Roll!Q67</f>
        <v>1.0017502410723156</v>
      </c>
      <c r="R301" s="110">
        <f>Roll!R67</f>
        <v>0.2504375602680789</v>
      </c>
      <c r="S301" s="107">
        <f>Roll!S67</f>
        <v>26.458185569669226</v>
      </c>
      <c r="T301" t="s">
        <v>29</v>
      </c>
      <c r="U301" s="108" t="s">
        <v>313</v>
      </c>
      <c r="V301">
        <f t="shared" si="7"/>
        <v>36</v>
      </c>
      <c r="W301">
        <f t="shared" si="7"/>
        <v>168</v>
      </c>
      <c r="X301" s="111">
        <f t="shared" si="7"/>
        <v>3</v>
      </c>
    </row>
    <row r="302" spans="1:24" x14ac:dyDescent="0.35">
      <c r="A302">
        <f>IF(Roll!A68&gt;0,Roll!A68,IF(ISBLANK(Roll!A68),A301,Roll!A68))</f>
        <v>2025</v>
      </c>
      <c r="B302">
        <f>Roll!B68</f>
        <v>8</v>
      </c>
      <c r="C302" s="106">
        <f>Roll!C68</f>
        <v>15591</v>
      </c>
      <c r="D302" s="106">
        <f>Roll!D68</f>
        <v>14575</v>
      </c>
      <c r="E302" s="106">
        <f>Roll!E68</f>
        <v>12988</v>
      </c>
      <c r="F302" s="106">
        <f>Roll!F68</f>
        <v>0</v>
      </c>
      <c r="G302" s="106">
        <f>Roll!G68</f>
        <v>0</v>
      </c>
      <c r="H302" s="106">
        <f>Roll!H68</f>
        <v>11972</v>
      </c>
      <c r="I302" s="106">
        <f>Roll!I68</f>
        <v>0</v>
      </c>
      <c r="J302" s="106">
        <f>Roll!J68</f>
        <v>0</v>
      </c>
      <c r="K302" s="106">
        <f>Roll!K68</f>
        <v>15591</v>
      </c>
      <c r="L302" s="110">
        <f>Roll!L68</f>
        <v>0.71873196953041163</v>
      </c>
      <c r="M302" s="106">
        <f>Roll!M68</f>
        <v>13270.202517943721</v>
      </c>
      <c r="N302" s="106">
        <f>Roll!N68</f>
        <v>15481.902937601008</v>
      </c>
      <c r="O302" s="106">
        <f>Roll!O68</f>
        <v>61927.61175040403</v>
      </c>
      <c r="P302" s="110">
        <f>Roll!P68</f>
        <v>1.1748878722022622</v>
      </c>
      <c r="Q302" s="110">
        <f>Roll!Q68</f>
        <v>1.0070467476019389</v>
      </c>
      <c r="R302" s="110">
        <f>Roll!R68</f>
        <v>0.25176168690048473</v>
      </c>
      <c r="S302" s="107">
        <f>Roll!S68</f>
        <v>23.325251747803222</v>
      </c>
      <c r="T302" t="s">
        <v>29</v>
      </c>
      <c r="U302" s="108" t="s">
        <v>313</v>
      </c>
      <c r="V302">
        <f t="shared" si="7"/>
        <v>36</v>
      </c>
      <c r="W302">
        <f t="shared" si="7"/>
        <v>168</v>
      </c>
      <c r="X302" s="111">
        <f t="shared" si="7"/>
        <v>3</v>
      </c>
    </row>
    <row r="303" spans="1:24" x14ac:dyDescent="0.35">
      <c r="A303">
        <f>IF(Roll!A69&gt;0,Roll!A69,IF(ISBLANK(Roll!A69),A302,Roll!A69))</f>
        <v>2025</v>
      </c>
      <c r="B303">
        <f>Roll!B69</f>
        <v>9</v>
      </c>
      <c r="C303" s="106">
        <f>Roll!C69</f>
        <v>15561</v>
      </c>
      <c r="D303" s="106">
        <f>Roll!D69</f>
        <v>14911</v>
      </c>
      <c r="E303" s="106">
        <f>Roll!E69</f>
        <v>11972</v>
      </c>
      <c r="F303" s="106">
        <f>Roll!F69</f>
        <v>0</v>
      </c>
      <c r="G303" s="106">
        <f>Roll!G69</f>
        <v>0</v>
      </c>
      <c r="H303" s="106">
        <f>Roll!H69</f>
        <v>11322</v>
      </c>
      <c r="I303" s="106">
        <f>Roll!I69</f>
        <v>0</v>
      </c>
      <c r="J303" s="106">
        <f>Roll!J69</f>
        <v>0</v>
      </c>
      <c r="K303" s="106">
        <f>Roll!K69</f>
        <v>15561</v>
      </c>
      <c r="L303" s="110">
        <f>Roll!L69</f>
        <v>0.71873196953041163</v>
      </c>
      <c r="M303" s="106">
        <f>Roll!M69</f>
        <v>13270.202517943721</v>
      </c>
      <c r="N303" s="106">
        <f>Roll!N69</f>
        <v>15481.902937601008</v>
      </c>
      <c r="O303" s="106">
        <f>Roll!O69</f>
        <v>61927.61175040403</v>
      </c>
      <c r="P303" s="110">
        <f>Roll!P69</f>
        <v>1.1726271681957157</v>
      </c>
      <c r="Q303" s="110">
        <f>Roll!Q69</f>
        <v>1.0051090013106134</v>
      </c>
      <c r="R303" s="110">
        <f>Roll!R69</f>
        <v>0.25127725032765336</v>
      </c>
      <c r="S303" s="107">
        <f>Roll!S69</f>
        <v>21.542060278902383</v>
      </c>
      <c r="T303" t="s">
        <v>29</v>
      </c>
      <c r="U303" s="108" t="s">
        <v>313</v>
      </c>
      <c r="V303">
        <f t="shared" si="7"/>
        <v>36</v>
      </c>
      <c r="W303">
        <f t="shared" si="7"/>
        <v>168</v>
      </c>
      <c r="X303" s="111">
        <f t="shared" si="7"/>
        <v>3</v>
      </c>
    </row>
    <row r="304" spans="1:24" x14ac:dyDescent="0.35">
      <c r="A304">
        <f>IF(Roll!A70&gt;0,Roll!A70,IF(ISBLANK(Roll!A70),A303,Roll!A70))</f>
        <v>2025</v>
      </c>
      <c r="B304">
        <f>Roll!B70</f>
        <v>10</v>
      </c>
      <c r="C304" s="106">
        <f>Roll!C70</f>
        <v>16712</v>
      </c>
      <c r="D304" s="106">
        <f>Roll!D70</f>
        <v>16712</v>
      </c>
      <c r="E304" s="106">
        <f>Roll!E70</f>
        <v>11322</v>
      </c>
      <c r="F304" s="106">
        <f>Roll!F70</f>
        <v>0</v>
      </c>
      <c r="G304" s="106">
        <f>Roll!G70</f>
        <v>0</v>
      </c>
      <c r="H304" s="106">
        <f>Roll!H70</f>
        <v>11322</v>
      </c>
      <c r="I304" s="106">
        <f>Roll!I70</f>
        <v>0</v>
      </c>
      <c r="J304" s="106">
        <f>Roll!J70</f>
        <v>0</v>
      </c>
      <c r="K304" s="106">
        <f>Roll!K70</f>
        <v>16712</v>
      </c>
      <c r="L304" s="110">
        <f>Roll!L70</f>
        <v>0.71873196953041163</v>
      </c>
      <c r="M304" s="106">
        <f>Roll!M70</f>
        <v>13270.202517943721</v>
      </c>
      <c r="N304" s="106">
        <f>Roll!N70</f>
        <v>15481.902937601008</v>
      </c>
      <c r="O304" s="106">
        <f>Roll!O70</f>
        <v>61927.61175040403</v>
      </c>
      <c r="P304" s="110">
        <f>Roll!P70</f>
        <v>1.2593628452468864</v>
      </c>
      <c r="Q304" s="110">
        <f>Roll!Q70</f>
        <v>1.079453867354474</v>
      </c>
      <c r="R304" s="110">
        <f>Roll!R70</f>
        <v>0.2698634668386185</v>
      </c>
      <c r="S304" s="107">
        <f>Roll!S70</f>
        <v>18.969363331737672</v>
      </c>
      <c r="T304" t="s">
        <v>29</v>
      </c>
      <c r="U304" s="108" t="s">
        <v>313</v>
      </c>
      <c r="V304">
        <f t="shared" si="7"/>
        <v>36</v>
      </c>
      <c r="W304">
        <f t="shared" si="7"/>
        <v>168</v>
      </c>
      <c r="X304" s="111">
        <f t="shared" si="7"/>
        <v>3</v>
      </c>
    </row>
    <row r="305" spans="1:24" x14ac:dyDescent="0.35">
      <c r="A305">
        <f>IF(Roll!A71&gt;0,Roll!A71,IF(ISBLANK(Roll!A71),A304,Roll!A71))</f>
        <v>2025</v>
      </c>
      <c r="B305">
        <f>Roll!B71</f>
        <v>11</v>
      </c>
      <c r="C305" s="106">
        <f>Roll!C71</f>
        <v>16839</v>
      </c>
      <c r="D305" s="106">
        <f>Roll!D71</f>
        <v>16839</v>
      </c>
      <c r="E305" s="106">
        <f>Roll!E71</f>
        <v>11322</v>
      </c>
      <c r="F305" s="106">
        <f>Roll!F71</f>
        <v>0</v>
      </c>
      <c r="G305" s="106">
        <f>Roll!G71</f>
        <v>0</v>
      </c>
      <c r="H305" s="106">
        <f>Roll!H71</f>
        <v>11322</v>
      </c>
      <c r="I305" s="106">
        <f>Roll!I71</f>
        <v>0</v>
      </c>
      <c r="J305" s="106">
        <f>Roll!J71</f>
        <v>0</v>
      </c>
      <c r="K305" s="106">
        <f>Roll!K71</f>
        <v>16839</v>
      </c>
      <c r="L305" s="110">
        <f>Roll!L71</f>
        <v>0.71873196953041163</v>
      </c>
      <c r="M305" s="106">
        <f>Roll!M71</f>
        <v>13270.202517943721</v>
      </c>
      <c r="N305" s="106">
        <f>Roll!N71</f>
        <v>15481.902937601008</v>
      </c>
      <c r="O305" s="106">
        <f>Roll!O71</f>
        <v>61927.61175040403</v>
      </c>
      <c r="P305" s="110">
        <f>Roll!P71</f>
        <v>1.2689331588746002</v>
      </c>
      <c r="Q305" s="110">
        <f>Roll!Q71</f>
        <v>1.087656993321086</v>
      </c>
      <c r="R305" s="110">
        <f>Roll!R71</f>
        <v>0.2719142483302715</v>
      </c>
      <c r="S305" s="107">
        <f>Roll!S71</f>
        <v>18.826296098343132</v>
      </c>
      <c r="T305" t="s">
        <v>29</v>
      </c>
      <c r="U305" s="108" t="s">
        <v>313</v>
      </c>
      <c r="V305">
        <f t="shared" si="7"/>
        <v>36</v>
      </c>
      <c r="W305">
        <f t="shared" si="7"/>
        <v>168</v>
      </c>
      <c r="X305" s="111">
        <f t="shared" si="7"/>
        <v>3</v>
      </c>
    </row>
    <row r="306" spans="1:24" x14ac:dyDescent="0.35">
      <c r="A306">
        <f>IF(Roll!A72&gt;0,Roll!A72,IF(ISBLANK(Roll!A72),A305,Roll!A72))</f>
        <v>2025</v>
      </c>
      <c r="B306">
        <f>Roll!B72</f>
        <v>12</v>
      </c>
      <c r="C306" s="106">
        <f>Roll!C72</f>
        <v>16169</v>
      </c>
      <c r="D306" s="106">
        <f>Roll!D72</f>
        <v>16169</v>
      </c>
      <c r="E306" s="106">
        <f>Roll!E72</f>
        <v>11322</v>
      </c>
      <c r="F306" s="106">
        <f>Roll!F72</f>
        <v>0</v>
      </c>
      <c r="G306" s="106">
        <f>Roll!G72</f>
        <v>0</v>
      </c>
      <c r="H306" s="106">
        <f>Roll!H72</f>
        <v>11322</v>
      </c>
      <c r="I306" s="106">
        <f>Roll!I72</f>
        <v>0</v>
      </c>
      <c r="J306" s="106">
        <f>Roll!J72</f>
        <v>0</v>
      </c>
      <c r="K306" s="106">
        <f>Roll!K72</f>
        <v>16169</v>
      </c>
      <c r="L306" s="110">
        <f>Roll!L72</f>
        <v>0.71873196953041163</v>
      </c>
      <c r="M306" s="106">
        <f>Roll!M72</f>
        <v>13270.202517943721</v>
      </c>
      <c r="N306" s="106">
        <f>Roll!N72</f>
        <v>15481.902937601008</v>
      </c>
      <c r="O306" s="106">
        <f>Roll!O72</f>
        <v>61927.61175040403</v>
      </c>
      <c r="P306" s="110">
        <f>Roll!P72</f>
        <v>1.2184441027283932</v>
      </c>
      <c r="Q306" s="110">
        <f>Roll!Q72</f>
        <v>1.0443806594814797</v>
      </c>
      <c r="R306" s="110">
        <f>Roll!R72</f>
        <v>0.26109516487036993</v>
      </c>
      <c r="S306" s="107">
        <f>Roll!S72</f>
        <v>19.606407322654462</v>
      </c>
      <c r="T306" t="s">
        <v>29</v>
      </c>
      <c r="U306" s="108" t="s">
        <v>313</v>
      </c>
      <c r="V306">
        <f t="shared" si="7"/>
        <v>36</v>
      </c>
      <c r="W306">
        <f t="shared" si="7"/>
        <v>168</v>
      </c>
      <c r="X306" s="111">
        <f t="shared" si="7"/>
        <v>3</v>
      </c>
    </row>
    <row r="307" spans="1:24" x14ac:dyDescent="0.35">
      <c r="A307">
        <f>IF(Roll!A73&gt;0,Roll!A73,IF(ISBLANK(Roll!A73),A306,Roll!A73))</f>
        <v>2025</v>
      </c>
      <c r="B307">
        <f>Roll!B73</f>
        <v>13</v>
      </c>
      <c r="C307" s="106">
        <f>Roll!C73</f>
        <v>15464</v>
      </c>
      <c r="D307" s="106">
        <f>Roll!D73</f>
        <v>15464</v>
      </c>
      <c r="E307" s="106">
        <f>Roll!E73</f>
        <v>11322</v>
      </c>
      <c r="F307" s="106">
        <f>Roll!F73</f>
        <v>0</v>
      </c>
      <c r="G307" s="106">
        <f>Roll!G73</f>
        <v>0</v>
      </c>
      <c r="H307" s="106">
        <f>Roll!H73</f>
        <v>11322</v>
      </c>
      <c r="I307" s="106">
        <f>Roll!I73</f>
        <v>0</v>
      </c>
      <c r="J307" s="106">
        <f>Roll!J73</f>
        <v>0</v>
      </c>
      <c r="K307" s="106">
        <f>Roll!K73</f>
        <v>15464</v>
      </c>
      <c r="L307" s="110">
        <f>Roll!L73</f>
        <v>0.71873196953041163</v>
      </c>
      <c r="M307" s="106">
        <f>Roll!M73</f>
        <v>13270.202517943721</v>
      </c>
      <c r="N307" s="106">
        <f>Roll!N73</f>
        <v>15481.902937601008</v>
      </c>
      <c r="O307" s="106">
        <f>Roll!O73</f>
        <v>61927.61175040403</v>
      </c>
      <c r="P307" s="110">
        <f>Roll!P73</f>
        <v>1.1653175585745483</v>
      </c>
      <c r="Q307" s="110">
        <f>Roll!Q73</f>
        <v>0.99884362163532714</v>
      </c>
      <c r="R307" s="110">
        <f>Roll!R73</f>
        <v>0.24971090540883178</v>
      </c>
      <c r="S307" s="107">
        <f>Roll!S73</f>
        <v>20.500258665287117</v>
      </c>
      <c r="T307" t="s">
        <v>29</v>
      </c>
      <c r="U307" s="108" t="s">
        <v>313</v>
      </c>
      <c r="V307">
        <f t="shared" si="7"/>
        <v>36</v>
      </c>
      <c r="W307">
        <f t="shared" si="7"/>
        <v>168</v>
      </c>
      <c r="X307" s="111">
        <f t="shared" si="7"/>
        <v>3</v>
      </c>
    </row>
    <row r="308" spans="1:24" x14ac:dyDescent="0.35">
      <c r="A308">
        <f>IF(Roll!A74&gt;0,Roll!A74,IF(ISBLANK(Roll!A74),A307,Roll!A74))</f>
        <v>2026</v>
      </c>
      <c r="B308">
        <f>Roll!B74</f>
        <v>1</v>
      </c>
      <c r="C308" s="106">
        <f>Roll!C74</f>
        <v>14069</v>
      </c>
      <c r="D308" s="106">
        <f>Roll!D74</f>
        <v>14069</v>
      </c>
      <c r="E308" s="106">
        <f>Roll!E74</f>
        <v>11322</v>
      </c>
      <c r="F308" s="106">
        <f>Roll!F74</f>
        <v>0</v>
      </c>
      <c r="G308" s="106">
        <f>Roll!G74</f>
        <v>0</v>
      </c>
      <c r="H308" s="106">
        <f>Roll!H74</f>
        <v>11322</v>
      </c>
      <c r="I308" s="106">
        <f>Roll!I74</f>
        <v>0</v>
      </c>
      <c r="J308" s="106">
        <f>Roll!J74</f>
        <v>0</v>
      </c>
      <c r="K308" s="106">
        <f>Roll!K74</f>
        <v>14069</v>
      </c>
      <c r="L308" s="110">
        <f>Roll!L74</f>
        <v>0.71873196953041163</v>
      </c>
      <c r="M308" s="106">
        <f>Roll!M74</f>
        <v>13270.202517943721</v>
      </c>
      <c r="N308" s="106">
        <f>Roll!N74</f>
        <v>15481.902937601008</v>
      </c>
      <c r="O308" s="106">
        <f>Roll!O74</f>
        <v>61927.61175040403</v>
      </c>
      <c r="P308" s="110">
        <f>Roll!P74</f>
        <v>1.0601948222701318</v>
      </c>
      <c r="Q308" s="110">
        <f>Roll!Q74</f>
        <v>0.90873841908868447</v>
      </c>
      <c r="R308" s="110">
        <f>Roll!R74</f>
        <v>0.22718460477217112</v>
      </c>
      <c r="S308" s="107">
        <f>Roll!S74</f>
        <v>22.532944772194185</v>
      </c>
      <c r="T308" t="s">
        <v>29</v>
      </c>
      <c r="U308" s="108" t="s">
        <v>313</v>
      </c>
      <c r="V308">
        <f t="shared" si="7"/>
        <v>36</v>
      </c>
      <c r="W308">
        <f t="shared" si="7"/>
        <v>168</v>
      </c>
      <c r="X308" s="111">
        <f t="shared" si="7"/>
        <v>3</v>
      </c>
    </row>
    <row r="309" spans="1:24" x14ac:dyDescent="0.35">
      <c r="A309">
        <f>IF(Roll!A75&gt;0,Roll!A75,IF(ISBLANK(Roll!A75),A308,Roll!A75))</f>
        <v>2026</v>
      </c>
      <c r="B309">
        <f>Roll!B75</f>
        <v>2</v>
      </c>
      <c r="C309" s="106">
        <f>Roll!C75</f>
        <v>14219</v>
      </c>
      <c r="D309" s="106">
        <f>Roll!D75</f>
        <v>14219</v>
      </c>
      <c r="E309" s="106">
        <f>Roll!E75</f>
        <v>11322</v>
      </c>
      <c r="F309" s="106">
        <f>Roll!F75</f>
        <v>0</v>
      </c>
      <c r="G309" s="106">
        <f>Roll!G75</f>
        <v>0</v>
      </c>
      <c r="H309" s="106">
        <f>Roll!H75</f>
        <v>11322</v>
      </c>
      <c r="I309" s="106">
        <f>Roll!I75</f>
        <v>0</v>
      </c>
      <c r="J309" s="106">
        <f>Roll!J75</f>
        <v>0</v>
      </c>
      <c r="K309" s="106">
        <f>Roll!K75</f>
        <v>14219</v>
      </c>
      <c r="L309" s="110">
        <f>Roll!L75</f>
        <v>0.71873196953041163</v>
      </c>
      <c r="M309" s="106">
        <f>Roll!M75</f>
        <v>13270.202517943721</v>
      </c>
      <c r="N309" s="106">
        <f>Roll!N75</f>
        <v>15481.902937601008</v>
      </c>
      <c r="O309" s="106">
        <f>Roll!O75</f>
        <v>61927.61175040403</v>
      </c>
      <c r="P309" s="110">
        <f>Roll!P75</f>
        <v>1.0714983423028648</v>
      </c>
      <c r="Q309" s="110">
        <f>Roll!Q75</f>
        <v>0.91842715054531276</v>
      </c>
      <c r="R309" s="110">
        <f>Roll!R75</f>
        <v>0.22960678763632819</v>
      </c>
      <c r="S309" s="107">
        <f>Roll!S75</f>
        <v>22.295238765032703</v>
      </c>
      <c r="T309" t="s">
        <v>29</v>
      </c>
      <c r="U309" s="108" t="s">
        <v>313</v>
      </c>
      <c r="V309">
        <f t="shared" si="7"/>
        <v>36</v>
      </c>
      <c r="W309">
        <f t="shared" si="7"/>
        <v>168</v>
      </c>
      <c r="X309" s="111">
        <f t="shared" si="7"/>
        <v>3</v>
      </c>
    </row>
    <row r="310" spans="1:24" x14ac:dyDescent="0.35">
      <c r="A310">
        <f>IF(Roll!A76&gt;0,Roll!A76,IF(ISBLANK(Roll!A76),A309,Roll!A76))</f>
        <v>2026</v>
      </c>
      <c r="B310">
        <f>Roll!B76</f>
        <v>3</v>
      </c>
      <c r="C310" s="106">
        <f>Roll!C76</f>
        <v>13764</v>
      </c>
      <c r="D310" s="106">
        <f>Roll!D76</f>
        <v>13764</v>
      </c>
      <c r="E310" s="106">
        <f>Roll!E76</f>
        <v>11322</v>
      </c>
      <c r="F310" s="106">
        <f>Roll!F76</f>
        <v>0</v>
      </c>
      <c r="G310" s="106">
        <f>Roll!G76</f>
        <v>0</v>
      </c>
      <c r="H310" s="106">
        <f>Roll!H76</f>
        <v>11322</v>
      </c>
      <c r="I310" s="106">
        <f>Roll!I76</f>
        <v>0</v>
      </c>
      <c r="J310" s="106">
        <f>Roll!J76</f>
        <v>0</v>
      </c>
      <c r="K310" s="106">
        <f>Roll!K76</f>
        <v>13764</v>
      </c>
      <c r="L310" s="110">
        <f>Roll!L76</f>
        <v>0.71873196953041163</v>
      </c>
      <c r="M310" s="106">
        <f>Roll!M76</f>
        <v>13270.202517943721</v>
      </c>
      <c r="N310" s="106">
        <f>Roll!N76</f>
        <v>15481.902937601008</v>
      </c>
      <c r="O310" s="106">
        <f>Roll!O76</f>
        <v>61927.61175040403</v>
      </c>
      <c r="P310" s="110">
        <f>Roll!P76</f>
        <v>1.0372109982035749</v>
      </c>
      <c r="Q310" s="110">
        <f>Roll!Q76</f>
        <v>0.88903799846020704</v>
      </c>
      <c r="R310" s="110">
        <f>Roll!R76</f>
        <v>0.22225949961505176</v>
      </c>
      <c r="S310" s="107">
        <f>Roll!S76</f>
        <v>23.032258064516128</v>
      </c>
      <c r="T310" t="s">
        <v>29</v>
      </c>
      <c r="U310" s="108" t="s">
        <v>313</v>
      </c>
      <c r="V310">
        <f t="shared" si="7"/>
        <v>36</v>
      </c>
      <c r="W310">
        <f t="shared" si="7"/>
        <v>168</v>
      </c>
      <c r="X310" s="111">
        <f t="shared" si="7"/>
        <v>3</v>
      </c>
    </row>
    <row r="311" spans="1:24" x14ac:dyDescent="0.35">
      <c r="A311">
        <f>IF(Roll!A77&gt;0,Roll!A77,IF(ISBLANK(Roll!A77),A310,Roll!A77))</f>
        <v>2026</v>
      </c>
      <c r="B311">
        <f>Roll!B77</f>
        <v>4</v>
      </c>
      <c r="C311" s="106">
        <f>Roll!C77</f>
        <v>13685</v>
      </c>
      <c r="D311" s="106">
        <f>Roll!D77</f>
        <v>13685</v>
      </c>
      <c r="E311" s="106">
        <f>Roll!E77</f>
        <v>11322</v>
      </c>
      <c r="F311" s="106">
        <f>Roll!F77</f>
        <v>0</v>
      </c>
      <c r="G311" s="106">
        <f>Roll!G77</f>
        <v>0</v>
      </c>
      <c r="H311" s="106">
        <f>Roll!H77</f>
        <v>11322</v>
      </c>
      <c r="I311" s="106">
        <f>Roll!I77</f>
        <v>0</v>
      </c>
      <c r="J311" s="106">
        <f>Roll!J77</f>
        <v>0</v>
      </c>
      <c r="K311" s="106">
        <f>Roll!K77</f>
        <v>13685</v>
      </c>
      <c r="L311" s="110">
        <f>Roll!L77</f>
        <v>0.71873196953041163</v>
      </c>
      <c r="M311" s="106">
        <f>Roll!M77</f>
        <v>13270.202517943721</v>
      </c>
      <c r="N311" s="106">
        <f>Roll!N77</f>
        <v>15481.902937601008</v>
      </c>
      <c r="O311" s="106">
        <f>Roll!O77</f>
        <v>61927.61175040403</v>
      </c>
      <c r="P311" s="110">
        <f>Roll!P77</f>
        <v>1.0312578109863355</v>
      </c>
      <c r="Q311" s="110">
        <f>Roll!Q77</f>
        <v>0.88393526655971622</v>
      </c>
      <c r="R311" s="110">
        <f>Roll!R77</f>
        <v>0.22098381663992905</v>
      </c>
      <c r="S311" s="107">
        <f>Roll!S77</f>
        <v>23.165217391304349</v>
      </c>
      <c r="T311" t="s">
        <v>29</v>
      </c>
      <c r="U311" s="108" t="s">
        <v>313</v>
      </c>
      <c r="V311">
        <f t="shared" si="7"/>
        <v>36</v>
      </c>
      <c r="W311">
        <f t="shared" si="7"/>
        <v>168</v>
      </c>
      <c r="X311" s="111">
        <f t="shared" si="7"/>
        <v>3</v>
      </c>
    </row>
    <row r="312" spans="1:24" x14ac:dyDescent="0.35">
      <c r="A312">
        <f>IF(Roll!A78&gt;0,Roll!A78,IF(ISBLANK(Roll!A78),A311,Roll!A78))</f>
        <v>2026</v>
      </c>
      <c r="B312">
        <f>Roll!B78</f>
        <v>5</v>
      </c>
      <c r="C312" s="106">
        <f>Roll!C78</f>
        <v>13685</v>
      </c>
      <c r="D312" s="106">
        <f>Roll!D78</f>
        <v>13685</v>
      </c>
      <c r="E312" s="106">
        <f>Roll!E78</f>
        <v>11322</v>
      </c>
      <c r="F312" s="106">
        <f>Roll!F78</f>
        <v>0</v>
      </c>
      <c r="G312" s="106">
        <f>Roll!G78</f>
        <v>0</v>
      </c>
      <c r="H312" s="106">
        <f>Roll!H78</f>
        <v>11322</v>
      </c>
      <c r="I312" s="106">
        <f>Roll!I78</f>
        <v>0</v>
      </c>
      <c r="J312" s="106">
        <f>Roll!J78</f>
        <v>0</v>
      </c>
      <c r="K312" s="106">
        <f>Roll!K78</f>
        <v>13685</v>
      </c>
      <c r="L312" s="110">
        <f>Roll!L78</f>
        <v>0.71873196953041163</v>
      </c>
      <c r="M312" s="106">
        <f>Roll!M78</f>
        <v>13270.202517943721</v>
      </c>
      <c r="N312" s="106">
        <f>Roll!N78</f>
        <v>15481.902937601008</v>
      </c>
      <c r="O312" s="106">
        <f>Roll!O78</f>
        <v>61927.61175040403</v>
      </c>
      <c r="P312" s="110">
        <f>Roll!P78</f>
        <v>1.0312578109863355</v>
      </c>
      <c r="Q312" s="110">
        <f>Roll!Q78</f>
        <v>0.88393526655971622</v>
      </c>
      <c r="R312" s="110">
        <f>Roll!R78</f>
        <v>0.22098381663992905</v>
      </c>
      <c r="S312" s="107">
        <f>Roll!S78</f>
        <v>23.165217391304349</v>
      </c>
      <c r="T312" t="s">
        <v>29</v>
      </c>
      <c r="U312" s="108" t="s">
        <v>313</v>
      </c>
      <c r="V312">
        <f t="shared" si="7"/>
        <v>36</v>
      </c>
      <c r="W312">
        <f t="shared" si="7"/>
        <v>168</v>
      </c>
      <c r="X312" s="111">
        <f t="shared" si="7"/>
        <v>3</v>
      </c>
    </row>
    <row r="313" spans="1:24" x14ac:dyDescent="0.35">
      <c r="A313">
        <f>IF(Roll!A79&gt;0,Roll!A79,IF(ISBLANK(Roll!A79),A312,Roll!A79))</f>
        <v>2026</v>
      </c>
      <c r="B313">
        <f>Roll!B79</f>
        <v>6</v>
      </c>
      <c r="C313" s="106">
        <f>Roll!C79</f>
        <v>13685</v>
      </c>
      <c r="D313" s="106">
        <f>Roll!D79</f>
        <v>13685</v>
      </c>
      <c r="E313" s="106">
        <f>Roll!E79</f>
        <v>11322</v>
      </c>
      <c r="F313" s="106">
        <f>Roll!F79</f>
        <v>0</v>
      </c>
      <c r="G313" s="106">
        <f>Roll!G79</f>
        <v>0</v>
      </c>
      <c r="H313" s="106">
        <f>Roll!H79</f>
        <v>11322</v>
      </c>
      <c r="I313" s="106">
        <f>Roll!I79</f>
        <v>0</v>
      </c>
      <c r="J313" s="106">
        <f>Roll!J79</f>
        <v>0</v>
      </c>
      <c r="K313" s="106">
        <f>Roll!K79</f>
        <v>13685</v>
      </c>
      <c r="L313" s="110">
        <f>Roll!L79</f>
        <v>0.71873196953041163</v>
      </c>
      <c r="M313" s="106">
        <f>Roll!M79</f>
        <v>13270.202517943721</v>
      </c>
      <c r="N313" s="106">
        <f>Roll!N79</f>
        <v>15481.902937601008</v>
      </c>
      <c r="O313" s="106">
        <f>Roll!O79</f>
        <v>61927.61175040403</v>
      </c>
      <c r="P313" s="110">
        <f>Roll!P79</f>
        <v>1.0312578109863355</v>
      </c>
      <c r="Q313" s="110">
        <f>Roll!Q79</f>
        <v>0.88393526655971622</v>
      </c>
      <c r="R313" s="110">
        <f>Roll!R79</f>
        <v>0.22098381663992905</v>
      </c>
      <c r="S313" s="107">
        <f>Roll!S79</f>
        <v>23.165217391304349</v>
      </c>
      <c r="T313" t="s">
        <v>29</v>
      </c>
      <c r="U313" s="108" t="s">
        <v>313</v>
      </c>
      <c r="V313">
        <f t="shared" si="7"/>
        <v>36</v>
      </c>
      <c r="W313">
        <f t="shared" si="7"/>
        <v>168</v>
      </c>
      <c r="X313" s="111">
        <f t="shared" si="7"/>
        <v>3</v>
      </c>
    </row>
    <row r="314" spans="1:24" x14ac:dyDescent="0.35">
      <c r="A314">
        <f>IF(Roll!A80&gt;0,Roll!A80,IF(ISBLANK(Roll!A80),A313,Roll!A80))</f>
        <v>2026</v>
      </c>
      <c r="B314">
        <f>Roll!B80</f>
        <v>7</v>
      </c>
      <c r="C314" s="106">
        <f>Roll!C80</f>
        <v>13685</v>
      </c>
      <c r="D314" s="106">
        <f>Roll!D80</f>
        <v>13685</v>
      </c>
      <c r="E314" s="106">
        <f>Roll!E80</f>
        <v>11322</v>
      </c>
      <c r="F314" s="106">
        <f>Roll!F80</f>
        <v>0</v>
      </c>
      <c r="G314" s="106">
        <f>Roll!G80</f>
        <v>0</v>
      </c>
      <c r="H314" s="106">
        <f>Roll!H80</f>
        <v>11322</v>
      </c>
      <c r="I314" s="106">
        <f>Roll!I80</f>
        <v>0</v>
      </c>
      <c r="J314" s="106">
        <f>Roll!J80</f>
        <v>0</v>
      </c>
      <c r="K314" s="106">
        <f>Roll!K80</f>
        <v>13685</v>
      </c>
      <c r="L314" s="110">
        <f>Roll!L80</f>
        <v>0.71873196953041163</v>
      </c>
      <c r="M314" s="106">
        <f>Roll!M80</f>
        <v>13270.202517943721</v>
      </c>
      <c r="N314" s="106">
        <f>Roll!N80</f>
        <v>15481.902937601008</v>
      </c>
      <c r="O314" s="106">
        <f>Roll!O80</f>
        <v>61927.61175040403</v>
      </c>
      <c r="P314" s="110">
        <f>Roll!P80</f>
        <v>1.0312578109863355</v>
      </c>
      <c r="Q314" s="110">
        <f>Roll!Q80</f>
        <v>0.88393526655971622</v>
      </c>
      <c r="R314" s="110">
        <f>Roll!R80</f>
        <v>0.22098381663992905</v>
      </c>
      <c r="S314" s="107">
        <f>Roll!S80</f>
        <v>23.165217391304349</v>
      </c>
      <c r="T314" t="s">
        <v>29</v>
      </c>
      <c r="U314" s="108" t="s">
        <v>313</v>
      </c>
      <c r="V314">
        <f t="shared" si="7"/>
        <v>36</v>
      </c>
      <c r="W314">
        <f t="shared" si="7"/>
        <v>168</v>
      </c>
      <c r="X314" s="111">
        <f t="shared" si="7"/>
        <v>3</v>
      </c>
    </row>
    <row r="315" spans="1:24" x14ac:dyDescent="0.35">
      <c r="A315">
        <f>IF(Roll!A81&gt;0,Roll!A81,IF(ISBLANK(Roll!A81),A314,Roll!A81))</f>
        <v>2026</v>
      </c>
      <c r="B315">
        <f>Roll!B81</f>
        <v>8</v>
      </c>
      <c r="C315" s="106">
        <f>Roll!C81</f>
        <v>13685</v>
      </c>
      <c r="D315" s="106">
        <f>Roll!D81</f>
        <v>13685</v>
      </c>
      <c r="E315" s="106">
        <f>Roll!E81</f>
        <v>11322</v>
      </c>
      <c r="F315" s="106">
        <f>Roll!F81</f>
        <v>0</v>
      </c>
      <c r="G315" s="106">
        <f>Roll!G81</f>
        <v>0</v>
      </c>
      <c r="H315" s="106">
        <f>Roll!H81</f>
        <v>11322</v>
      </c>
      <c r="I315" s="106">
        <f>Roll!I81</f>
        <v>0</v>
      </c>
      <c r="J315" s="106">
        <f>Roll!J81</f>
        <v>0</v>
      </c>
      <c r="K315" s="106">
        <f>Roll!K81</f>
        <v>13685</v>
      </c>
      <c r="L315" s="110">
        <f>Roll!L81</f>
        <v>0.71873196953041163</v>
      </c>
      <c r="M315" s="106">
        <f>Roll!M81</f>
        <v>13270.202517943721</v>
      </c>
      <c r="N315" s="106">
        <f>Roll!N81</f>
        <v>15481.902937601008</v>
      </c>
      <c r="O315" s="106">
        <f>Roll!O81</f>
        <v>61927.61175040403</v>
      </c>
      <c r="P315" s="110">
        <f>Roll!P81</f>
        <v>1.0312578109863355</v>
      </c>
      <c r="Q315" s="110">
        <f>Roll!Q81</f>
        <v>0.88393526655971622</v>
      </c>
      <c r="R315" s="110">
        <f>Roll!R81</f>
        <v>0.22098381663992905</v>
      </c>
      <c r="S315" s="107">
        <f>Roll!S81</f>
        <v>23.165217391304349</v>
      </c>
      <c r="T315" t="s">
        <v>29</v>
      </c>
      <c r="U315" s="108" t="s">
        <v>313</v>
      </c>
      <c r="V315">
        <f t="shared" si="7"/>
        <v>36</v>
      </c>
      <c r="W315">
        <f t="shared" si="7"/>
        <v>168</v>
      </c>
      <c r="X315" s="111">
        <f t="shared" si="7"/>
        <v>3</v>
      </c>
    </row>
    <row r="316" spans="1:24" x14ac:dyDescent="0.35">
      <c r="A316">
        <f>IF(Roll!A82&gt;0,Roll!A82,IF(ISBLANK(Roll!A82),A315,Roll!A82))</f>
        <v>2026</v>
      </c>
      <c r="B316">
        <f>Roll!B82</f>
        <v>9</v>
      </c>
      <c r="C316" s="106">
        <f>Roll!C82</f>
        <v>13685</v>
      </c>
      <c r="D316" s="106">
        <f>Roll!D82</f>
        <v>13685</v>
      </c>
      <c r="E316" s="106">
        <f>Roll!E82</f>
        <v>11322</v>
      </c>
      <c r="F316" s="106">
        <f>Roll!F82</f>
        <v>0</v>
      </c>
      <c r="G316" s="106">
        <f>Roll!G82</f>
        <v>0</v>
      </c>
      <c r="H316" s="106">
        <f>Roll!H82</f>
        <v>11322</v>
      </c>
      <c r="I316" s="106">
        <f>Roll!I82</f>
        <v>0</v>
      </c>
      <c r="J316" s="106">
        <f>Roll!J82</f>
        <v>0</v>
      </c>
      <c r="K316" s="106">
        <f>Roll!K82</f>
        <v>13685</v>
      </c>
      <c r="L316" s="110">
        <f>Roll!L82</f>
        <v>0.71873196953041163</v>
      </c>
      <c r="M316" s="106">
        <f>Roll!M82</f>
        <v>13270.202517943721</v>
      </c>
      <c r="N316" s="106">
        <f>Roll!N82</f>
        <v>15481.902937601008</v>
      </c>
      <c r="O316" s="106">
        <f>Roll!O82</f>
        <v>61927.61175040403</v>
      </c>
      <c r="P316" s="110">
        <f>Roll!P82</f>
        <v>1.0312578109863355</v>
      </c>
      <c r="Q316" s="110">
        <f>Roll!Q82</f>
        <v>0.88393526655971622</v>
      </c>
      <c r="R316" s="110">
        <f>Roll!R82</f>
        <v>0.22098381663992905</v>
      </c>
      <c r="S316" s="107">
        <f>Roll!S82</f>
        <v>23.165217391304349</v>
      </c>
      <c r="T316" t="s">
        <v>29</v>
      </c>
      <c r="U316" s="108" t="s">
        <v>313</v>
      </c>
      <c r="V316">
        <f t="shared" si="7"/>
        <v>36</v>
      </c>
      <c r="W316">
        <f t="shared" si="7"/>
        <v>168</v>
      </c>
      <c r="X316" s="111">
        <f t="shared" si="7"/>
        <v>3</v>
      </c>
    </row>
    <row r="317" spans="1:24" x14ac:dyDescent="0.35">
      <c r="A317">
        <f>IF(Roll!A83&gt;0,Roll!A83,IF(ISBLANK(Roll!A83),A316,Roll!A83))</f>
        <v>2026</v>
      </c>
      <c r="B317">
        <f>Roll!B83</f>
        <v>10</v>
      </c>
      <c r="C317" s="106">
        <f>Roll!C83</f>
        <v>13685</v>
      </c>
      <c r="D317" s="106">
        <f>Roll!D83</f>
        <v>13685</v>
      </c>
      <c r="E317" s="106">
        <f>Roll!E83</f>
        <v>11322</v>
      </c>
      <c r="F317" s="106">
        <f>Roll!F83</f>
        <v>0</v>
      </c>
      <c r="G317" s="106">
        <f>Roll!G83</f>
        <v>0</v>
      </c>
      <c r="H317" s="106">
        <f>Roll!H83</f>
        <v>11322</v>
      </c>
      <c r="I317" s="106">
        <f>Roll!I83</f>
        <v>0</v>
      </c>
      <c r="J317" s="106">
        <f>Roll!J83</f>
        <v>0</v>
      </c>
      <c r="K317" s="106">
        <f>Roll!K83</f>
        <v>13685</v>
      </c>
      <c r="L317" s="110">
        <f>Roll!L83</f>
        <v>0.71873196953041163</v>
      </c>
      <c r="M317" s="106">
        <f>Roll!M83</f>
        <v>13270.202517943721</v>
      </c>
      <c r="N317" s="106">
        <f>Roll!N83</f>
        <v>15481.902937601008</v>
      </c>
      <c r="O317" s="106">
        <f>Roll!O83</f>
        <v>61927.61175040403</v>
      </c>
      <c r="P317" s="110">
        <f>Roll!P83</f>
        <v>1.0312578109863355</v>
      </c>
      <c r="Q317" s="110">
        <f>Roll!Q83</f>
        <v>0.88393526655971622</v>
      </c>
      <c r="R317" s="110">
        <f>Roll!R83</f>
        <v>0.22098381663992905</v>
      </c>
      <c r="S317" s="107">
        <f>Roll!S83</f>
        <v>23.165217391304349</v>
      </c>
      <c r="T317" t="s">
        <v>29</v>
      </c>
      <c r="U317" s="108" t="s">
        <v>313</v>
      </c>
      <c r="V317">
        <f t="shared" si="7"/>
        <v>36</v>
      </c>
      <c r="W317">
        <f t="shared" si="7"/>
        <v>168</v>
      </c>
      <c r="X317" s="111">
        <f t="shared" si="7"/>
        <v>3</v>
      </c>
    </row>
    <row r="318" spans="1:24" x14ac:dyDescent="0.35">
      <c r="A318">
        <f>IF(Roll!A84&gt;0,Roll!A84,IF(ISBLANK(Roll!A84),A317,Roll!A84))</f>
        <v>2026</v>
      </c>
      <c r="B318">
        <f>Roll!B84</f>
        <v>11</v>
      </c>
      <c r="C318" s="106">
        <f>Roll!C84</f>
        <v>13685</v>
      </c>
      <c r="D318" s="106">
        <f>Roll!D84</f>
        <v>13685</v>
      </c>
      <c r="E318" s="106">
        <f>Roll!E84</f>
        <v>11322</v>
      </c>
      <c r="F318" s="106">
        <f>Roll!F84</f>
        <v>0</v>
      </c>
      <c r="G318" s="106">
        <f>Roll!G84</f>
        <v>0</v>
      </c>
      <c r="H318" s="106">
        <f>Roll!H84</f>
        <v>11322</v>
      </c>
      <c r="I318" s="106">
        <f>Roll!I84</f>
        <v>0</v>
      </c>
      <c r="J318" s="106">
        <f>Roll!J84</f>
        <v>0</v>
      </c>
      <c r="K318" s="106">
        <f>Roll!K84</f>
        <v>13685</v>
      </c>
      <c r="L318" s="110">
        <f>Roll!L84</f>
        <v>0.71873196953041163</v>
      </c>
      <c r="M318" s="106">
        <f>Roll!M84</f>
        <v>13270.202517943721</v>
      </c>
      <c r="N318" s="106">
        <f>Roll!N84</f>
        <v>15481.902937601008</v>
      </c>
      <c r="O318" s="106">
        <f>Roll!O84</f>
        <v>61927.61175040403</v>
      </c>
      <c r="P318" s="110">
        <f>Roll!P84</f>
        <v>1.0312578109863355</v>
      </c>
      <c r="Q318" s="110">
        <f>Roll!Q84</f>
        <v>0.88393526655971622</v>
      </c>
      <c r="R318" s="110">
        <f>Roll!R84</f>
        <v>0.22098381663992905</v>
      </c>
      <c r="S318" s="107">
        <f>Roll!S84</f>
        <v>23.165217391304349</v>
      </c>
      <c r="T318" t="s">
        <v>29</v>
      </c>
      <c r="U318" s="108" t="s">
        <v>313</v>
      </c>
      <c r="V318">
        <f t="shared" si="7"/>
        <v>36</v>
      </c>
      <c r="W318">
        <f t="shared" si="7"/>
        <v>168</v>
      </c>
      <c r="X318" s="111">
        <f t="shared" si="7"/>
        <v>3</v>
      </c>
    </row>
    <row r="319" spans="1:24" x14ac:dyDescent="0.35">
      <c r="A319">
        <f>IF(Roll!A85&gt;0,Roll!A85,IF(ISBLANK(Roll!A85),A318,Roll!A85))</f>
        <v>2026</v>
      </c>
      <c r="B319">
        <f>Roll!B85</f>
        <v>12</v>
      </c>
      <c r="C319" s="106">
        <f>Roll!C85</f>
        <v>13685</v>
      </c>
      <c r="D319" s="106">
        <f>Roll!D85</f>
        <v>13685</v>
      </c>
      <c r="E319" s="106">
        <f>Roll!E85</f>
        <v>11322</v>
      </c>
      <c r="F319" s="106">
        <f>Roll!F85</f>
        <v>0</v>
      </c>
      <c r="G319" s="106">
        <f>Roll!G85</f>
        <v>0</v>
      </c>
      <c r="H319" s="106">
        <f>Roll!H85</f>
        <v>11322</v>
      </c>
      <c r="I319" s="106">
        <f>Roll!I85</f>
        <v>0</v>
      </c>
      <c r="J319" s="106">
        <f>Roll!J85</f>
        <v>0</v>
      </c>
      <c r="K319" s="106">
        <f>Roll!K85</f>
        <v>13685</v>
      </c>
      <c r="L319" s="110">
        <f>Roll!L85</f>
        <v>0.71873196953041163</v>
      </c>
      <c r="M319" s="106">
        <f>Roll!M85</f>
        <v>13270.202517943721</v>
      </c>
      <c r="N319" s="106">
        <f>Roll!N85</f>
        <v>15481.902937601008</v>
      </c>
      <c r="O319" s="106">
        <f>Roll!O85</f>
        <v>61927.61175040403</v>
      </c>
      <c r="P319" s="110">
        <f>Roll!P85</f>
        <v>1.0312578109863355</v>
      </c>
      <c r="Q319" s="110">
        <f>Roll!Q85</f>
        <v>0.88393526655971622</v>
      </c>
      <c r="R319" s="110">
        <f>Roll!R85</f>
        <v>0.22098381663992905</v>
      </c>
      <c r="S319" s="107">
        <f>Roll!S85</f>
        <v>23.165217391304349</v>
      </c>
      <c r="T319" t="s">
        <v>29</v>
      </c>
      <c r="U319" s="108" t="s">
        <v>313</v>
      </c>
      <c r="V319">
        <f t="shared" si="7"/>
        <v>36</v>
      </c>
      <c r="W319">
        <f t="shared" si="7"/>
        <v>168</v>
      </c>
      <c r="X319" s="111">
        <f t="shared" si="7"/>
        <v>3</v>
      </c>
    </row>
    <row r="320" spans="1:24" x14ac:dyDescent="0.35">
      <c r="A320">
        <f>IF(Roll!A86&gt;0,Roll!A86,IF(ISBLANK(Roll!A86),A319,Roll!A86))</f>
        <v>2026</v>
      </c>
      <c r="B320">
        <f>Roll!B86</f>
        <v>13</v>
      </c>
      <c r="C320" s="106">
        <f>Roll!C86</f>
        <v>13685</v>
      </c>
      <c r="D320" s="106">
        <f>Roll!D86</f>
        <v>13685</v>
      </c>
      <c r="E320" s="106">
        <f>Roll!E86</f>
        <v>11322</v>
      </c>
      <c r="F320" s="106">
        <f>Roll!F86</f>
        <v>0</v>
      </c>
      <c r="G320" s="106">
        <f>Roll!G86</f>
        <v>0</v>
      </c>
      <c r="H320" s="106">
        <f>Roll!H86</f>
        <v>11322</v>
      </c>
      <c r="I320" s="106">
        <f>Roll!I86</f>
        <v>0</v>
      </c>
      <c r="J320" s="106">
        <f>Roll!J86</f>
        <v>0</v>
      </c>
      <c r="K320" s="106">
        <f>Roll!K86</f>
        <v>13685</v>
      </c>
      <c r="L320" s="110">
        <f>Roll!L86</f>
        <v>0.71873196953041163</v>
      </c>
      <c r="M320" s="106">
        <f>Roll!M86</f>
        <v>13270.202517943721</v>
      </c>
      <c r="N320" s="106">
        <f>Roll!N86</f>
        <v>15481.902937601008</v>
      </c>
      <c r="O320" s="106">
        <f>Roll!O86</f>
        <v>61927.61175040403</v>
      </c>
      <c r="P320" s="110">
        <f>Roll!P86</f>
        <v>1.0312578109863355</v>
      </c>
      <c r="Q320" s="110">
        <f>Roll!Q86</f>
        <v>0.88393526655971622</v>
      </c>
      <c r="R320" s="110">
        <f>Roll!R86</f>
        <v>0.22098381663992905</v>
      </c>
      <c r="S320" s="107">
        <f>Roll!S86</f>
        <v>23.165217391304349</v>
      </c>
      <c r="T320" t="s">
        <v>29</v>
      </c>
      <c r="U320" s="108" t="s">
        <v>313</v>
      </c>
      <c r="V320">
        <f t="shared" si="7"/>
        <v>36</v>
      </c>
      <c r="W320">
        <f t="shared" si="7"/>
        <v>168</v>
      </c>
      <c r="X320" s="111">
        <f t="shared" si="7"/>
        <v>3</v>
      </c>
    </row>
    <row r="321" spans="1:24" x14ac:dyDescent="0.35">
      <c r="A321">
        <f>IF(Roll!A87&gt;0,Roll!A87,IF(ISBLANK(Roll!A87),A320,Roll!A87))</f>
        <v>2027</v>
      </c>
      <c r="B321">
        <f>Roll!B87</f>
        <v>1</v>
      </c>
      <c r="C321" s="106">
        <f>Roll!C87</f>
        <v>14069</v>
      </c>
      <c r="D321" s="106">
        <f>Roll!D87</f>
        <v>0</v>
      </c>
      <c r="E321" s="106">
        <f>Roll!E87</f>
        <v>0</v>
      </c>
      <c r="F321" s="106">
        <f>Roll!F87</f>
        <v>0</v>
      </c>
      <c r="G321" s="106">
        <f>Roll!G87</f>
        <v>0</v>
      </c>
      <c r="H321" s="106">
        <f>Roll!H87</f>
        <v>0</v>
      </c>
      <c r="I321" s="106">
        <f>Roll!I87</f>
        <v>0</v>
      </c>
      <c r="J321" s="106">
        <f>Roll!J87</f>
        <v>0</v>
      </c>
      <c r="K321" s="106">
        <f>Roll!K87</f>
        <v>14069</v>
      </c>
      <c r="L321" s="110">
        <f>Roll!L87</f>
        <v>0.71873196953041163</v>
      </c>
      <c r="M321" s="106">
        <f>Roll!M87</f>
        <v>13270.202517943721</v>
      </c>
      <c r="N321" s="106">
        <f>Roll!N87</f>
        <v>15481.902937601008</v>
      </c>
      <c r="O321" s="106">
        <f>Roll!O87</f>
        <v>61927.61175040403</v>
      </c>
      <c r="P321" s="110">
        <f>Roll!P87</f>
        <v>1.0601948222701318</v>
      </c>
      <c r="Q321" s="110">
        <f>Roll!Q87</f>
        <v>0.90873841908868447</v>
      </c>
      <c r="R321" s="110">
        <f>Roll!R87</f>
        <v>0.22718460477217112</v>
      </c>
      <c r="S321" s="107" t="e">
        <f>Roll!S87</f>
        <v>#N/A</v>
      </c>
      <c r="T321" t="s">
        <v>29</v>
      </c>
      <c r="U321" s="108" t="s">
        <v>313</v>
      </c>
      <c r="V321">
        <f t="shared" si="7"/>
        <v>36</v>
      </c>
      <c r="W321">
        <f t="shared" si="7"/>
        <v>168</v>
      </c>
      <c r="X321" s="111">
        <f t="shared" si="7"/>
        <v>3</v>
      </c>
    </row>
  </sheetData>
  <pageMargins left="0.7" right="0.7" top="0.75" bottom="0.75" header="0.3" footer="0.3"/>
  <pageSetup orientation="portrait" horizontalDpi="200" verticalDpi="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52D2E-7DFE-42F7-802A-AC0958072F29}">
  <sheetPr codeName="Sheet3">
    <tabColor rgb="FFFF0000"/>
  </sheetPr>
  <dimension ref="A33:S112"/>
  <sheetViews>
    <sheetView topLeftCell="A20" zoomScale="80" zoomScaleNormal="80" workbookViewId="0">
      <selection activeCell="A37" sqref="A37"/>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19" ht="31" x14ac:dyDescent="0.35">
      <c r="A33" s="7" t="s">
        <v>268</v>
      </c>
      <c r="B33" s="8" t="str">
        <f>("Demand ("&amp;C40&amp;")")</f>
        <v>Demand (Cases)</v>
      </c>
      <c r="C33" s="8" t="s">
        <v>269</v>
      </c>
      <c r="D33" s="8" t="s">
        <v>270</v>
      </c>
      <c r="E33" s="8" t="s">
        <v>271</v>
      </c>
      <c r="F33" s="9"/>
      <c r="G33" s="7" t="s">
        <v>268</v>
      </c>
      <c r="H33" s="7" t="s">
        <v>272</v>
      </c>
      <c r="I33" s="18"/>
      <c r="J33" s="9"/>
      <c r="K33" s="9"/>
      <c r="L33" s="11"/>
      <c r="M33" s="10"/>
      <c r="N33" s="9"/>
      <c r="O33" s="10"/>
      <c r="P33" s="11"/>
      <c r="Q33" s="10"/>
      <c r="S33" s="9"/>
    </row>
    <row r="34" spans="1:19" ht="15.5" x14ac:dyDescent="0.35">
      <c r="A34" s="24">
        <v>2023</v>
      </c>
      <c r="B34" s="12">
        <f>SUM($K$48:$K$60)</f>
        <v>2435863</v>
      </c>
      <c r="C34" s="13">
        <f>$B34/(SUM($M$48:$M$60))</f>
        <v>0.71748434816640005</v>
      </c>
      <c r="D34" s="13">
        <f>$B34/(SUM($N$48:$N$60))</f>
        <v>0.59790362347200021</v>
      </c>
      <c r="E34" s="13">
        <f>$B34/(SUM($O$48:$O$60))</f>
        <v>0.51248882011885699</v>
      </c>
      <c r="F34" s="9"/>
      <c r="G34" s="7">
        <f>A34</f>
        <v>2023</v>
      </c>
      <c r="H34" s="14"/>
      <c r="I34" s="36"/>
      <c r="J34" s="9"/>
      <c r="K34" s="9"/>
      <c r="L34" s="10"/>
      <c r="M34" s="10"/>
      <c r="N34" s="9"/>
      <c r="O34" s="16"/>
      <c r="P34" s="10"/>
      <c r="Q34" s="10"/>
      <c r="S34" s="9"/>
    </row>
    <row r="35" spans="1:19" ht="15.5" x14ac:dyDescent="0.35">
      <c r="A35" s="7">
        <f>A34+1</f>
        <v>2024</v>
      </c>
      <c r="B35" s="12">
        <f>SUM($K$61:$K$73)</f>
        <v>3156619</v>
      </c>
      <c r="C35" s="13">
        <f>$B35/(SUM($M$61:$M$73))</f>
        <v>0.89924832914568842</v>
      </c>
      <c r="D35" s="13">
        <f>$B35/(SUM($N$61:$N$73))</f>
        <v>0.74937360762140692</v>
      </c>
      <c r="E35" s="13">
        <f>$B35/(SUM($O$61:$O$73))</f>
        <v>0.64232023510406289</v>
      </c>
      <c r="F35" s="9"/>
      <c r="G35" s="7">
        <f t="shared" ref="G35:G38" si="0">A35</f>
        <v>2024</v>
      </c>
      <c r="H35" s="37">
        <f>G41</f>
        <v>6.5159664001335882E-2</v>
      </c>
      <c r="I35" s="36"/>
      <c r="J35" s="9"/>
      <c r="K35" s="9"/>
      <c r="L35" s="33"/>
      <c r="M35" s="33"/>
      <c r="N35" s="9"/>
      <c r="O35" s="17"/>
      <c r="P35" s="33"/>
      <c r="Q35" s="33"/>
      <c r="S35" s="9"/>
    </row>
    <row r="36" spans="1:19" ht="15.5" x14ac:dyDescent="0.35">
      <c r="A36" s="7">
        <f t="shared" ref="A36:A38" si="1">A35+1</f>
        <v>2025</v>
      </c>
      <c r="B36" s="12">
        <f>SUM($K$74:$K$86)</f>
        <v>3342202.5</v>
      </c>
      <c r="C36" s="13">
        <f>$B36/(SUM($M$74:$M$86))</f>
        <v>0.9521168103567591</v>
      </c>
      <c r="D36" s="13">
        <f>$B36/(SUM($N$74:$N$86))</f>
        <v>0.79343067529729927</v>
      </c>
      <c r="E36" s="13">
        <f>$B36/(SUM($O$74:$O$86))</f>
        <v>0.68008343596911336</v>
      </c>
      <c r="F36" s="9"/>
      <c r="G36" s="7">
        <f t="shared" si="0"/>
        <v>2025</v>
      </c>
      <c r="H36" s="37">
        <f>SUM($K$74:$K$86)/SUM($K$61:$K$73)-1</f>
        <v>5.8791859264611945E-2</v>
      </c>
      <c r="I36" s="36"/>
      <c r="J36" s="9"/>
      <c r="K36" s="9"/>
      <c r="L36" s="33"/>
      <c r="M36" s="33"/>
      <c r="N36" s="9"/>
      <c r="O36" s="17"/>
      <c r="P36" s="33"/>
      <c r="Q36" s="33"/>
      <c r="S36" s="9"/>
    </row>
    <row r="37" spans="1:19" ht="15.5" x14ac:dyDescent="0.35">
      <c r="A37" s="7">
        <f t="shared" si="1"/>
        <v>2026</v>
      </c>
      <c r="B37" s="12">
        <f>SUM($K$87:$K$99)</f>
        <v>3342202.5</v>
      </c>
      <c r="C37" s="13">
        <f>$B37/(SUM($M$87:$M$99))</f>
        <v>0.9521168103567591</v>
      </c>
      <c r="D37" s="13">
        <f>$B37/(SUM($N$87:$N$99))</f>
        <v>0.79343067529729927</v>
      </c>
      <c r="E37" s="13">
        <f>$B37/(SUM($O$87:$O$99))</f>
        <v>0.68008343596911336</v>
      </c>
      <c r="F37" s="9"/>
      <c r="G37" s="7">
        <f t="shared" si="0"/>
        <v>2026</v>
      </c>
      <c r="H37" s="37">
        <f>SUM($K$87:$K$99)/SUM($K$74:$K$86)-1</f>
        <v>0</v>
      </c>
      <c r="I37" s="36"/>
      <c r="J37" s="9"/>
      <c r="K37" s="9"/>
      <c r="L37" s="33"/>
      <c r="M37" s="33"/>
      <c r="N37" s="9"/>
      <c r="O37" s="17"/>
      <c r="P37" s="33"/>
      <c r="Q37" s="33"/>
      <c r="S37" s="9"/>
    </row>
    <row r="38" spans="1:19" ht="15.5" x14ac:dyDescent="0.35">
      <c r="A38" s="7">
        <f t="shared" si="1"/>
        <v>2027</v>
      </c>
      <c r="B38" s="12">
        <f>SUM($K$100:$K$112)</f>
        <v>3342202.5</v>
      </c>
      <c r="C38" s="13">
        <f>$B38/(SUM($M$100:$M$112))</f>
        <v>0.9521168103567591</v>
      </c>
      <c r="D38" s="13">
        <f>$B38/(SUM($N$100:$N$112))</f>
        <v>0.79343067529729927</v>
      </c>
      <c r="E38" s="13">
        <f>$B38/(SUM($O$100:$O$112))</f>
        <v>0.68008343596911336</v>
      </c>
      <c r="F38" s="9"/>
      <c r="G38" s="7">
        <f t="shared" si="0"/>
        <v>2027</v>
      </c>
      <c r="H38" s="37">
        <f>SUM($K$100:$K$112)/SUM($K$87:$K$99)-1</f>
        <v>0</v>
      </c>
      <c r="I38" s="36"/>
      <c r="J38" s="9"/>
      <c r="K38" s="9"/>
      <c r="L38" s="33"/>
      <c r="M38" s="33"/>
      <c r="N38" s="9"/>
      <c r="O38" s="17"/>
      <c r="P38" s="33"/>
      <c r="Q38" s="33"/>
      <c r="S38" s="9"/>
    </row>
    <row r="39" spans="1:19" ht="15.5" x14ac:dyDescent="0.35">
      <c r="A39" s="9"/>
      <c r="B39" s="9"/>
      <c r="C39" s="9"/>
      <c r="D39" s="9"/>
      <c r="E39" s="9"/>
      <c r="F39" s="9"/>
      <c r="G39" s="9"/>
      <c r="H39" s="9"/>
      <c r="I39" s="9"/>
      <c r="J39" s="9"/>
      <c r="K39" s="9"/>
      <c r="L39" s="33"/>
      <c r="M39" s="33"/>
      <c r="N39" s="9"/>
      <c r="O39" s="17"/>
      <c r="P39" s="33"/>
      <c r="Q39" s="33"/>
      <c r="S39" s="9"/>
    </row>
    <row r="40" spans="1:19" ht="15.5" x14ac:dyDescent="0.35">
      <c r="A40" s="9"/>
      <c r="B40" s="17" t="s">
        <v>289</v>
      </c>
      <c r="C40" s="26" t="s">
        <v>290</v>
      </c>
      <c r="D40" s="9"/>
      <c r="E40" s="9"/>
      <c r="F40" s="9"/>
      <c r="G40" s="19" t="str">
        <f>"Actual "&amp;A35&amp;" Growth YTD"</f>
        <v>Actual 2024 Growth YTD</v>
      </c>
      <c r="H40" s="9"/>
      <c r="I40" s="9"/>
      <c r="J40" s="9"/>
      <c r="K40" s="9"/>
      <c r="L40" s="33"/>
      <c r="M40" s="33"/>
      <c r="N40" s="9"/>
      <c r="O40" s="17"/>
      <c r="P40" s="33"/>
      <c r="Q40" s="33"/>
      <c r="S40" s="9"/>
    </row>
    <row r="41" spans="1:19" ht="15.5" x14ac:dyDescent="0.35">
      <c r="A41" s="9"/>
      <c r="B41" s="17"/>
      <c r="C41" s="34"/>
      <c r="D41" s="19"/>
      <c r="E41" s="9"/>
      <c r="F41" s="9"/>
      <c r="G41" s="23">
        <f>IFERROR(SUM($J$61:$J$73)/SUM($J$48:$J$60)-1,"")</f>
        <v>6.5159664001335882E-2</v>
      </c>
      <c r="H41" s="9"/>
      <c r="I41" s="9"/>
      <c r="J41" s="9"/>
      <c r="K41" s="9"/>
      <c r="L41" s="33"/>
      <c r="M41" s="33"/>
      <c r="N41" s="9"/>
      <c r="O41" s="17"/>
      <c r="P41" s="33"/>
      <c r="Q41" s="33"/>
      <c r="S41" s="9"/>
    </row>
    <row r="42" spans="1:19" ht="15.5" x14ac:dyDescent="0.35">
      <c r="A42" s="9"/>
      <c r="B42" s="17"/>
      <c r="C42" s="35"/>
      <c r="D42" s="9"/>
      <c r="E42" s="9"/>
      <c r="F42" s="9"/>
      <c r="H42" s="9"/>
      <c r="I42" s="9"/>
      <c r="J42" s="9"/>
      <c r="K42" s="9"/>
      <c r="L42" s="17"/>
      <c r="M42" s="20"/>
      <c r="N42" s="9"/>
      <c r="O42" s="18"/>
      <c r="P42" s="17"/>
      <c r="Q42" s="20"/>
      <c r="S42" s="9"/>
    </row>
    <row r="43" spans="1:19" ht="15.5" x14ac:dyDescent="0.35">
      <c r="A43" s="9"/>
      <c r="D43" s="9"/>
      <c r="E43" s="9"/>
      <c r="F43" s="9"/>
      <c r="G43" s="9"/>
      <c r="H43" s="9"/>
      <c r="I43" s="9"/>
      <c r="J43" s="9"/>
      <c r="K43" s="9"/>
      <c r="L43" s="17"/>
      <c r="M43" s="9"/>
      <c r="N43" s="9"/>
      <c r="O43" s="18"/>
      <c r="P43" s="17"/>
      <c r="Q43" s="9"/>
      <c r="S43" s="9"/>
    </row>
    <row r="44" spans="1:19" ht="15.5" x14ac:dyDescent="0.35">
      <c r="A44" s="22"/>
      <c r="B44" s="9"/>
      <c r="C44" s="17"/>
      <c r="D44" s="21"/>
      <c r="E44" s="9"/>
      <c r="F44" s="9"/>
      <c r="G44" s="9"/>
      <c r="H44" s="9"/>
      <c r="I44" s="9"/>
      <c r="J44" s="9"/>
      <c r="K44" s="9"/>
      <c r="L44" s="17"/>
      <c r="M44" s="21"/>
      <c r="N44" s="9"/>
      <c r="O44" s="18"/>
      <c r="P44" s="17"/>
      <c r="Q44" s="21"/>
      <c r="S44" s="9"/>
    </row>
    <row r="45" spans="1:19" ht="15.5" x14ac:dyDescent="0.35">
      <c r="A45" s="22"/>
      <c r="B45" s="9"/>
      <c r="C45" s="9"/>
      <c r="D45" s="9"/>
      <c r="E45" s="9"/>
      <c r="F45" s="9"/>
      <c r="G45" s="9"/>
      <c r="H45" s="9"/>
      <c r="I45" s="9"/>
      <c r="J45" s="9"/>
      <c r="K45" s="9"/>
      <c r="L45" s="17"/>
      <c r="M45" s="9"/>
      <c r="N45" s="9"/>
      <c r="O45" s="18"/>
      <c r="P45" s="17"/>
      <c r="Q45" s="9"/>
      <c r="S45" s="9"/>
    </row>
    <row r="46" spans="1:19" ht="29.25" customHeight="1" x14ac:dyDescent="0.35"/>
    <row r="47" spans="1:19"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c r="M47" s="6" t="s">
        <v>269</v>
      </c>
      <c r="N47" s="6" t="s">
        <v>270</v>
      </c>
      <c r="O47" s="6" t="s">
        <v>271</v>
      </c>
      <c r="P47" s="6" t="s">
        <v>304</v>
      </c>
      <c r="Q47" s="6" t="s">
        <v>305</v>
      </c>
      <c r="R47" s="6" t="s">
        <v>306</v>
      </c>
    </row>
    <row r="48" spans="1:19" x14ac:dyDescent="0.35">
      <c r="A48" s="1">
        <f>$A$34</f>
        <v>2023</v>
      </c>
      <c r="B48" s="1">
        <v>1</v>
      </c>
      <c r="C48" s="30">
        <f>IF(('Cake I'!C48+'Cake II'!C48)=0,NA(),'Cake I'!C48+'Cake II'!C48)</f>
        <v>302181</v>
      </c>
      <c r="D48" s="30">
        <f>IF(('Cake I'!D48+'Cake II'!D48)=0,NA(),'Cake I'!D48+'Cake II'!D48)</f>
        <v>299290</v>
      </c>
      <c r="E48" s="30">
        <f>IF(('Cake I'!E48+'Cake II'!E48)=0,NA(),'Cake I'!E48+'Cake II'!E48)</f>
        <v>400455</v>
      </c>
      <c r="F48" s="30">
        <f>IF(('Cake I'!F48+'Cake II'!F48)=0,NA(),'Cake I'!F48+'Cake II'!F48)</f>
        <v>294455</v>
      </c>
      <c r="G48" s="30">
        <f>IF(('Cake I'!G48+'Cake II'!G48)=0,NA(),'Cake I'!G48+'Cake II'!G48)</f>
        <v>201838</v>
      </c>
      <c r="H48" s="30">
        <f>IF(('Cake I'!H48+'Cake II'!H48)=0,NA(),'Cake I'!H48+'Cake II'!H48)</f>
        <v>456829</v>
      </c>
      <c r="I48" s="30" t="e">
        <f>IF(('Cake I'!I48+'Cake II'!I48)=0,NA(),'Cake I'!I48+'Cake II'!I48)</f>
        <v>#N/A</v>
      </c>
      <c r="J48" s="5">
        <f>IF(ISNA(G61),0,G48)</f>
        <v>201838</v>
      </c>
      <c r="K48" s="5">
        <f>IF(ISNA(G48),C48,G48)</f>
        <v>201838</v>
      </c>
      <c r="L48" s="32"/>
      <c r="M48" s="30">
        <f>'Cake I'!M48+'Cake II'!M48</f>
        <v>261154.23618916469</v>
      </c>
      <c r="N48" s="30">
        <f>'Cake I'!N48+'Cake II'!N48</f>
        <v>313385.08342699765</v>
      </c>
      <c r="O48" s="30">
        <f>'Cake I'!O48+'Cake II'!O48</f>
        <v>365615.93066483061</v>
      </c>
      <c r="P48" s="70">
        <f>IF(K48=0,0%,K48/M48)</f>
        <v>0.77286894880694368</v>
      </c>
      <c r="Q48" s="70">
        <f>IF(K48=0,0%,K48/N48)</f>
        <v>0.64405745733911968</v>
      </c>
      <c r="R48" s="70">
        <f>IF(K48=0,0%,K48/O48)</f>
        <v>0.55204924914781683</v>
      </c>
    </row>
    <row r="49" spans="1:18" x14ac:dyDescent="0.35">
      <c r="A49" s="1"/>
      <c r="B49" s="1">
        <v>2</v>
      </c>
      <c r="C49" s="30">
        <f>IF(('Cake I'!C49+'Cake II'!C49)=0,NA(),'Cake I'!C49+'Cake II'!C49)</f>
        <v>234997</v>
      </c>
      <c r="D49" s="30">
        <f>IF(('Cake I'!D49+'Cake II'!D49)=0,NA(),'Cake I'!D49+'Cake II'!D49)</f>
        <v>331700</v>
      </c>
      <c r="E49" s="30">
        <f>IF(('Cake I'!E49+'Cake II'!E49)=0,NA(),'Cake I'!E49+'Cake II'!E49)</f>
        <v>456829</v>
      </c>
      <c r="F49" s="30">
        <f>IF(('Cake I'!F49+'Cake II'!F49)=0,NA(),'Cake I'!F49+'Cake II'!F49)</f>
        <v>237036</v>
      </c>
      <c r="G49" s="30">
        <f>IF(('Cake I'!G49+'Cake II'!G49)=0,NA(),'Cake I'!G49+'Cake II'!G49)</f>
        <v>173499</v>
      </c>
      <c r="H49" s="30">
        <f>IF(('Cake I'!H49+'Cake II'!H49)=0,NA(),'Cake I'!H49+'Cake II'!H49)</f>
        <v>443974</v>
      </c>
      <c r="I49" s="30" t="e">
        <f>IF(('Cake I'!I49+'Cake II'!I49)=0,NA(),'Cake I'!I49+'Cake II'!I49)</f>
        <v>#N/A</v>
      </c>
      <c r="J49" s="5">
        <f t="shared" ref="J49:J60" si="2">IF(ISNA(G62),0,G49)</f>
        <v>173499</v>
      </c>
      <c r="K49" s="5">
        <f t="shared" ref="K49:K112" si="3">IF(ISNA(G49),C49,G49)</f>
        <v>173499</v>
      </c>
      <c r="L49" s="32"/>
      <c r="M49" s="30">
        <f>'Cake I'!M49+'Cake II'!M49</f>
        <v>261154.23618916469</v>
      </c>
      <c r="N49" s="30">
        <f>'Cake I'!N49+'Cake II'!N49</f>
        <v>313385.08342699765</v>
      </c>
      <c r="O49" s="30">
        <f>'Cake I'!O49+'Cake II'!O49</f>
        <v>365615.93066483061</v>
      </c>
      <c r="P49" s="70">
        <f t="shared" ref="P49:P112" si="4">IF(K49=0,0%,K49/M49)</f>
        <v>0.66435453060898308</v>
      </c>
      <c r="Q49" s="70">
        <f t="shared" ref="Q49:Q112" si="5">IF(K49=0,0%,K49/N49)</f>
        <v>0.55362877550748579</v>
      </c>
      <c r="R49" s="70">
        <f t="shared" ref="R49:R112" si="6">IF(K49=0,0%,K49/O49)</f>
        <v>0.47453895043498784</v>
      </c>
    </row>
    <row r="50" spans="1:18" x14ac:dyDescent="0.35">
      <c r="A50" s="1"/>
      <c r="B50" s="1">
        <v>3</v>
      </c>
      <c r="C50" s="30">
        <f>IF(('Cake I'!C50+'Cake II'!C50)=0,NA(),'Cake I'!C50+'Cake II'!C50)</f>
        <v>276812</v>
      </c>
      <c r="D50" s="30">
        <f>IF(('Cake I'!D50+'Cake II'!D50)=0,NA(),'Cake I'!D50+'Cake II'!D50)</f>
        <v>290419</v>
      </c>
      <c r="E50" s="30">
        <f>IF(('Cake I'!E50+'Cake II'!E50)=0,NA(),'Cake I'!E50+'Cake II'!E50)</f>
        <v>443974</v>
      </c>
      <c r="F50" s="30">
        <f>IF(('Cake I'!F50+'Cake II'!F50)=0,NA(),'Cake I'!F50+'Cake II'!F50)</f>
        <v>259122</v>
      </c>
      <c r="G50" s="30">
        <f>IF(('Cake I'!G50+'Cake II'!G50)=0,NA(),'Cake I'!G50+'Cake II'!G50)</f>
        <v>175440</v>
      </c>
      <c r="H50" s="30">
        <f>IF(('Cake I'!H50+'Cake II'!H50)=0,NA(),'Cake I'!H50+'Cake II'!H50)</f>
        <v>437671</v>
      </c>
      <c r="I50" s="30" t="e">
        <f>IF(('Cake I'!I50+'Cake II'!I50)=0,NA(),'Cake I'!I50+'Cake II'!I50)</f>
        <v>#N/A</v>
      </c>
      <c r="J50" s="5">
        <f t="shared" si="2"/>
        <v>175440</v>
      </c>
      <c r="K50" s="5">
        <f t="shared" si="3"/>
        <v>175440</v>
      </c>
      <c r="L50" s="32"/>
      <c r="M50" s="30">
        <f>'Cake I'!M50+'Cake II'!M50</f>
        <v>261154.23618916469</v>
      </c>
      <c r="N50" s="30">
        <f>'Cake I'!N50+'Cake II'!N50</f>
        <v>313385.08342699765</v>
      </c>
      <c r="O50" s="30">
        <f>'Cake I'!O50+'Cake II'!O50</f>
        <v>365615.93066483061</v>
      </c>
      <c r="P50" s="70">
        <f t="shared" si="4"/>
        <v>0.67178692009775265</v>
      </c>
      <c r="Q50" s="70">
        <f t="shared" si="5"/>
        <v>0.55982243341479387</v>
      </c>
      <c r="R50" s="70">
        <f t="shared" si="6"/>
        <v>0.47984780006982325</v>
      </c>
    </row>
    <row r="51" spans="1:18" x14ac:dyDescent="0.35">
      <c r="A51" s="1"/>
      <c r="B51" s="1">
        <v>4</v>
      </c>
      <c r="C51" s="30">
        <f>IF(('Cake I'!C51+'Cake II'!C51)=0,NA(),'Cake I'!C51+'Cake II'!C51)</f>
        <v>299603</v>
      </c>
      <c r="D51" s="30">
        <f>IF(('Cake I'!D51+'Cake II'!D51)=0,NA(),'Cake I'!D51+'Cake II'!D51)</f>
        <v>261800</v>
      </c>
      <c r="E51" s="30">
        <f>IF(('Cake I'!E51+'Cake II'!E51)=0,NA(),'Cake I'!E51+'Cake II'!E51)</f>
        <v>437671</v>
      </c>
      <c r="F51" s="30">
        <f>IF(('Cake I'!F51+'Cake II'!F51)=0,NA(),'Cake I'!F51+'Cake II'!F51)</f>
        <v>257059</v>
      </c>
      <c r="G51" s="30">
        <f>IF(('Cake I'!G51+'Cake II'!G51)=0,NA(),'Cake I'!G51+'Cake II'!G51)</f>
        <v>191845</v>
      </c>
      <c r="H51" s="30">
        <f>IF(('Cake I'!H51+'Cake II'!H51)=0,NA(),'Cake I'!H51+'Cake II'!H51)</f>
        <v>412291</v>
      </c>
      <c r="I51" s="30" t="e">
        <f>IF(('Cake I'!I51+'Cake II'!I51)=0,NA(),'Cake I'!I51+'Cake II'!I51)</f>
        <v>#N/A</v>
      </c>
      <c r="J51" s="5">
        <f t="shared" si="2"/>
        <v>191845</v>
      </c>
      <c r="K51" s="5">
        <f t="shared" si="3"/>
        <v>191845</v>
      </c>
      <c r="L51" s="32"/>
      <c r="M51" s="30">
        <f>'Cake I'!M51+'Cake II'!M51</f>
        <v>261154.23618916469</v>
      </c>
      <c r="N51" s="30">
        <f>'Cake I'!N51+'Cake II'!N51</f>
        <v>313385.08342699765</v>
      </c>
      <c r="O51" s="30">
        <f>'Cake I'!O51+'Cake II'!O51</f>
        <v>365615.93066483061</v>
      </c>
      <c r="P51" s="70">
        <f t="shared" si="4"/>
        <v>0.73460420477743593</v>
      </c>
      <c r="Q51" s="70">
        <f t="shared" si="5"/>
        <v>0.61217017064786317</v>
      </c>
      <c r="R51" s="70">
        <f t="shared" si="6"/>
        <v>0.52471728912673987</v>
      </c>
    </row>
    <row r="52" spans="1:18" x14ac:dyDescent="0.35">
      <c r="A52" s="1"/>
      <c r="B52" s="1">
        <v>5</v>
      </c>
      <c r="C52" s="30">
        <f>IF(('Cake I'!C52+'Cake II'!C52)=0,NA(),'Cake I'!C52+'Cake II'!C52)</f>
        <v>266344</v>
      </c>
      <c r="D52" s="30">
        <f>IF(('Cake I'!D52+'Cake II'!D52)=0,NA(),'Cake I'!D52+'Cake II'!D52)</f>
        <v>305648</v>
      </c>
      <c r="E52" s="30">
        <f>IF(('Cake I'!E52+'Cake II'!E52)=0,NA(),'Cake I'!E52+'Cake II'!E52)</f>
        <v>412291</v>
      </c>
      <c r="F52" s="30">
        <f>IF(('Cake I'!F52+'Cake II'!F52)=0,NA(),'Cake I'!F52+'Cake II'!F52)</f>
        <v>247111</v>
      </c>
      <c r="G52" s="30">
        <f>IF(('Cake I'!G52+'Cake II'!G52)=0,NA(),'Cake I'!G52+'Cake II'!G52)</f>
        <v>166244</v>
      </c>
      <c r="H52" s="30">
        <f>IF(('Cake I'!H52+'Cake II'!H52)=0,NA(),'Cake I'!H52+'Cake II'!H52)</f>
        <v>403215</v>
      </c>
      <c r="I52" s="30" t="e">
        <f>IF(('Cake I'!I52+'Cake II'!I52)=0,NA(),'Cake I'!I52+'Cake II'!I52)</f>
        <v>#N/A</v>
      </c>
      <c r="J52" s="5">
        <f t="shared" si="2"/>
        <v>0</v>
      </c>
      <c r="K52" s="5">
        <f t="shared" si="3"/>
        <v>166244</v>
      </c>
      <c r="L52" s="32"/>
      <c r="M52" s="30">
        <f>'Cake I'!M52+'Cake II'!M52</f>
        <v>261154.23618916469</v>
      </c>
      <c r="N52" s="30">
        <f>'Cake I'!N52+'Cake II'!N52</f>
        <v>313385.08342699765</v>
      </c>
      <c r="O52" s="30">
        <f>'Cake I'!O52+'Cake II'!O52</f>
        <v>365615.93066483061</v>
      </c>
      <c r="P52" s="70">
        <f t="shared" si="4"/>
        <v>0.63657401245286593</v>
      </c>
      <c r="Q52" s="70">
        <f t="shared" si="5"/>
        <v>0.53047834371072156</v>
      </c>
      <c r="R52" s="70">
        <f t="shared" si="6"/>
        <v>0.45469572318061841</v>
      </c>
    </row>
    <row r="53" spans="1:18" x14ac:dyDescent="0.35">
      <c r="A53" s="1"/>
      <c r="B53" s="1">
        <v>6</v>
      </c>
      <c r="C53" s="30">
        <f>IF(('Cake I'!C53+'Cake II'!C53)=0,NA(),'Cake I'!C53+'Cake II'!C53)</f>
        <v>277179</v>
      </c>
      <c r="D53" s="30">
        <f>IF(('Cake I'!D53+'Cake II'!D53)=0,NA(),'Cake I'!D53+'Cake II'!D53)</f>
        <v>253015</v>
      </c>
      <c r="E53" s="30">
        <f>IF(('Cake I'!E53+'Cake II'!E53)=0,NA(),'Cake I'!E53+'Cake II'!E53)</f>
        <v>403215</v>
      </c>
      <c r="F53" s="30">
        <f>IF(('Cake I'!F53+'Cake II'!F53)=0,NA(),'Cake I'!F53+'Cake II'!F53)</f>
        <v>266022</v>
      </c>
      <c r="G53" s="30">
        <f>IF(('Cake I'!G53+'Cake II'!G53)=0,NA(),'Cake I'!G53+'Cake II'!G53)</f>
        <v>182578</v>
      </c>
      <c r="H53" s="30">
        <f>IF(('Cake I'!H53+'Cake II'!H53)=0,NA(),'Cake I'!H53+'Cake II'!H53)</f>
        <v>369812</v>
      </c>
      <c r="I53" s="30" t="e">
        <f>IF(('Cake I'!I53+'Cake II'!I53)=0,NA(),'Cake I'!I53+'Cake II'!I53)</f>
        <v>#N/A</v>
      </c>
      <c r="J53" s="5">
        <f t="shared" si="2"/>
        <v>0</v>
      </c>
      <c r="K53" s="5">
        <f t="shared" si="3"/>
        <v>182578</v>
      </c>
      <c r="L53" s="32"/>
      <c r="M53" s="30">
        <f>'Cake I'!M53+'Cake II'!M53</f>
        <v>261154.23618916469</v>
      </c>
      <c r="N53" s="30">
        <f>'Cake I'!N53+'Cake II'!N53</f>
        <v>313385.08342699765</v>
      </c>
      <c r="O53" s="30">
        <f>'Cake I'!O53+'Cake II'!O53</f>
        <v>365615.93066483061</v>
      </c>
      <c r="P53" s="70">
        <f t="shared" si="4"/>
        <v>0.69911942714094555</v>
      </c>
      <c r="Q53" s="70">
        <f t="shared" si="5"/>
        <v>0.58259952261745451</v>
      </c>
      <c r="R53" s="70">
        <f t="shared" si="6"/>
        <v>0.49937101938638961</v>
      </c>
    </row>
    <row r="54" spans="1:18" x14ac:dyDescent="0.35">
      <c r="A54" s="1"/>
      <c r="B54" s="1">
        <v>7</v>
      </c>
      <c r="C54" s="30">
        <f>IF(('Cake I'!C54+'Cake II'!C54)=0,NA(),'Cake I'!C54+'Cake II'!C54)</f>
        <v>280076</v>
      </c>
      <c r="D54" s="30">
        <f>IF(('Cake I'!D54+'Cake II'!D54)=0,NA(),'Cake I'!D54+'Cake II'!D54)</f>
        <v>310305</v>
      </c>
      <c r="E54" s="30">
        <f>IF(('Cake I'!E54+'Cake II'!E54)=0,NA(),'Cake I'!E54+'Cake II'!E54)</f>
        <v>369812</v>
      </c>
      <c r="F54" s="30">
        <f>IF(('Cake I'!F54+'Cake II'!F54)=0,NA(),'Cake I'!F54+'Cake II'!F54)</f>
        <v>281931</v>
      </c>
      <c r="G54" s="30">
        <f>IF(('Cake I'!G54+'Cake II'!G54)=0,NA(),'Cake I'!G54+'Cake II'!G54)</f>
        <v>169567</v>
      </c>
      <c r="H54" s="30">
        <f>IF(('Cake I'!H54+'Cake II'!H54)=0,NA(),'Cake I'!H54+'Cake II'!H54)</f>
        <v>395384</v>
      </c>
      <c r="I54" s="30" t="e">
        <f>IF(('Cake I'!I54+'Cake II'!I54)=0,NA(),'Cake I'!I54+'Cake II'!I54)</f>
        <v>#N/A</v>
      </c>
      <c r="J54" s="5">
        <f t="shared" si="2"/>
        <v>0</v>
      </c>
      <c r="K54" s="5">
        <f t="shared" si="3"/>
        <v>169567</v>
      </c>
      <c r="L54" s="32"/>
      <c r="M54" s="30">
        <f>'Cake I'!M54+'Cake II'!M54</f>
        <v>261154.23618916469</v>
      </c>
      <c r="N54" s="30">
        <f>'Cake I'!N54+'Cake II'!N54</f>
        <v>313385.08342699765</v>
      </c>
      <c r="O54" s="30">
        <f>'Cake I'!O54+'Cake II'!O54</f>
        <v>365615.93066483061</v>
      </c>
      <c r="P54" s="70">
        <f t="shared" si="4"/>
        <v>0.6492982938908779</v>
      </c>
      <c r="Q54" s="70">
        <f t="shared" si="5"/>
        <v>0.5410819115757316</v>
      </c>
      <c r="R54" s="70">
        <f t="shared" si="6"/>
        <v>0.46378449563634133</v>
      </c>
    </row>
    <row r="55" spans="1:18" x14ac:dyDescent="0.35">
      <c r="A55" s="1"/>
      <c r="B55" s="1">
        <v>8</v>
      </c>
      <c r="C55" s="30">
        <f>IF(('Cake I'!C55+'Cake II'!C55)=0,NA(),'Cake I'!C55+'Cake II'!C55)</f>
        <v>244725</v>
      </c>
      <c r="D55" s="30">
        <f>IF(('Cake I'!D55+'Cake II'!D55)=0,NA(),'Cake I'!D55+'Cake II'!D55)</f>
        <v>309522</v>
      </c>
      <c r="E55" s="30">
        <f>IF(('Cake I'!E55+'Cake II'!E55)=0,NA(),'Cake I'!E55+'Cake II'!E55)</f>
        <v>395384</v>
      </c>
      <c r="F55" s="30">
        <f>IF(('Cake I'!F55+'Cake II'!F55)=0,NA(),'Cake I'!F55+'Cake II'!F55)</f>
        <v>279989</v>
      </c>
      <c r="G55" s="30">
        <f>IF(('Cake I'!G55+'Cake II'!G55)=0,NA(),'Cake I'!G55+'Cake II'!G55)</f>
        <v>163750</v>
      </c>
      <c r="H55" s="30">
        <f>IF(('Cake I'!H55+'Cake II'!H55)=0,NA(),'Cake I'!H55+'Cake II'!H55)</f>
        <v>429299</v>
      </c>
      <c r="I55" s="30" t="e">
        <f>IF(('Cake I'!I55+'Cake II'!I55)=0,NA(),'Cake I'!I55+'Cake II'!I55)</f>
        <v>#N/A</v>
      </c>
      <c r="J55" s="5">
        <f t="shared" si="2"/>
        <v>0</v>
      </c>
      <c r="K55" s="5">
        <f t="shared" si="3"/>
        <v>163750</v>
      </c>
      <c r="L55" s="32"/>
      <c r="M55" s="30">
        <f>'Cake I'!M55+'Cake II'!M55</f>
        <v>261154.23618916469</v>
      </c>
      <c r="N55" s="30">
        <f>'Cake I'!N55+'Cake II'!N55</f>
        <v>313385.08342699765</v>
      </c>
      <c r="O55" s="30">
        <f>'Cake I'!O55+'Cake II'!O55</f>
        <v>365615.93066483061</v>
      </c>
      <c r="P55" s="70">
        <f t="shared" si="4"/>
        <v>0.62702410035343703</v>
      </c>
      <c r="Q55" s="70">
        <f t="shared" si="5"/>
        <v>0.52252008362786417</v>
      </c>
      <c r="R55" s="70">
        <f t="shared" si="6"/>
        <v>0.44787435739531212</v>
      </c>
    </row>
    <row r="56" spans="1:18" x14ac:dyDescent="0.35">
      <c r="A56" s="1"/>
      <c r="B56" s="1">
        <v>9</v>
      </c>
      <c r="C56" s="30">
        <f>IF(('Cake I'!C56+'Cake II'!C56)=0,NA(),'Cake I'!C56+'Cake II'!C56)</f>
        <v>263807</v>
      </c>
      <c r="D56" s="30">
        <f>IF(('Cake I'!D56+'Cake II'!D56)=0,NA(),'Cake I'!D56+'Cake II'!D56)</f>
        <v>310998</v>
      </c>
      <c r="E56" s="30">
        <f>IF(('Cake I'!E56+'Cake II'!E56)=0,NA(),'Cake I'!E56+'Cake II'!E56)</f>
        <v>429299</v>
      </c>
      <c r="F56" s="30">
        <f>IF(('Cake I'!F56+'Cake II'!F56)=0,NA(),'Cake I'!F56+'Cake II'!F56)</f>
        <v>312451</v>
      </c>
      <c r="G56" s="30">
        <f>IF(('Cake I'!G56+'Cake II'!G56)=0,NA(),'Cake I'!G56+'Cake II'!G56)</f>
        <v>175447</v>
      </c>
      <c r="H56" s="30">
        <f>IF(('Cake I'!H56+'Cake II'!H56)=0,NA(),'Cake I'!H56+'Cake II'!H56)</f>
        <v>475688</v>
      </c>
      <c r="I56" s="30" t="e">
        <f>IF(('Cake I'!I56+'Cake II'!I56)=0,NA(),'Cake I'!I56+'Cake II'!I56)</f>
        <v>#N/A</v>
      </c>
      <c r="J56" s="5">
        <f t="shared" si="2"/>
        <v>0</v>
      </c>
      <c r="K56" s="5">
        <f t="shared" si="3"/>
        <v>175447</v>
      </c>
      <c r="L56" s="32"/>
      <c r="M56" s="30">
        <f>'Cake I'!M56+'Cake II'!M56</f>
        <v>261154.23618916469</v>
      </c>
      <c r="N56" s="30">
        <f>'Cake I'!N56+'Cake II'!N56</f>
        <v>313385.08342699765</v>
      </c>
      <c r="O56" s="30">
        <f>'Cake I'!O56+'Cake II'!O56</f>
        <v>365615.93066483061</v>
      </c>
      <c r="P56" s="70">
        <f t="shared" si="4"/>
        <v>0.67181372418143193</v>
      </c>
      <c r="Q56" s="70">
        <f t="shared" si="5"/>
        <v>0.55984477015119316</v>
      </c>
      <c r="R56" s="70">
        <f t="shared" si="6"/>
        <v>0.47986694584387984</v>
      </c>
    </row>
    <row r="57" spans="1:18" x14ac:dyDescent="0.35">
      <c r="A57" s="1"/>
      <c r="B57" s="1">
        <v>10</v>
      </c>
      <c r="C57" s="30">
        <f>IF(('Cake I'!C57+'Cake II'!C57)=0,NA(),'Cake I'!C57+'Cake II'!C57)</f>
        <v>268640</v>
      </c>
      <c r="D57" s="30">
        <f>IF(('Cake I'!D57+'Cake II'!D57)=0,NA(),'Cake I'!D57+'Cake II'!D57)</f>
        <v>318277</v>
      </c>
      <c r="E57" s="30">
        <f>IF(('Cake I'!E57+'Cake II'!E57)=0,NA(),'Cake I'!E57+'Cake II'!E57)</f>
        <v>475688</v>
      </c>
      <c r="F57" s="30">
        <f>IF(('Cake I'!F57+'Cake II'!F57)=0,NA(),'Cake I'!F57+'Cake II'!F57)</f>
        <v>220011</v>
      </c>
      <c r="G57" s="30">
        <f>IF(('Cake I'!G57+'Cake II'!G57)=0,NA(),'Cake I'!G57+'Cake II'!G57)</f>
        <v>279194</v>
      </c>
      <c r="H57" s="30">
        <f>IF(('Cake I'!H57+'Cake II'!H57)=0,NA(),'Cake I'!H57+'Cake II'!H57)</f>
        <v>580421</v>
      </c>
      <c r="I57" s="30" t="e">
        <f>IF(('Cake I'!I57+'Cake II'!I57)=0,NA(),'Cake I'!I57+'Cake II'!I57)</f>
        <v>#N/A</v>
      </c>
      <c r="J57" s="5">
        <f t="shared" si="2"/>
        <v>0</v>
      </c>
      <c r="K57" s="5">
        <f t="shared" si="3"/>
        <v>279194</v>
      </c>
      <c r="L57" s="32"/>
      <c r="M57" s="30">
        <f>'Cake I'!M57+'Cake II'!M57</f>
        <v>261154.23618916469</v>
      </c>
      <c r="N57" s="30">
        <f>'Cake I'!N57+'Cake II'!N57</f>
        <v>313385.08342699765</v>
      </c>
      <c r="O57" s="30">
        <f>'Cake I'!O57+'Cake II'!O57</f>
        <v>365615.93066483061</v>
      </c>
      <c r="P57" s="70">
        <f t="shared" si="4"/>
        <v>1.069077048391313</v>
      </c>
      <c r="Q57" s="70">
        <f t="shared" si="5"/>
        <v>0.89089754032609414</v>
      </c>
      <c r="R57" s="70">
        <f t="shared" si="6"/>
        <v>0.76362646313665206</v>
      </c>
    </row>
    <row r="58" spans="1:18" x14ac:dyDescent="0.35">
      <c r="A58" s="1"/>
      <c r="B58" s="1">
        <v>11</v>
      </c>
      <c r="C58" s="30">
        <f>IF(('Cake I'!C58+'Cake II'!C58)=0,NA(),'Cake I'!C58+'Cake II'!C58)</f>
        <v>264134</v>
      </c>
      <c r="D58" s="30">
        <f>IF(('Cake I'!D58+'Cake II'!D58)=0,NA(),'Cake I'!D58+'Cake II'!D58)</f>
        <v>265682</v>
      </c>
      <c r="E58" s="30">
        <f>IF(('Cake I'!E58+'Cake II'!E58)=0,NA(),'Cake I'!E58+'Cake II'!E58)</f>
        <v>580421</v>
      </c>
      <c r="F58" s="30">
        <f>IF(('Cake I'!F58+'Cake II'!F58)=0,NA(),'Cake I'!F58+'Cake II'!F58)</f>
        <v>286930</v>
      </c>
      <c r="G58" s="30">
        <f>IF(('Cake I'!G58+'Cake II'!G58)=0,NA(),'Cake I'!G58+'Cake II'!G58)</f>
        <v>179100</v>
      </c>
      <c r="H58" s="30">
        <f>IF(('Cake I'!H58+'Cake II'!H58)=0,NA(),'Cake I'!H58+'Cake II'!H58)</f>
        <v>574711</v>
      </c>
      <c r="I58" s="30" t="e">
        <f>IF(('Cake I'!I58+'Cake II'!I58)=0,NA(),'Cake I'!I58+'Cake II'!I58)</f>
        <v>#N/A</v>
      </c>
      <c r="J58" s="5">
        <f t="shared" si="2"/>
        <v>0</v>
      </c>
      <c r="K58" s="5">
        <f t="shared" si="3"/>
        <v>179100</v>
      </c>
      <c r="L58" s="32"/>
      <c r="M58" s="30">
        <f>'Cake I'!M58+'Cake II'!M58</f>
        <v>261154.23618916469</v>
      </c>
      <c r="N58" s="30">
        <f>'Cake I'!N58+'Cake II'!N58</f>
        <v>313385.08342699765</v>
      </c>
      <c r="O58" s="30">
        <f>'Cake I'!O58+'Cake II'!O58</f>
        <v>365615.93066483061</v>
      </c>
      <c r="P58" s="70">
        <f t="shared" si="4"/>
        <v>0.68580162670717904</v>
      </c>
      <c r="Q58" s="70">
        <f t="shared" si="5"/>
        <v>0.57150135558931592</v>
      </c>
      <c r="R58" s="70">
        <f t="shared" si="6"/>
        <v>0.48985830479084214</v>
      </c>
    </row>
    <row r="59" spans="1:18" x14ac:dyDescent="0.35">
      <c r="A59" s="1"/>
      <c r="B59" s="1">
        <v>12</v>
      </c>
      <c r="C59" s="30">
        <f>IF(('Cake I'!C59+'Cake II'!C59)=0,NA(),'Cake I'!C59+'Cake II'!C59)</f>
        <v>228357</v>
      </c>
      <c r="D59" s="30">
        <f>IF(('Cake I'!D59+'Cake II'!D59)=0,NA(),'Cake I'!D59+'Cake II'!D59)</f>
        <v>239086</v>
      </c>
      <c r="E59" s="30">
        <f>IF(('Cake I'!E59+'Cake II'!E59)=0,NA(),'Cake I'!E59+'Cake II'!E59)</f>
        <v>574711</v>
      </c>
      <c r="F59" s="30">
        <f>IF(('Cake I'!F59+'Cake II'!F59)=0,NA(),'Cake I'!F59+'Cake II'!F59)</f>
        <v>242682</v>
      </c>
      <c r="G59" s="30">
        <f>IF(('Cake I'!G59+'Cake II'!G59)=0,NA(),'Cake I'!G59+'Cake II'!G59)</f>
        <v>189673</v>
      </c>
      <c r="H59" s="30">
        <f>IF(('Cake I'!H59+'Cake II'!H59)=0,NA(),'Cake I'!H59+'Cake II'!H59)</f>
        <v>553711</v>
      </c>
      <c r="I59" s="30" t="e">
        <f>IF(('Cake I'!I59+'Cake II'!I59)=0,NA(),'Cake I'!I59+'Cake II'!I59)</f>
        <v>#N/A</v>
      </c>
      <c r="J59" s="5">
        <f t="shared" si="2"/>
        <v>0</v>
      </c>
      <c r="K59" s="5">
        <f t="shared" si="3"/>
        <v>189673</v>
      </c>
      <c r="L59" s="32"/>
      <c r="M59" s="30">
        <f>'Cake I'!M59+'Cake II'!M59</f>
        <v>261154.23618916469</v>
      </c>
      <c r="N59" s="30">
        <f>'Cake I'!N59+'Cake II'!N59</f>
        <v>313385.08342699765</v>
      </c>
      <c r="O59" s="30">
        <f>'Cake I'!O59+'Cake II'!O59</f>
        <v>365615.93066483061</v>
      </c>
      <c r="P59" s="70">
        <f t="shared" si="4"/>
        <v>0.72628728052725167</v>
      </c>
      <c r="Q59" s="70">
        <f t="shared" si="5"/>
        <v>0.60523940043937641</v>
      </c>
      <c r="R59" s="70">
        <f t="shared" si="6"/>
        <v>0.51877662894803689</v>
      </c>
    </row>
    <row r="60" spans="1:18" x14ac:dyDescent="0.35">
      <c r="A60" s="1"/>
      <c r="B60" s="1">
        <v>13</v>
      </c>
      <c r="C60" s="30">
        <f>IF(('Cake I'!C60+'Cake II'!C60)=0,NA(),'Cake I'!C60+'Cake II'!C60)</f>
        <v>267239</v>
      </c>
      <c r="D60" s="30">
        <f>IF(('Cake I'!D60+'Cake II'!D60)=0,NA(),'Cake I'!D60+'Cake II'!D60)</f>
        <v>140847</v>
      </c>
      <c r="E60" s="30">
        <f>IF(('Cake I'!E60+'Cake II'!E60)=0,NA(),'Cake I'!E60+'Cake II'!E60)</f>
        <v>553711</v>
      </c>
      <c r="F60" s="30">
        <f>IF(('Cake I'!F60+'Cake II'!F60)=0,NA(),'Cake I'!F60+'Cake II'!F60)</f>
        <v>207792</v>
      </c>
      <c r="G60" s="30">
        <f>IF(('Cake I'!G60+'Cake II'!G60)=0,NA(),'Cake I'!G60+'Cake II'!G60)</f>
        <v>187688</v>
      </c>
      <c r="H60" s="30">
        <f>IF(('Cake I'!H60+'Cake II'!H60)=0,NA(),'Cake I'!H60+'Cake II'!H60)</f>
        <v>481448</v>
      </c>
      <c r="I60" s="30" t="e">
        <f>IF(('Cake I'!I60+'Cake II'!I60)=0,NA(),'Cake I'!I60+'Cake II'!I60)</f>
        <v>#N/A</v>
      </c>
      <c r="J60" s="5">
        <f t="shared" si="2"/>
        <v>0</v>
      </c>
      <c r="K60" s="5">
        <f t="shared" si="3"/>
        <v>187688</v>
      </c>
      <c r="L60" s="32"/>
      <c r="M60" s="30">
        <f>'Cake I'!M60+'Cake II'!M60</f>
        <v>261154.23618916469</v>
      </c>
      <c r="N60" s="30">
        <f>'Cake I'!N60+'Cake II'!N60</f>
        <v>313385.08342699765</v>
      </c>
      <c r="O60" s="30">
        <f>'Cake I'!O60+'Cake II'!O60</f>
        <v>365615.93066483061</v>
      </c>
      <c r="P60" s="70">
        <f t="shared" si="4"/>
        <v>0.71868640822678409</v>
      </c>
      <c r="Q60" s="70">
        <f t="shared" si="5"/>
        <v>0.59890534018898667</v>
      </c>
      <c r="R60" s="70">
        <f t="shared" si="6"/>
        <v>0.51334743444770281</v>
      </c>
    </row>
    <row r="61" spans="1:18" x14ac:dyDescent="0.35">
      <c r="A61" s="1">
        <f>$A$35</f>
        <v>2024</v>
      </c>
      <c r="B61" s="1">
        <v>1</v>
      </c>
      <c r="C61" s="29">
        <f>IF(('Cake I'!C61+'Cake II'!C61)=0,NA(),'Cake I'!C61+'Cake II'!C61)</f>
        <v>270179</v>
      </c>
      <c r="D61" s="29">
        <f>IF(('Cake I'!D61+'Cake II'!D61)=0,NA(),'Cake I'!D61+'Cake II'!D61)</f>
        <v>259199</v>
      </c>
      <c r="E61" s="29">
        <f>IF(('Cake I'!E61+'Cake II'!E61)=0,NA(),'Cake I'!E61+'Cake II'!E61)</f>
        <v>481448</v>
      </c>
      <c r="F61" s="29">
        <f>IF(('Cake I'!F61+'Cake II'!F61)=0,NA(),'Cake I'!F61+'Cake II'!F61)</f>
        <v>234598</v>
      </c>
      <c r="G61" s="29">
        <f>IF(('Cake I'!G61+'Cake II'!G61)=0,NA(),'Cake I'!G61+'Cake II'!G61)</f>
        <v>203842</v>
      </c>
      <c r="H61" s="30">
        <f>IF(('Cake I'!H61+'Cake II'!H61)=0,NA(),'Cake I'!H61+'Cake II'!H61)</f>
        <v>465587</v>
      </c>
      <c r="I61" s="30" t="e">
        <f>IF(('Cake I'!I61+'Cake II'!I61)=0,NA(),'Cake I'!I61+'Cake II'!I61)</f>
        <v>#N/A</v>
      </c>
      <c r="J61" s="5">
        <f>IF(ISNA(G61),0,G61)</f>
        <v>203842</v>
      </c>
      <c r="K61" s="5">
        <f t="shared" si="3"/>
        <v>203842</v>
      </c>
      <c r="L61" s="32"/>
      <c r="M61" s="30">
        <f>'Cake I'!M61+'Cake II'!M61</f>
        <v>270022.01536980242</v>
      </c>
      <c r="N61" s="30">
        <f>'Cake I'!N61+'Cake II'!N61</f>
        <v>324026.41844376293</v>
      </c>
      <c r="O61" s="30">
        <f>'Cake I'!O61+'Cake II'!O61</f>
        <v>378030.82151772338</v>
      </c>
      <c r="P61" s="70">
        <f t="shared" si="4"/>
        <v>0.7549088163083032</v>
      </c>
      <c r="Q61" s="70">
        <f t="shared" si="5"/>
        <v>0.62909068025691928</v>
      </c>
      <c r="R61" s="70">
        <f t="shared" si="6"/>
        <v>0.53922058307735943</v>
      </c>
    </row>
    <row r="62" spans="1:18" x14ac:dyDescent="0.35">
      <c r="A62" s="1"/>
      <c r="B62" s="1">
        <v>2</v>
      </c>
      <c r="C62" s="29">
        <f>IF(('Cake I'!C62+'Cake II'!C62)=0,NA(),'Cake I'!C62+'Cake II'!C62)</f>
        <v>243942</v>
      </c>
      <c r="D62" s="29">
        <f>IF(('Cake I'!D62+'Cake II'!D62)=0,NA(),'Cake I'!D62+'Cake II'!D62)</f>
        <v>258299</v>
      </c>
      <c r="E62" s="29">
        <f>IF(('Cake I'!E62+'Cake II'!E62)=0,NA(),'Cake I'!E62+'Cake II'!E62)</f>
        <v>465587</v>
      </c>
      <c r="F62" s="29">
        <f>IF(('Cake I'!F62+'Cake II'!F62)=0,NA(),'Cake I'!F62+'Cake II'!F62)</f>
        <v>246593</v>
      </c>
      <c r="G62" s="29">
        <f>IF(('Cake I'!G62+'Cake II'!G62)=0,NA(),'Cake I'!G62+'Cake II'!G62)</f>
        <v>169490</v>
      </c>
      <c r="H62" s="30">
        <f>IF(('Cake I'!H62+'Cake II'!H62)=0,NA(),'Cake I'!H62+'Cake II'!H62)</f>
        <v>486321</v>
      </c>
      <c r="I62" s="30" t="e">
        <f>IF(('Cake I'!I62+'Cake II'!I62)=0,NA(),'Cake I'!I62+'Cake II'!I62)</f>
        <v>#N/A</v>
      </c>
      <c r="J62" s="5">
        <f t="shared" ref="J62:J73" si="7">IF(ISNA(G62),0,G62)</f>
        <v>169490</v>
      </c>
      <c r="K62" s="5">
        <f t="shared" si="3"/>
        <v>169490</v>
      </c>
      <c r="L62" s="32"/>
      <c r="M62" s="30">
        <f>'Cake I'!M62+'Cake II'!M62</f>
        <v>270022.01536980242</v>
      </c>
      <c r="N62" s="30">
        <f>'Cake I'!N62+'Cake II'!N62</f>
        <v>324026.41844376293</v>
      </c>
      <c r="O62" s="30">
        <f>'Cake I'!O62+'Cake II'!O62</f>
        <v>378030.82151772338</v>
      </c>
      <c r="P62" s="70">
        <f t="shared" si="4"/>
        <v>0.62768955993413678</v>
      </c>
      <c r="Q62" s="70">
        <f t="shared" si="5"/>
        <v>0.52307463327844728</v>
      </c>
      <c r="R62" s="70">
        <f t="shared" si="6"/>
        <v>0.44834968566724059</v>
      </c>
    </row>
    <row r="63" spans="1:18" x14ac:dyDescent="0.35">
      <c r="A63" s="1"/>
      <c r="B63" s="1">
        <v>3</v>
      </c>
      <c r="C63" s="29">
        <f>IF(('Cake I'!C63+'Cake II'!C63)=0,NA(),'Cake I'!C63+'Cake II'!C63)</f>
        <v>247168</v>
      </c>
      <c r="D63" s="29">
        <f>IF(('Cake I'!D63+'Cake II'!D63)=0,NA(),'Cake I'!D63+'Cake II'!D63)</f>
        <v>205500</v>
      </c>
      <c r="E63" s="29">
        <f>IF(('Cake I'!E63+'Cake II'!E63)=0,NA(),'Cake I'!E63+'Cake II'!E63)</f>
        <v>486321</v>
      </c>
      <c r="F63" s="29">
        <f>IF(('Cake I'!F63+'Cake II'!F63)=0,NA(),'Cake I'!F63+'Cake II'!F63)</f>
        <v>237146</v>
      </c>
      <c r="G63" s="29">
        <f>IF(('Cake I'!G63+'Cake II'!G63)=0,NA(),'Cake I'!G63+'Cake II'!G63)</f>
        <v>190256</v>
      </c>
      <c r="H63" s="30">
        <f>IF(('Cake I'!H63+'Cake II'!H63)=0,NA(),'Cake I'!H63+'Cake II'!H63)</f>
        <v>454804</v>
      </c>
      <c r="I63" s="30" t="e">
        <f>IF(('Cake I'!I63+'Cake II'!I63)=0,NA(),'Cake I'!I63+'Cake II'!I63)</f>
        <v>#N/A</v>
      </c>
      <c r="J63" s="5">
        <f t="shared" si="7"/>
        <v>190256</v>
      </c>
      <c r="K63" s="5">
        <f t="shared" si="3"/>
        <v>190256</v>
      </c>
      <c r="L63" s="32"/>
      <c r="M63" s="30">
        <f>'Cake I'!M63+'Cake II'!M63</f>
        <v>270022.01536980242</v>
      </c>
      <c r="N63" s="30">
        <f>'Cake I'!N63+'Cake II'!N63</f>
        <v>324026.41844376293</v>
      </c>
      <c r="O63" s="30">
        <f>'Cake I'!O63+'Cake II'!O63</f>
        <v>378030.82151772338</v>
      </c>
      <c r="P63" s="70">
        <f t="shared" si="4"/>
        <v>0.70459440034709497</v>
      </c>
      <c r="Q63" s="70">
        <f t="shared" si="5"/>
        <v>0.58716200028924581</v>
      </c>
      <c r="R63" s="70">
        <f t="shared" si="6"/>
        <v>0.50328171453363924</v>
      </c>
    </row>
    <row r="64" spans="1:18" x14ac:dyDescent="0.35">
      <c r="A64" s="1"/>
      <c r="B64" s="1">
        <v>4</v>
      </c>
      <c r="C64" s="29">
        <f>IF(('Cake I'!C64+'Cake II'!C64)=0,NA(),'Cake I'!C64+'Cake II'!C64)</f>
        <v>306257</v>
      </c>
      <c r="D64" s="29">
        <f>IF(('Cake I'!D64+'Cake II'!D64)=0,NA(),'Cake I'!D64+'Cake II'!D64)</f>
        <v>324398</v>
      </c>
      <c r="E64" s="29">
        <f>IF(('Cake I'!E64+'Cake II'!E64)=0,NA(),'Cake I'!E64+'Cake II'!E64)</f>
        <v>454804</v>
      </c>
      <c r="F64" s="29">
        <f>IF(('Cake I'!F64+'Cake II'!F64)=0,NA(),'Cake I'!F64+'Cake II'!F64)</f>
        <v>282778</v>
      </c>
      <c r="G64" s="29">
        <f>IF(('Cake I'!G64+'Cake II'!G64)=0,NA(),'Cake I'!G64+'Cake II'!G64)</f>
        <v>227423</v>
      </c>
      <c r="H64" s="30">
        <f>IF(('Cake I'!H64+'Cake II'!H64)=0,NA(),'Cake I'!H64+'Cake II'!H64)</f>
        <v>393555</v>
      </c>
      <c r="I64" s="30" t="e">
        <f>IF(('Cake I'!I64+'Cake II'!I64)=0,NA(),'Cake I'!I64+'Cake II'!I64)</f>
        <v>#N/A</v>
      </c>
      <c r="J64" s="5">
        <f t="shared" si="7"/>
        <v>227423</v>
      </c>
      <c r="K64" s="5">
        <f t="shared" si="3"/>
        <v>227423</v>
      </c>
      <c r="L64" s="32"/>
      <c r="M64" s="30">
        <f>'Cake I'!M64+'Cake II'!M64</f>
        <v>270022.01536980242</v>
      </c>
      <c r="N64" s="30">
        <f>'Cake I'!N64+'Cake II'!N64</f>
        <v>324026.41844376293</v>
      </c>
      <c r="O64" s="30">
        <f>'Cake I'!O64+'Cake II'!O64</f>
        <v>378030.82151772338</v>
      </c>
      <c r="P64" s="70">
        <f t="shared" si="4"/>
        <v>0.84223873260311044</v>
      </c>
      <c r="Q64" s="70">
        <f t="shared" si="5"/>
        <v>0.701865610502592</v>
      </c>
      <c r="R64" s="70">
        <f t="shared" si="6"/>
        <v>0.60159909471650752</v>
      </c>
    </row>
    <row r="65" spans="1:18" x14ac:dyDescent="0.35">
      <c r="A65" s="1"/>
      <c r="B65" s="1">
        <v>5</v>
      </c>
      <c r="C65" s="29">
        <f>IF(('Cake I'!C65+'Cake II'!C65)=0,NA(),'Cake I'!C65+'Cake II'!C65)</f>
        <v>298195</v>
      </c>
      <c r="D65" s="29">
        <f>IF(('Cake I'!D65+'Cake II'!D65)=0,NA(),'Cake I'!D65+'Cake II'!D65)</f>
        <v>305200</v>
      </c>
      <c r="E65" s="29">
        <f>IF(('Cake I'!E65+'Cake II'!E65)=0,NA(),'Cake I'!E65+'Cake II'!E65)</f>
        <v>393555</v>
      </c>
      <c r="F65" s="29" t="e">
        <f>IF(('Cake I'!F65+'Cake II'!F65)=0,NA(),'Cake I'!F65+'Cake II'!F65)</f>
        <v>#N/A</v>
      </c>
      <c r="G65" s="29" t="e">
        <f>IF(('Cake I'!G65+'Cake II'!G65)=0,NA(),'Cake I'!G65+'Cake II'!G65)</f>
        <v>#N/A</v>
      </c>
      <c r="H65" s="29">
        <f>IF(('Cake I'!H65+'Cake II'!H65)=0,NA(),'Cake I'!H65+'Cake II'!H65)</f>
        <v>387416</v>
      </c>
      <c r="I65" s="30" t="e">
        <f>IF(('Cake I'!I65+'Cake II'!I65)=0,NA(),'Cake I'!I65+'Cake II'!I65)</f>
        <v>#N/A</v>
      </c>
      <c r="J65" s="5">
        <f t="shared" si="7"/>
        <v>0</v>
      </c>
      <c r="K65" s="5">
        <f t="shared" si="3"/>
        <v>298195</v>
      </c>
      <c r="L65" s="32"/>
      <c r="M65" s="30">
        <f>'Cake I'!M65+'Cake II'!M65</f>
        <v>270022.01536980242</v>
      </c>
      <c r="N65" s="30">
        <f>'Cake I'!N65+'Cake II'!N65</f>
        <v>324026.41844376293</v>
      </c>
      <c r="O65" s="30">
        <f>'Cake I'!O65+'Cake II'!O65</f>
        <v>378030.82151772338</v>
      </c>
      <c r="P65" s="70">
        <f t="shared" si="4"/>
        <v>1.1043358801378247</v>
      </c>
      <c r="Q65" s="70">
        <f t="shared" si="5"/>
        <v>0.92027990011485394</v>
      </c>
      <c r="R65" s="70">
        <f t="shared" si="6"/>
        <v>0.78881134295558908</v>
      </c>
    </row>
    <row r="66" spans="1:18" x14ac:dyDescent="0.35">
      <c r="A66" s="1"/>
      <c r="B66" s="1">
        <v>6</v>
      </c>
      <c r="C66" s="29">
        <f>IF(('Cake I'!C66+'Cake II'!C66)=0,NA(),'Cake I'!C66+'Cake II'!C66)</f>
        <v>280627</v>
      </c>
      <c r="D66" s="29">
        <f>IF(('Cake I'!D66+'Cake II'!D66)=0,NA(),'Cake I'!D66+'Cake II'!D66)</f>
        <v>303700</v>
      </c>
      <c r="E66" s="29">
        <f>IF(('Cake I'!E66+'Cake II'!E66)=0,NA(),'Cake I'!E66+'Cake II'!E66)</f>
        <v>387416</v>
      </c>
      <c r="F66" s="29" t="e">
        <f>IF(('Cake I'!F66+'Cake II'!F66)=0,NA(),'Cake I'!F66+'Cake II'!F66)</f>
        <v>#N/A</v>
      </c>
      <c r="G66" s="29" t="e">
        <f>IF(('Cake I'!G66+'Cake II'!G66)=0,NA(),'Cake I'!G66+'Cake II'!G66)</f>
        <v>#N/A</v>
      </c>
      <c r="H66" s="29">
        <f>IF(('Cake I'!H66+'Cake II'!H66)=0,NA(),'Cake I'!H66+'Cake II'!H66)</f>
        <v>417027</v>
      </c>
      <c r="I66" s="30" t="e">
        <f>IF(('Cake I'!I66+'Cake II'!I66)=0,NA(),'Cake I'!I66+'Cake II'!I66)</f>
        <v>#N/A</v>
      </c>
      <c r="J66" s="5">
        <f t="shared" si="7"/>
        <v>0</v>
      </c>
      <c r="K66" s="5">
        <f t="shared" si="3"/>
        <v>280627</v>
      </c>
      <c r="L66" s="32"/>
      <c r="M66" s="30">
        <f>'Cake I'!M66+'Cake II'!M66</f>
        <v>270022.01536980242</v>
      </c>
      <c r="N66" s="30">
        <f>'Cake I'!N66+'Cake II'!N66</f>
        <v>324026.41844376293</v>
      </c>
      <c r="O66" s="30">
        <f>'Cake I'!O66+'Cake II'!O66</f>
        <v>378030.82151772338</v>
      </c>
      <c r="P66" s="70">
        <f t="shared" si="4"/>
        <v>1.0392745184709244</v>
      </c>
      <c r="Q66" s="70">
        <f t="shared" si="5"/>
        <v>0.86606209872577045</v>
      </c>
      <c r="R66" s="70">
        <f t="shared" si="6"/>
        <v>0.74233894176494608</v>
      </c>
    </row>
    <row r="67" spans="1:18" x14ac:dyDescent="0.35">
      <c r="A67" s="1"/>
      <c r="B67" s="1">
        <v>7</v>
      </c>
      <c r="C67" s="29">
        <f>IF(('Cake I'!C67+'Cake II'!C67)=0,NA(),'Cake I'!C67+'Cake II'!C67)</f>
        <v>276933</v>
      </c>
      <c r="D67" s="29">
        <f>IF(('Cake I'!D67+'Cake II'!D67)=0,NA(),'Cake I'!D67+'Cake II'!D67)</f>
        <v>293298</v>
      </c>
      <c r="E67" s="30">
        <f t="shared" ref="E67:E71" si="8">H66</f>
        <v>417027</v>
      </c>
      <c r="F67" s="29" t="e">
        <f>IF(('Cake I'!F67+'Cake II'!F67)=0,NA(),'Cake I'!F67+'Cake II'!F67)</f>
        <v>#N/A</v>
      </c>
      <c r="G67" s="29" t="e">
        <f>IF(('Cake I'!G67+'Cake II'!G67)=0,NA(),'Cake I'!G67+'Cake II'!G67)</f>
        <v>#N/A</v>
      </c>
      <c r="H67" s="30" t="e">
        <f t="shared" ref="H67:H71" si="9">IF(F67&gt;0,E67+F67+I67-G67,E67+D67+I67-C67)</f>
        <v>#N/A</v>
      </c>
      <c r="I67" s="30" t="e">
        <f>IF(('Cake I'!I67+'Cake II'!I67)=0,NA(),'Cake I'!I67+'Cake II'!I67)</f>
        <v>#N/A</v>
      </c>
      <c r="J67" s="5">
        <f t="shared" si="7"/>
        <v>0</v>
      </c>
      <c r="K67" s="5">
        <f t="shared" si="3"/>
        <v>276933</v>
      </c>
      <c r="L67" s="32"/>
      <c r="M67" s="30">
        <f>'Cake I'!M67+'Cake II'!M67</f>
        <v>270022.01536980242</v>
      </c>
      <c r="N67" s="30">
        <f>'Cake I'!N67+'Cake II'!N67</f>
        <v>324026.41844376293</v>
      </c>
      <c r="O67" s="30">
        <f>'Cake I'!O67+'Cake II'!O67</f>
        <v>378030.82151772338</v>
      </c>
      <c r="P67" s="70">
        <f t="shared" si="4"/>
        <v>1.0255941524646899</v>
      </c>
      <c r="Q67" s="70">
        <f t="shared" si="5"/>
        <v>0.85466179372057494</v>
      </c>
      <c r="R67" s="70">
        <f t="shared" si="6"/>
        <v>0.73256725176049287</v>
      </c>
    </row>
    <row r="68" spans="1:18" x14ac:dyDescent="0.35">
      <c r="A68" s="1"/>
      <c r="B68" s="1">
        <v>8</v>
      </c>
      <c r="C68" s="29">
        <f>IF(('Cake I'!C68+'Cake II'!C68)=0,NA(),'Cake I'!C68+'Cake II'!C68)</f>
        <v>233696</v>
      </c>
      <c r="D68" s="29">
        <f>IF(('Cake I'!D68+'Cake II'!D68)=0,NA(),'Cake I'!D68+'Cake II'!D68)</f>
        <v>213900</v>
      </c>
      <c r="E68" s="30" t="e">
        <f t="shared" si="8"/>
        <v>#N/A</v>
      </c>
      <c r="F68" s="29" t="e">
        <f>IF(('Cake I'!F68+'Cake II'!F68)=0,NA(),'Cake I'!F68+'Cake II'!F68)</f>
        <v>#N/A</v>
      </c>
      <c r="G68" s="29" t="e">
        <f>IF(('Cake I'!G68+'Cake II'!G68)=0,NA(),'Cake I'!G68+'Cake II'!G68)</f>
        <v>#N/A</v>
      </c>
      <c r="H68" s="30" t="e">
        <f t="shared" si="9"/>
        <v>#N/A</v>
      </c>
      <c r="I68" s="30" t="e">
        <f>IF(('Cake I'!I68+'Cake II'!I68)=0,NA(),'Cake I'!I68+'Cake II'!I68)</f>
        <v>#N/A</v>
      </c>
      <c r="J68" s="5">
        <f t="shared" si="7"/>
        <v>0</v>
      </c>
      <c r="K68" s="5">
        <f t="shared" si="3"/>
        <v>233696</v>
      </c>
      <c r="L68" s="32"/>
      <c r="M68" s="30">
        <f>'Cake I'!M68+'Cake II'!M68</f>
        <v>270022.01536980242</v>
      </c>
      <c r="N68" s="30">
        <f>'Cake I'!N68+'Cake II'!N68</f>
        <v>324026.41844376293</v>
      </c>
      <c r="O68" s="30">
        <f>'Cake I'!O68+'Cake II'!O68</f>
        <v>378030.82151772338</v>
      </c>
      <c r="P68" s="70">
        <f t="shared" si="4"/>
        <v>0.86547017168191653</v>
      </c>
      <c r="Q68" s="70">
        <f t="shared" si="5"/>
        <v>0.72122514306826369</v>
      </c>
      <c r="R68" s="70">
        <f t="shared" si="6"/>
        <v>0.61819297977279752</v>
      </c>
    </row>
    <row r="69" spans="1:18" x14ac:dyDescent="0.35">
      <c r="A69" s="1"/>
      <c r="B69" s="1">
        <v>9</v>
      </c>
      <c r="C69" s="29">
        <f>IF(('Cake I'!C69+'Cake II'!C69)=0,NA(),'Cake I'!C69+'Cake II'!C69)</f>
        <v>247787</v>
      </c>
      <c r="D69" s="29">
        <f>IF(('Cake I'!D69+'Cake II'!D69)=0,NA(),'Cake I'!D69+'Cake II'!D69)</f>
        <v>263600</v>
      </c>
      <c r="E69" s="30" t="e">
        <f t="shared" si="8"/>
        <v>#N/A</v>
      </c>
      <c r="F69" s="29" t="e">
        <f>IF(('Cake I'!F69+'Cake II'!F69)=0,NA(),'Cake I'!F69+'Cake II'!F69)</f>
        <v>#N/A</v>
      </c>
      <c r="G69" s="29" t="e">
        <f>IF(('Cake I'!G69+'Cake II'!G69)=0,NA(),'Cake I'!G69+'Cake II'!G69)</f>
        <v>#N/A</v>
      </c>
      <c r="H69" s="30" t="e">
        <f t="shared" si="9"/>
        <v>#N/A</v>
      </c>
      <c r="I69" s="30" t="e">
        <f>IF(('Cake I'!I69+'Cake II'!I69)=0,NA(),'Cake I'!I69+'Cake II'!I69)</f>
        <v>#N/A</v>
      </c>
      <c r="J69" s="5">
        <f t="shared" si="7"/>
        <v>0</v>
      </c>
      <c r="K69" s="5">
        <f t="shared" si="3"/>
        <v>247787</v>
      </c>
      <c r="L69" s="32"/>
      <c r="M69" s="30">
        <f>'Cake I'!M69+'Cake II'!M69</f>
        <v>270022.01536980242</v>
      </c>
      <c r="N69" s="30">
        <f>'Cake I'!N69+'Cake II'!N69</f>
        <v>324026.41844376293</v>
      </c>
      <c r="O69" s="30">
        <f>'Cake I'!O69+'Cake II'!O69</f>
        <v>378030.82151772338</v>
      </c>
      <c r="P69" s="70">
        <f t="shared" si="4"/>
        <v>0.91765480551890932</v>
      </c>
      <c r="Q69" s="70">
        <f t="shared" si="5"/>
        <v>0.76471233793242444</v>
      </c>
      <c r="R69" s="70">
        <f t="shared" si="6"/>
        <v>0.65546771822779248</v>
      </c>
    </row>
    <row r="70" spans="1:18" x14ac:dyDescent="0.35">
      <c r="A70" s="1"/>
      <c r="B70" s="1">
        <v>10</v>
      </c>
      <c r="C70" s="29">
        <f>IF(('Cake I'!C70+'Cake II'!C70)=0,NA(),'Cake I'!C70+'Cake II'!C70)</f>
        <v>257092.5</v>
      </c>
      <c r="D70" s="29">
        <f>IF(('Cake I'!D70+'Cake II'!D70)=0,NA(),'Cake I'!D70+'Cake II'!D70)</f>
        <v>257092.5</v>
      </c>
      <c r="E70" s="30" t="e">
        <f t="shared" si="8"/>
        <v>#N/A</v>
      </c>
      <c r="F70" s="29" t="e">
        <f>IF(('Cake I'!F70+'Cake II'!F70)=0,NA(),'Cake I'!F70+'Cake II'!F70)</f>
        <v>#N/A</v>
      </c>
      <c r="G70" s="29" t="e">
        <f>IF(('Cake I'!G70+'Cake II'!G70)=0,NA(),'Cake I'!G70+'Cake II'!G70)</f>
        <v>#N/A</v>
      </c>
      <c r="H70" s="30" t="e">
        <f t="shared" si="9"/>
        <v>#N/A</v>
      </c>
      <c r="I70" s="30" t="e">
        <f>IF(('Cake I'!I70+'Cake II'!I70)=0,NA(),'Cake I'!I70+'Cake II'!I70)</f>
        <v>#N/A</v>
      </c>
      <c r="J70" s="5">
        <f t="shared" si="7"/>
        <v>0</v>
      </c>
      <c r="K70" s="5">
        <f t="shared" si="3"/>
        <v>257092.5</v>
      </c>
      <c r="L70" s="32"/>
      <c r="M70" s="30">
        <f>'Cake I'!M70+'Cake II'!M70</f>
        <v>270022.01536980242</v>
      </c>
      <c r="N70" s="30">
        <f>'Cake I'!N70+'Cake II'!N70</f>
        <v>324026.41844376293</v>
      </c>
      <c r="O70" s="30">
        <f>'Cake I'!O70+'Cake II'!O70</f>
        <v>378030.82151772338</v>
      </c>
      <c r="P70" s="70">
        <f t="shared" si="4"/>
        <v>0.95211681035675888</v>
      </c>
      <c r="Q70" s="70">
        <f t="shared" si="5"/>
        <v>0.79343067529729905</v>
      </c>
      <c r="R70" s="70">
        <f t="shared" si="6"/>
        <v>0.68008343596911347</v>
      </c>
    </row>
    <row r="71" spans="1:18" x14ac:dyDescent="0.35">
      <c r="A71" s="1"/>
      <c r="B71" s="1">
        <v>11</v>
      </c>
      <c r="C71" s="29">
        <f>IF(('Cake I'!C71+'Cake II'!C71)=0,NA(),'Cake I'!C71+'Cake II'!C71)</f>
        <v>257092.5</v>
      </c>
      <c r="D71" s="29">
        <f>IF(('Cake I'!D71+'Cake II'!D71)=0,NA(),'Cake I'!D71+'Cake II'!D71)</f>
        <v>257092.5</v>
      </c>
      <c r="E71" s="30" t="e">
        <f t="shared" si="8"/>
        <v>#N/A</v>
      </c>
      <c r="F71" s="29" t="e">
        <f>IF(('Cake I'!F71+'Cake II'!F71)=0,NA(),'Cake I'!F71+'Cake II'!F71)</f>
        <v>#N/A</v>
      </c>
      <c r="G71" s="29" t="e">
        <f>IF(('Cake I'!G71+'Cake II'!G71)=0,NA(),'Cake I'!G71+'Cake II'!G71)</f>
        <v>#N/A</v>
      </c>
      <c r="H71" s="30" t="e">
        <f t="shared" si="9"/>
        <v>#N/A</v>
      </c>
      <c r="I71" s="30" t="e">
        <f>IF(('Cake I'!I71+'Cake II'!I71)=0,NA(),'Cake I'!I71+'Cake II'!I71)</f>
        <v>#N/A</v>
      </c>
      <c r="J71" s="5">
        <f t="shared" si="7"/>
        <v>0</v>
      </c>
      <c r="K71" s="5">
        <f t="shared" si="3"/>
        <v>257092.5</v>
      </c>
      <c r="L71" s="32"/>
      <c r="M71" s="30">
        <f>'Cake I'!M71+'Cake II'!M71</f>
        <v>270022.01536980242</v>
      </c>
      <c r="N71" s="30">
        <f>'Cake I'!N71+'Cake II'!N71</f>
        <v>324026.41844376293</v>
      </c>
      <c r="O71" s="30">
        <f>'Cake I'!O71+'Cake II'!O71</f>
        <v>378030.82151772338</v>
      </c>
      <c r="P71" s="70">
        <f t="shared" si="4"/>
        <v>0.95211681035675888</v>
      </c>
      <c r="Q71" s="70">
        <f t="shared" si="5"/>
        <v>0.79343067529729905</v>
      </c>
      <c r="R71" s="70">
        <f t="shared" si="6"/>
        <v>0.68008343596911347</v>
      </c>
    </row>
    <row r="72" spans="1:18" x14ac:dyDescent="0.35">
      <c r="A72" s="1"/>
      <c r="B72" s="1">
        <v>12</v>
      </c>
      <c r="C72" s="30">
        <f>IF(('Cake I'!C72+'Cake II'!C72)=0,NA(),'Cake I'!C72+'Cake II'!C72)</f>
        <v>257092.5</v>
      </c>
      <c r="D72" s="30">
        <f>IF(('Cake I'!D72+'Cake II'!D72)=0,NA(),'Cake I'!D72+'Cake II'!D72)</f>
        <v>257092.5</v>
      </c>
      <c r="E72" s="30">
        <f>IF(('Cake I'!E72+'Cake II'!E72)=0,NA(),'Cake I'!E72+'Cake II'!E72)</f>
        <v>520025</v>
      </c>
      <c r="F72" s="29" t="e">
        <f>IF(('Cake I'!F72+'Cake II'!F72)=0,NA(),'Cake I'!F72+'Cake II'!F72)</f>
        <v>#N/A</v>
      </c>
      <c r="G72" s="29" t="e">
        <f>IF(('Cake I'!G72+'Cake II'!G72)=0,NA(),'Cake I'!G72+'Cake II'!G72)</f>
        <v>#N/A</v>
      </c>
      <c r="H72" s="30">
        <f>IF(('Cake I'!H72+'Cake II'!H72)=0,NA(),'Cake I'!H72+'Cake II'!H72)</f>
        <v>500417</v>
      </c>
      <c r="I72" s="30" t="e">
        <f>IF(('Cake I'!I72+'Cake II'!I72)=0,NA(),'Cake I'!I72+'Cake II'!I72)</f>
        <v>#N/A</v>
      </c>
      <c r="J72" s="5">
        <f t="shared" si="7"/>
        <v>0</v>
      </c>
      <c r="K72" s="5">
        <f t="shared" si="3"/>
        <v>257092.5</v>
      </c>
      <c r="L72" s="32"/>
      <c r="M72" s="30">
        <f>'Cake I'!M72+'Cake II'!M72</f>
        <v>270022.01536980242</v>
      </c>
      <c r="N72" s="30">
        <f>'Cake I'!N72+'Cake II'!N72</f>
        <v>324026.41844376293</v>
      </c>
      <c r="O72" s="30">
        <f>'Cake I'!O72+'Cake II'!O72</f>
        <v>378030.82151772338</v>
      </c>
      <c r="P72" s="70">
        <f t="shared" si="4"/>
        <v>0.95211681035675888</v>
      </c>
      <c r="Q72" s="70">
        <f t="shared" si="5"/>
        <v>0.79343067529729905</v>
      </c>
      <c r="R72" s="70">
        <f t="shared" si="6"/>
        <v>0.68008343596911347</v>
      </c>
    </row>
    <row r="73" spans="1:18" x14ac:dyDescent="0.35">
      <c r="A73" s="1"/>
      <c r="B73" s="1">
        <v>13</v>
      </c>
      <c r="C73" s="30">
        <f>IF(('Cake I'!C73+'Cake II'!C73)=0,NA(),'Cake I'!C73+'Cake II'!C73)</f>
        <v>257092.5</v>
      </c>
      <c r="D73" s="30">
        <f>IF(('Cake I'!D73+'Cake II'!D73)=0,NA(),'Cake I'!D73+'Cake II'!D73)</f>
        <v>257092.5</v>
      </c>
      <c r="E73" s="30">
        <f>IF(('Cake I'!E73+'Cake II'!E73)=0,NA(),'Cake I'!E73+'Cake II'!E73)</f>
        <v>500417</v>
      </c>
      <c r="F73" s="30" t="e">
        <f>IF(('Cake I'!F73+'Cake II'!F73)=0,NA(),'Cake I'!F73+'Cake II'!F73)</f>
        <v>#N/A</v>
      </c>
      <c r="G73" s="30" t="e">
        <f>IF(('Cake I'!G73+'Cake II'!G73)=0,NA(),'Cake I'!G73+'Cake II'!G73)</f>
        <v>#N/A</v>
      </c>
      <c r="H73" s="30">
        <f>IF(('Cake I'!H73+'Cake II'!H73)=0,NA(),'Cake I'!H73+'Cake II'!H73)</f>
        <v>510354</v>
      </c>
      <c r="I73" s="30" t="e">
        <f>IF(('Cake I'!I73+'Cake II'!I73)=0,NA(),'Cake I'!I73+'Cake II'!I73)</f>
        <v>#N/A</v>
      </c>
      <c r="J73" s="5">
        <f t="shared" si="7"/>
        <v>0</v>
      </c>
      <c r="K73" s="5">
        <f t="shared" si="3"/>
        <v>257092.5</v>
      </c>
      <c r="L73" s="32"/>
      <c r="M73" s="30">
        <f>'Cake I'!M73+'Cake II'!M73</f>
        <v>270022.01536980242</v>
      </c>
      <c r="N73" s="30">
        <f>'Cake I'!N73+'Cake II'!N73</f>
        <v>324026.41844376293</v>
      </c>
      <c r="O73" s="30">
        <f>'Cake I'!O73+'Cake II'!O73</f>
        <v>378030.82151772338</v>
      </c>
      <c r="P73" s="70">
        <f t="shared" si="4"/>
        <v>0.95211681035675888</v>
      </c>
      <c r="Q73" s="70">
        <f t="shared" si="5"/>
        <v>0.79343067529729905</v>
      </c>
      <c r="R73" s="70">
        <f t="shared" si="6"/>
        <v>0.68008343596911347</v>
      </c>
    </row>
    <row r="74" spans="1:18" x14ac:dyDescent="0.35">
      <c r="A74" s="1">
        <f>$A$36</f>
        <v>2025</v>
      </c>
      <c r="B74" s="1">
        <v>1</v>
      </c>
      <c r="C74" s="30">
        <f>IF(('Cake I'!C74+'Cake II'!C74)=0,NA(),'Cake I'!C74+'Cake II'!C74)</f>
        <v>257092.5</v>
      </c>
      <c r="D74" s="30">
        <f>IF(('Cake I'!D74+'Cake II'!D74)=0,NA(),'Cake I'!D74+'Cake II'!D74)</f>
        <v>257092.5</v>
      </c>
      <c r="E74" s="30">
        <f>IF(('Cake I'!E74+'Cake II'!E74)=0,NA(),'Cake I'!E74+'Cake II'!E74)</f>
        <v>510354</v>
      </c>
      <c r="F74" s="30" t="e">
        <f>IF(('Cake I'!F74+'Cake II'!F74)=0,NA(),'Cake I'!F74+'Cake II'!F74)</f>
        <v>#N/A</v>
      </c>
      <c r="G74" s="30" t="e">
        <f>IF(('Cake I'!G74+'Cake II'!G74)=0,NA(),'Cake I'!G74+'Cake II'!G74)</f>
        <v>#N/A</v>
      </c>
      <c r="H74" s="30">
        <f>IF(('Cake I'!H74+'Cake II'!H74)=0,NA(),'Cake I'!H74+'Cake II'!H74)</f>
        <v>510354</v>
      </c>
      <c r="I74" s="30" t="e">
        <f>IF(('Cake I'!I74+'Cake II'!I74)=0,NA(),'Cake I'!I74+'Cake II'!I74)</f>
        <v>#N/A</v>
      </c>
      <c r="J74" s="5"/>
      <c r="K74" s="5">
        <f t="shared" si="3"/>
        <v>257092.5</v>
      </c>
      <c r="L74" s="32"/>
      <c r="M74" s="30">
        <f>'Cake I'!M74+'Cake II'!M74</f>
        <v>270022.01536980242</v>
      </c>
      <c r="N74" s="30">
        <f>'Cake I'!N74+'Cake II'!N74</f>
        <v>324026.41844376293</v>
      </c>
      <c r="O74" s="30">
        <f>'Cake I'!O74+'Cake II'!O74</f>
        <v>378030.82151772338</v>
      </c>
      <c r="P74" s="70">
        <f t="shared" si="4"/>
        <v>0.95211681035675888</v>
      </c>
      <c r="Q74" s="70">
        <f t="shared" si="5"/>
        <v>0.79343067529729905</v>
      </c>
      <c r="R74" s="70">
        <f t="shared" si="6"/>
        <v>0.68008343596911347</v>
      </c>
    </row>
    <row r="75" spans="1:18" x14ac:dyDescent="0.35">
      <c r="A75" s="1"/>
      <c r="B75" s="1">
        <v>2</v>
      </c>
      <c r="C75" s="30">
        <f>IF(('Cake I'!C75+'Cake II'!C75)=0,NA(),'Cake I'!C75+'Cake II'!C75)</f>
        <v>257092.5</v>
      </c>
      <c r="D75" s="30">
        <f>IF(('Cake I'!D75+'Cake II'!D75)=0,NA(),'Cake I'!D75+'Cake II'!D75)</f>
        <v>257092.5</v>
      </c>
      <c r="E75" s="30">
        <f>IF(('Cake I'!E75+'Cake II'!E75)=0,NA(),'Cake I'!E75+'Cake II'!E75)</f>
        <v>510354</v>
      </c>
      <c r="F75" s="30" t="e">
        <f>IF(('Cake I'!F75+'Cake II'!F75)=0,NA(),'Cake I'!F75+'Cake II'!F75)</f>
        <v>#N/A</v>
      </c>
      <c r="G75" s="30" t="e">
        <f>IF(('Cake I'!G75+'Cake II'!G75)=0,NA(),'Cake I'!G75+'Cake II'!G75)</f>
        <v>#N/A</v>
      </c>
      <c r="H75" s="30">
        <f>IF(('Cake I'!H75+'Cake II'!H75)=0,NA(),'Cake I'!H75+'Cake II'!H75)</f>
        <v>510354</v>
      </c>
      <c r="I75" s="30" t="e">
        <f>IF(('Cake I'!I75+'Cake II'!I75)=0,NA(),'Cake I'!I75+'Cake II'!I75)</f>
        <v>#N/A</v>
      </c>
      <c r="J75" s="5"/>
      <c r="K75" s="5">
        <f t="shared" si="3"/>
        <v>257092.5</v>
      </c>
      <c r="L75" s="32"/>
      <c r="M75" s="30">
        <f>'Cake I'!M75+'Cake II'!M75</f>
        <v>270022.01536980242</v>
      </c>
      <c r="N75" s="30">
        <f>'Cake I'!N75+'Cake II'!N75</f>
        <v>324026.41844376293</v>
      </c>
      <c r="O75" s="30">
        <f>'Cake I'!O75+'Cake II'!O75</f>
        <v>378030.82151772338</v>
      </c>
      <c r="P75" s="70">
        <f t="shared" si="4"/>
        <v>0.95211681035675888</v>
      </c>
      <c r="Q75" s="70">
        <f t="shared" si="5"/>
        <v>0.79343067529729905</v>
      </c>
      <c r="R75" s="70">
        <f t="shared" si="6"/>
        <v>0.68008343596911347</v>
      </c>
    </row>
    <row r="76" spans="1:18" x14ac:dyDescent="0.35">
      <c r="A76" s="1"/>
      <c r="B76" s="1">
        <v>3</v>
      </c>
      <c r="C76" s="30">
        <f>IF(('Cake I'!C76+'Cake II'!C76)=0,NA(),'Cake I'!C76+'Cake II'!C76)</f>
        <v>257092.5</v>
      </c>
      <c r="D76" s="30">
        <f>IF(('Cake I'!D76+'Cake II'!D76)=0,NA(),'Cake I'!D76+'Cake II'!D76)</f>
        <v>257092.5</v>
      </c>
      <c r="E76" s="30">
        <f>IF(('Cake I'!E76+'Cake II'!E76)=0,NA(),'Cake I'!E76+'Cake II'!E76)</f>
        <v>510354</v>
      </c>
      <c r="F76" s="30" t="e">
        <f>IF(('Cake I'!F76+'Cake II'!F76)=0,NA(),'Cake I'!F76+'Cake II'!F76)</f>
        <v>#N/A</v>
      </c>
      <c r="G76" s="30" t="e">
        <f>IF(('Cake I'!G76+'Cake II'!G76)=0,NA(),'Cake I'!G76+'Cake II'!G76)</f>
        <v>#N/A</v>
      </c>
      <c r="H76" s="30">
        <f>IF(('Cake I'!H76+'Cake II'!H76)=0,NA(),'Cake I'!H76+'Cake II'!H76)</f>
        <v>510354</v>
      </c>
      <c r="I76" s="30" t="e">
        <f>IF(('Cake I'!I76+'Cake II'!I76)=0,NA(),'Cake I'!I76+'Cake II'!I76)</f>
        <v>#N/A</v>
      </c>
      <c r="J76" s="5"/>
      <c r="K76" s="5">
        <f t="shared" si="3"/>
        <v>257092.5</v>
      </c>
      <c r="L76" s="32"/>
      <c r="M76" s="30">
        <f>'Cake I'!M76+'Cake II'!M76</f>
        <v>270022.01536980242</v>
      </c>
      <c r="N76" s="30">
        <f>'Cake I'!N76+'Cake II'!N76</f>
        <v>324026.41844376293</v>
      </c>
      <c r="O76" s="30">
        <f>'Cake I'!O76+'Cake II'!O76</f>
        <v>378030.82151772338</v>
      </c>
      <c r="P76" s="70">
        <f t="shared" si="4"/>
        <v>0.95211681035675888</v>
      </c>
      <c r="Q76" s="70">
        <f t="shared" si="5"/>
        <v>0.79343067529729905</v>
      </c>
      <c r="R76" s="70">
        <f t="shared" si="6"/>
        <v>0.68008343596911347</v>
      </c>
    </row>
    <row r="77" spans="1:18" x14ac:dyDescent="0.35">
      <c r="A77" s="1"/>
      <c r="B77" s="1">
        <v>4</v>
      </c>
      <c r="C77" s="30">
        <f>IF(('Cake I'!C77+'Cake II'!C77)=0,NA(),'Cake I'!C77+'Cake II'!C77)</f>
        <v>257092.5</v>
      </c>
      <c r="D77" s="30">
        <f>IF(('Cake I'!D77+'Cake II'!D77)=0,NA(),'Cake I'!D77+'Cake II'!D77)</f>
        <v>257092.5</v>
      </c>
      <c r="E77" s="30">
        <f>IF(('Cake I'!E77+'Cake II'!E77)=0,NA(),'Cake I'!E77+'Cake II'!E77)</f>
        <v>510354</v>
      </c>
      <c r="F77" s="30" t="e">
        <f>IF(('Cake I'!F77+'Cake II'!F77)=0,NA(),'Cake I'!F77+'Cake II'!F77)</f>
        <v>#N/A</v>
      </c>
      <c r="G77" s="30" t="e">
        <f>IF(('Cake I'!G77+'Cake II'!G77)=0,NA(),'Cake I'!G77+'Cake II'!G77)</f>
        <v>#N/A</v>
      </c>
      <c r="H77" s="30">
        <f>IF(('Cake I'!H77+'Cake II'!H77)=0,NA(),'Cake I'!H77+'Cake II'!H77)</f>
        <v>510354</v>
      </c>
      <c r="I77" s="30" t="e">
        <f>IF(('Cake I'!I77+'Cake II'!I77)=0,NA(),'Cake I'!I77+'Cake II'!I77)</f>
        <v>#N/A</v>
      </c>
      <c r="J77" s="5"/>
      <c r="K77" s="5">
        <f t="shared" si="3"/>
        <v>257092.5</v>
      </c>
      <c r="L77" s="32"/>
      <c r="M77" s="30">
        <f>'Cake I'!M77+'Cake II'!M77</f>
        <v>270022.01536980242</v>
      </c>
      <c r="N77" s="30">
        <f>'Cake I'!N77+'Cake II'!N77</f>
        <v>324026.41844376293</v>
      </c>
      <c r="O77" s="30">
        <f>'Cake I'!O77+'Cake II'!O77</f>
        <v>378030.82151772338</v>
      </c>
      <c r="P77" s="70">
        <f t="shared" si="4"/>
        <v>0.95211681035675888</v>
      </c>
      <c r="Q77" s="70">
        <f t="shared" si="5"/>
        <v>0.79343067529729905</v>
      </c>
      <c r="R77" s="70">
        <f t="shared" si="6"/>
        <v>0.68008343596911347</v>
      </c>
    </row>
    <row r="78" spans="1:18" x14ac:dyDescent="0.35">
      <c r="A78" s="1"/>
      <c r="B78" s="1">
        <v>5</v>
      </c>
      <c r="C78" s="30">
        <f>IF(('Cake I'!C78+'Cake II'!C78)=0,NA(),'Cake I'!C78+'Cake II'!C78)</f>
        <v>257092.5</v>
      </c>
      <c r="D78" s="30">
        <f>IF(('Cake I'!D78+'Cake II'!D78)=0,NA(),'Cake I'!D78+'Cake II'!D78)</f>
        <v>257092.5</v>
      </c>
      <c r="E78" s="30">
        <f>IF(('Cake I'!E78+'Cake II'!E78)=0,NA(),'Cake I'!E78+'Cake II'!E78)</f>
        <v>510354</v>
      </c>
      <c r="F78" s="30" t="e">
        <f>IF(('Cake I'!F78+'Cake II'!F78)=0,NA(),'Cake I'!F78+'Cake II'!F78)</f>
        <v>#N/A</v>
      </c>
      <c r="G78" s="30" t="e">
        <f>IF(('Cake I'!G78+'Cake II'!G78)=0,NA(),'Cake I'!G78+'Cake II'!G78)</f>
        <v>#N/A</v>
      </c>
      <c r="H78" s="30">
        <f>IF(('Cake I'!H78+'Cake II'!H78)=0,NA(),'Cake I'!H78+'Cake II'!H78)</f>
        <v>510354</v>
      </c>
      <c r="I78" s="30" t="e">
        <f>IF(('Cake I'!I78+'Cake II'!I78)=0,NA(),'Cake I'!I78+'Cake II'!I78)</f>
        <v>#N/A</v>
      </c>
      <c r="J78" s="5"/>
      <c r="K78" s="5">
        <f t="shared" si="3"/>
        <v>257092.5</v>
      </c>
      <c r="L78" s="32"/>
      <c r="M78" s="30">
        <f>'Cake I'!M78+'Cake II'!M78</f>
        <v>270022.01536980242</v>
      </c>
      <c r="N78" s="30">
        <f>'Cake I'!N78+'Cake II'!N78</f>
        <v>324026.41844376293</v>
      </c>
      <c r="O78" s="30">
        <f>'Cake I'!O78+'Cake II'!O78</f>
        <v>378030.82151772338</v>
      </c>
      <c r="P78" s="70">
        <f t="shared" si="4"/>
        <v>0.95211681035675888</v>
      </c>
      <c r="Q78" s="70">
        <f t="shared" si="5"/>
        <v>0.79343067529729905</v>
      </c>
      <c r="R78" s="70">
        <f t="shared" si="6"/>
        <v>0.68008343596911347</v>
      </c>
    </row>
    <row r="79" spans="1:18" x14ac:dyDescent="0.35">
      <c r="A79" s="1"/>
      <c r="B79" s="1">
        <v>6</v>
      </c>
      <c r="C79" s="30">
        <f>IF(('Cake I'!C79+'Cake II'!C79)=0,NA(),'Cake I'!C79+'Cake II'!C79)</f>
        <v>257092.5</v>
      </c>
      <c r="D79" s="30">
        <f>IF(('Cake I'!D79+'Cake II'!D79)=0,NA(),'Cake I'!D79+'Cake II'!D79)</f>
        <v>257092.5</v>
      </c>
      <c r="E79" s="30">
        <f>IF(('Cake I'!E79+'Cake II'!E79)=0,NA(),'Cake I'!E79+'Cake II'!E79)</f>
        <v>510354</v>
      </c>
      <c r="F79" s="30" t="e">
        <f>IF(('Cake I'!F79+'Cake II'!F79)=0,NA(),'Cake I'!F79+'Cake II'!F79)</f>
        <v>#N/A</v>
      </c>
      <c r="G79" s="30" t="e">
        <f>IF(('Cake I'!G79+'Cake II'!G79)=0,NA(),'Cake I'!G79+'Cake II'!G79)</f>
        <v>#N/A</v>
      </c>
      <c r="H79" s="30">
        <f>IF(('Cake I'!H79+'Cake II'!H79)=0,NA(),'Cake I'!H79+'Cake II'!H79)</f>
        <v>510354</v>
      </c>
      <c r="I79" s="30" t="e">
        <f>IF(('Cake I'!I79+'Cake II'!I79)=0,NA(),'Cake I'!I79+'Cake II'!I79)</f>
        <v>#N/A</v>
      </c>
      <c r="J79" s="5"/>
      <c r="K79" s="5">
        <f t="shared" si="3"/>
        <v>257092.5</v>
      </c>
      <c r="L79" s="32"/>
      <c r="M79" s="30">
        <f>'Cake I'!M79+'Cake II'!M79</f>
        <v>270022.01536980242</v>
      </c>
      <c r="N79" s="30">
        <f>'Cake I'!N79+'Cake II'!N79</f>
        <v>324026.41844376293</v>
      </c>
      <c r="O79" s="30">
        <f>'Cake I'!O79+'Cake II'!O79</f>
        <v>378030.82151772338</v>
      </c>
      <c r="P79" s="70">
        <f t="shared" si="4"/>
        <v>0.95211681035675888</v>
      </c>
      <c r="Q79" s="70">
        <f t="shared" si="5"/>
        <v>0.79343067529729905</v>
      </c>
      <c r="R79" s="70">
        <f t="shared" si="6"/>
        <v>0.68008343596911347</v>
      </c>
    </row>
    <row r="80" spans="1:18" x14ac:dyDescent="0.35">
      <c r="A80" s="1"/>
      <c r="B80" s="1">
        <v>7</v>
      </c>
      <c r="C80" s="30">
        <f>IF(('Cake I'!C80+'Cake II'!C80)=0,NA(),'Cake I'!C80+'Cake II'!C80)</f>
        <v>257092.5</v>
      </c>
      <c r="D80" s="30">
        <f>IF(('Cake I'!D80+'Cake II'!D80)=0,NA(),'Cake I'!D80+'Cake II'!D80)</f>
        <v>257092.5</v>
      </c>
      <c r="E80" s="30">
        <f>IF(('Cake I'!E80+'Cake II'!E80)=0,NA(),'Cake I'!E80+'Cake II'!E80)</f>
        <v>510354</v>
      </c>
      <c r="F80" s="30" t="e">
        <f>IF(('Cake I'!F80+'Cake II'!F80)=0,NA(),'Cake I'!F80+'Cake II'!F80)</f>
        <v>#N/A</v>
      </c>
      <c r="G80" s="30" t="e">
        <f>IF(('Cake I'!G80+'Cake II'!G80)=0,NA(),'Cake I'!G80+'Cake II'!G80)</f>
        <v>#N/A</v>
      </c>
      <c r="H80" s="30">
        <f>IF(('Cake I'!H80+'Cake II'!H80)=0,NA(),'Cake I'!H80+'Cake II'!H80)</f>
        <v>510354</v>
      </c>
      <c r="I80" s="30" t="e">
        <f>IF(('Cake I'!I80+'Cake II'!I80)=0,NA(),'Cake I'!I80+'Cake II'!I80)</f>
        <v>#N/A</v>
      </c>
      <c r="J80" s="5"/>
      <c r="K80" s="5">
        <f t="shared" si="3"/>
        <v>257092.5</v>
      </c>
      <c r="L80" s="32"/>
      <c r="M80" s="30">
        <f>'Cake I'!M80+'Cake II'!M80</f>
        <v>270022.01536980242</v>
      </c>
      <c r="N80" s="30">
        <f>'Cake I'!N80+'Cake II'!N80</f>
        <v>324026.41844376293</v>
      </c>
      <c r="O80" s="30">
        <f>'Cake I'!O80+'Cake II'!O80</f>
        <v>378030.82151772338</v>
      </c>
      <c r="P80" s="70">
        <f t="shared" si="4"/>
        <v>0.95211681035675888</v>
      </c>
      <c r="Q80" s="70">
        <f t="shared" si="5"/>
        <v>0.79343067529729905</v>
      </c>
      <c r="R80" s="70">
        <f t="shared" si="6"/>
        <v>0.68008343596911347</v>
      </c>
    </row>
    <row r="81" spans="1:18" x14ac:dyDescent="0.35">
      <c r="A81" s="1"/>
      <c r="B81" s="1">
        <v>8</v>
      </c>
      <c r="C81" s="30">
        <f>IF(('Cake I'!C81+'Cake II'!C81)=0,NA(),'Cake I'!C81+'Cake II'!C81)</f>
        <v>257092.5</v>
      </c>
      <c r="D81" s="30">
        <f>IF(('Cake I'!D81+'Cake II'!D81)=0,NA(),'Cake I'!D81+'Cake II'!D81)</f>
        <v>257092.5</v>
      </c>
      <c r="E81" s="30">
        <f>IF(('Cake I'!E81+'Cake II'!E81)=0,NA(),'Cake I'!E81+'Cake II'!E81)</f>
        <v>510354</v>
      </c>
      <c r="F81" s="30" t="e">
        <f>IF(('Cake I'!F81+'Cake II'!F81)=0,NA(),'Cake I'!F81+'Cake II'!F81)</f>
        <v>#N/A</v>
      </c>
      <c r="G81" s="30" t="e">
        <f>IF(('Cake I'!G81+'Cake II'!G81)=0,NA(),'Cake I'!G81+'Cake II'!G81)</f>
        <v>#N/A</v>
      </c>
      <c r="H81" s="30">
        <f>IF(('Cake I'!H81+'Cake II'!H81)=0,NA(),'Cake I'!H81+'Cake II'!H81)</f>
        <v>510354</v>
      </c>
      <c r="I81" s="30" t="e">
        <f>IF(('Cake I'!I81+'Cake II'!I81)=0,NA(),'Cake I'!I81+'Cake II'!I81)</f>
        <v>#N/A</v>
      </c>
      <c r="J81" s="5"/>
      <c r="K81" s="5">
        <f t="shared" si="3"/>
        <v>257092.5</v>
      </c>
      <c r="L81" s="32"/>
      <c r="M81" s="30">
        <f>'Cake I'!M81+'Cake II'!M81</f>
        <v>270022.01536980242</v>
      </c>
      <c r="N81" s="30">
        <f>'Cake I'!N81+'Cake II'!N81</f>
        <v>324026.41844376293</v>
      </c>
      <c r="O81" s="30">
        <f>'Cake I'!O81+'Cake II'!O81</f>
        <v>378030.82151772338</v>
      </c>
      <c r="P81" s="70">
        <f t="shared" si="4"/>
        <v>0.95211681035675888</v>
      </c>
      <c r="Q81" s="70">
        <f t="shared" si="5"/>
        <v>0.79343067529729905</v>
      </c>
      <c r="R81" s="70">
        <f t="shared" si="6"/>
        <v>0.68008343596911347</v>
      </c>
    </row>
    <row r="82" spans="1:18" x14ac:dyDescent="0.35">
      <c r="A82" s="1"/>
      <c r="B82" s="1">
        <v>9</v>
      </c>
      <c r="C82" s="30">
        <f>IF(('Cake I'!C82+'Cake II'!C82)=0,NA(),'Cake I'!C82+'Cake II'!C82)</f>
        <v>257092.5</v>
      </c>
      <c r="D82" s="30">
        <f>IF(('Cake I'!D82+'Cake II'!D82)=0,NA(),'Cake I'!D82+'Cake II'!D82)</f>
        <v>257092.5</v>
      </c>
      <c r="E82" s="30">
        <f>IF(('Cake I'!E82+'Cake II'!E82)=0,NA(),'Cake I'!E82+'Cake II'!E82)</f>
        <v>510354</v>
      </c>
      <c r="F82" s="30" t="e">
        <f>IF(('Cake I'!F82+'Cake II'!F82)=0,NA(),'Cake I'!F82+'Cake II'!F82)</f>
        <v>#N/A</v>
      </c>
      <c r="G82" s="30" t="e">
        <f>IF(('Cake I'!G82+'Cake II'!G82)=0,NA(),'Cake I'!G82+'Cake II'!G82)</f>
        <v>#N/A</v>
      </c>
      <c r="H82" s="30">
        <f>IF(('Cake I'!H82+'Cake II'!H82)=0,NA(),'Cake I'!H82+'Cake II'!H82)</f>
        <v>510354</v>
      </c>
      <c r="I82" s="30" t="e">
        <f>IF(('Cake I'!I82+'Cake II'!I82)=0,NA(),'Cake I'!I82+'Cake II'!I82)</f>
        <v>#N/A</v>
      </c>
      <c r="J82" s="5"/>
      <c r="K82" s="5">
        <f t="shared" si="3"/>
        <v>257092.5</v>
      </c>
      <c r="L82" s="32"/>
      <c r="M82" s="30">
        <f>'Cake I'!M82+'Cake II'!M82</f>
        <v>270022.01536980242</v>
      </c>
      <c r="N82" s="30">
        <f>'Cake I'!N82+'Cake II'!N82</f>
        <v>324026.41844376293</v>
      </c>
      <c r="O82" s="30">
        <f>'Cake I'!O82+'Cake II'!O82</f>
        <v>378030.82151772338</v>
      </c>
      <c r="P82" s="70">
        <f t="shared" si="4"/>
        <v>0.95211681035675888</v>
      </c>
      <c r="Q82" s="70">
        <f t="shared" si="5"/>
        <v>0.79343067529729905</v>
      </c>
      <c r="R82" s="70">
        <f t="shared" si="6"/>
        <v>0.68008343596911347</v>
      </c>
    </row>
    <row r="83" spans="1:18" x14ac:dyDescent="0.35">
      <c r="A83" s="1"/>
      <c r="B83" s="1">
        <v>10</v>
      </c>
      <c r="C83" s="30">
        <f>IF(('Cake I'!C83+'Cake II'!C83)=0,NA(),'Cake I'!C83+'Cake II'!C83)</f>
        <v>257092.5</v>
      </c>
      <c r="D83" s="30">
        <f>IF(('Cake I'!D83+'Cake II'!D83)=0,NA(),'Cake I'!D83+'Cake II'!D83)</f>
        <v>257092.5</v>
      </c>
      <c r="E83" s="30">
        <f>IF(('Cake I'!E83+'Cake II'!E83)=0,NA(),'Cake I'!E83+'Cake II'!E83)</f>
        <v>510354</v>
      </c>
      <c r="F83" s="30" t="e">
        <f>IF(('Cake I'!F83+'Cake II'!F83)=0,NA(),'Cake I'!F83+'Cake II'!F83)</f>
        <v>#N/A</v>
      </c>
      <c r="G83" s="30" t="e">
        <f>IF(('Cake I'!G83+'Cake II'!G83)=0,NA(),'Cake I'!G83+'Cake II'!G83)</f>
        <v>#N/A</v>
      </c>
      <c r="H83" s="30">
        <f>IF(('Cake I'!H83+'Cake II'!H83)=0,NA(),'Cake I'!H83+'Cake II'!H83)</f>
        <v>510354</v>
      </c>
      <c r="I83" s="30" t="e">
        <f>IF(('Cake I'!I83+'Cake II'!I83)=0,NA(),'Cake I'!I83+'Cake II'!I83)</f>
        <v>#N/A</v>
      </c>
      <c r="J83" s="5"/>
      <c r="K83" s="5">
        <f t="shared" si="3"/>
        <v>257092.5</v>
      </c>
      <c r="L83" s="32"/>
      <c r="M83" s="30">
        <f>'Cake I'!M83+'Cake II'!M83</f>
        <v>270022.01536980242</v>
      </c>
      <c r="N83" s="30">
        <f>'Cake I'!N83+'Cake II'!N83</f>
        <v>324026.41844376293</v>
      </c>
      <c r="O83" s="30">
        <f>'Cake I'!O83+'Cake II'!O83</f>
        <v>378030.82151772338</v>
      </c>
      <c r="P83" s="70">
        <f t="shared" si="4"/>
        <v>0.95211681035675888</v>
      </c>
      <c r="Q83" s="70">
        <f t="shared" si="5"/>
        <v>0.79343067529729905</v>
      </c>
      <c r="R83" s="70">
        <f t="shared" si="6"/>
        <v>0.68008343596911347</v>
      </c>
    </row>
    <row r="84" spans="1:18" x14ac:dyDescent="0.35">
      <c r="A84" s="1"/>
      <c r="B84" s="1">
        <v>11</v>
      </c>
      <c r="C84" s="30">
        <f>IF(('Cake I'!C84+'Cake II'!C84)=0,NA(),'Cake I'!C84+'Cake II'!C84)</f>
        <v>257092.5</v>
      </c>
      <c r="D84" s="30">
        <f>IF(('Cake I'!D84+'Cake II'!D84)=0,NA(),'Cake I'!D84+'Cake II'!D84)</f>
        <v>257092.5</v>
      </c>
      <c r="E84" s="30">
        <f>IF(('Cake I'!E84+'Cake II'!E84)=0,NA(),'Cake I'!E84+'Cake II'!E84)</f>
        <v>510354</v>
      </c>
      <c r="F84" s="30" t="e">
        <f>IF(('Cake I'!F84+'Cake II'!F84)=0,NA(),'Cake I'!F84+'Cake II'!F84)</f>
        <v>#N/A</v>
      </c>
      <c r="G84" s="30" t="e">
        <f>IF(('Cake I'!G84+'Cake II'!G84)=0,NA(),'Cake I'!G84+'Cake II'!G84)</f>
        <v>#N/A</v>
      </c>
      <c r="H84" s="30">
        <f>IF(('Cake I'!H84+'Cake II'!H84)=0,NA(),'Cake I'!H84+'Cake II'!H84)</f>
        <v>510354</v>
      </c>
      <c r="I84" s="30" t="e">
        <f>IF(('Cake I'!I84+'Cake II'!I84)=0,NA(),'Cake I'!I84+'Cake II'!I84)</f>
        <v>#N/A</v>
      </c>
      <c r="J84" s="5"/>
      <c r="K84" s="5">
        <f t="shared" si="3"/>
        <v>257092.5</v>
      </c>
      <c r="L84" s="32"/>
      <c r="M84" s="30">
        <f>'Cake I'!M84+'Cake II'!M84</f>
        <v>270022.01536980242</v>
      </c>
      <c r="N84" s="30">
        <f>'Cake I'!N84+'Cake II'!N84</f>
        <v>324026.41844376293</v>
      </c>
      <c r="O84" s="30">
        <f>'Cake I'!O84+'Cake II'!O84</f>
        <v>378030.82151772338</v>
      </c>
      <c r="P84" s="70">
        <f t="shared" si="4"/>
        <v>0.95211681035675888</v>
      </c>
      <c r="Q84" s="70">
        <f t="shared" si="5"/>
        <v>0.79343067529729905</v>
      </c>
      <c r="R84" s="70">
        <f t="shared" si="6"/>
        <v>0.68008343596911347</v>
      </c>
    </row>
    <row r="85" spans="1:18" x14ac:dyDescent="0.35">
      <c r="A85" s="1"/>
      <c r="B85" s="1">
        <v>12</v>
      </c>
      <c r="C85" s="30">
        <f>IF(('Cake I'!C85+'Cake II'!C85)=0,NA(),'Cake I'!C85+'Cake II'!C85)</f>
        <v>257092.5</v>
      </c>
      <c r="D85" s="30">
        <f>IF(('Cake I'!D85+'Cake II'!D85)=0,NA(),'Cake I'!D85+'Cake II'!D85)</f>
        <v>257092.5</v>
      </c>
      <c r="E85" s="30">
        <f>IF(('Cake I'!E85+'Cake II'!E85)=0,NA(),'Cake I'!E85+'Cake II'!E85)</f>
        <v>510354</v>
      </c>
      <c r="F85" s="30" t="e">
        <f>IF(('Cake I'!F85+'Cake II'!F85)=0,NA(),'Cake I'!F85+'Cake II'!F85)</f>
        <v>#N/A</v>
      </c>
      <c r="G85" s="30" t="e">
        <f>IF(('Cake I'!G85+'Cake II'!G85)=0,NA(),'Cake I'!G85+'Cake II'!G85)</f>
        <v>#N/A</v>
      </c>
      <c r="H85" s="30">
        <f>IF(('Cake I'!H85+'Cake II'!H85)=0,NA(),'Cake I'!H85+'Cake II'!H85)</f>
        <v>510354</v>
      </c>
      <c r="I85" s="30" t="e">
        <f>IF(('Cake I'!I85+'Cake II'!I85)=0,NA(),'Cake I'!I85+'Cake II'!I85)</f>
        <v>#N/A</v>
      </c>
      <c r="J85" s="5"/>
      <c r="K85" s="5">
        <f t="shared" si="3"/>
        <v>257092.5</v>
      </c>
      <c r="L85" s="32"/>
      <c r="M85" s="30">
        <f>'Cake I'!M85+'Cake II'!M85</f>
        <v>270022.01536980242</v>
      </c>
      <c r="N85" s="30">
        <f>'Cake I'!N85+'Cake II'!N85</f>
        <v>324026.41844376293</v>
      </c>
      <c r="O85" s="30">
        <f>'Cake I'!O85+'Cake II'!O85</f>
        <v>378030.82151772338</v>
      </c>
      <c r="P85" s="70">
        <f t="shared" si="4"/>
        <v>0.95211681035675888</v>
      </c>
      <c r="Q85" s="70">
        <f t="shared" si="5"/>
        <v>0.79343067529729905</v>
      </c>
      <c r="R85" s="70">
        <f t="shared" si="6"/>
        <v>0.68008343596911347</v>
      </c>
    </row>
    <row r="86" spans="1:18" x14ac:dyDescent="0.35">
      <c r="A86" s="1"/>
      <c r="B86" s="1">
        <v>13</v>
      </c>
      <c r="C86" s="30">
        <f>IF(('Cake I'!C86+'Cake II'!C86)=0,NA(),'Cake I'!C86+'Cake II'!C86)</f>
        <v>257092.5</v>
      </c>
      <c r="D86" s="30">
        <f>IF(('Cake I'!D86+'Cake II'!D86)=0,NA(),'Cake I'!D86+'Cake II'!D86)</f>
        <v>257092.5</v>
      </c>
      <c r="E86" s="30">
        <f>IF(('Cake I'!E86+'Cake II'!E86)=0,NA(),'Cake I'!E86+'Cake II'!E86)</f>
        <v>510354</v>
      </c>
      <c r="F86" s="30" t="e">
        <f>IF(('Cake I'!F86+'Cake II'!F86)=0,NA(),'Cake I'!F86+'Cake II'!F86)</f>
        <v>#N/A</v>
      </c>
      <c r="G86" s="30" t="e">
        <f>IF(('Cake I'!G86+'Cake II'!G86)=0,NA(),'Cake I'!G86+'Cake II'!G86)</f>
        <v>#N/A</v>
      </c>
      <c r="H86" s="30">
        <f>IF(('Cake I'!H86+'Cake II'!H86)=0,NA(),'Cake I'!H86+'Cake II'!H86)</f>
        <v>510354</v>
      </c>
      <c r="I86" s="30" t="e">
        <f>IF(('Cake I'!I86+'Cake II'!I86)=0,NA(),'Cake I'!I86+'Cake II'!I86)</f>
        <v>#N/A</v>
      </c>
      <c r="J86" s="5"/>
      <c r="K86" s="5">
        <f t="shared" si="3"/>
        <v>257092.5</v>
      </c>
      <c r="L86" s="32"/>
      <c r="M86" s="30">
        <f>'Cake I'!M86+'Cake II'!M86</f>
        <v>270022.01536980242</v>
      </c>
      <c r="N86" s="30">
        <f>'Cake I'!N86+'Cake II'!N86</f>
        <v>324026.41844376293</v>
      </c>
      <c r="O86" s="30">
        <f>'Cake I'!O86+'Cake II'!O86</f>
        <v>378030.82151772338</v>
      </c>
      <c r="P86" s="70">
        <f t="shared" si="4"/>
        <v>0.95211681035675888</v>
      </c>
      <c r="Q86" s="70">
        <f t="shared" si="5"/>
        <v>0.79343067529729905</v>
      </c>
      <c r="R86" s="70">
        <f t="shared" si="6"/>
        <v>0.68008343596911347</v>
      </c>
    </row>
    <row r="87" spans="1:18" x14ac:dyDescent="0.35">
      <c r="A87" s="1">
        <f>$A$37</f>
        <v>2026</v>
      </c>
      <c r="B87" s="1">
        <v>1</v>
      </c>
      <c r="C87" s="30">
        <f>IF(('Cake I'!C87+'Cake II'!C87)=0,NA(),'Cake I'!C87+'Cake II'!C87)</f>
        <v>257092.5</v>
      </c>
      <c r="D87" s="30">
        <f>IF(('Cake I'!D87+'Cake II'!D87)=0,NA(),'Cake I'!D87+'Cake II'!D87)</f>
        <v>83412.75</v>
      </c>
      <c r="E87" s="30">
        <f>IF(('Cake I'!E87+'Cake II'!E87)=0,NA(),'Cake I'!E87+'Cake II'!E87)</f>
        <v>201437</v>
      </c>
      <c r="F87" s="30" t="e">
        <f>IF(('Cake I'!F87+'Cake II'!F87)=0,NA(),'Cake I'!F87+'Cake II'!F87)</f>
        <v>#N/A</v>
      </c>
      <c r="G87" s="30" t="e">
        <f>IF(('Cake I'!G87+'Cake II'!G87)=0,NA(),'Cake I'!G87+'Cake II'!G87)</f>
        <v>#N/A</v>
      </c>
      <c r="H87" s="30">
        <f>IF(('Cake I'!H87+'Cake II'!H87)=0,NA(),'Cake I'!H87+'Cake II'!H87)</f>
        <v>201437</v>
      </c>
      <c r="I87" s="30" t="e">
        <f>IF(('Cake I'!I87+'Cake II'!I87)=0,NA(),'Cake I'!I87+'Cake II'!I87)</f>
        <v>#N/A</v>
      </c>
      <c r="J87" s="5"/>
      <c r="K87" s="5">
        <f t="shared" si="3"/>
        <v>257092.5</v>
      </c>
      <c r="L87" s="32"/>
      <c r="M87" s="30">
        <f>'Cake I'!M87+'Cake II'!M87</f>
        <v>270022.01536980242</v>
      </c>
      <c r="N87" s="30">
        <f>'Cake I'!N87+'Cake II'!N87</f>
        <v>324026.41844376293</v>
      </c>
      <c r="O87" s="30">
        <f>'Cake I'!O87+'Cake II'!O87</f>
        <v>378030.82151772338</v>
      </c>
      <c r="P87" s="70">
        <f t="shared" si="4"/>
        <v>0.95211681035675888</v>
      </c>
      <c r="Q87" s="70">
        <f t="shared" si="5"/>
        <v>0.79343067529729905</v>
      </c>
      <c r="R87" s="70">
        <f t="shared" si="6"/>
        <v>0.68008343596911347</v>
      </c>
    </row>
    <row r="88" spans="1:18" x14ac:dyDescent="0.35">
      <c r="A88" s="1"/>
      <c r="B88" s="1">
        <v>2</v>
      </c>
      <c r="C88" s="30">
        <f>IF(('Cake I'!C88+'Cake II'!C88)=0,NA(),'Cake I'!C88+'Cake II'!C88)</f>
        <v>257092.5</v>
      </c>
      <c r="D88" s="30" t="e">
        <f>IF(('Cake I'!D88+'Cake II'!D88)=0,NA(),'Cake I'!D88+'Cake II'!D88)</f>
        <v>#N/A</v>
      </c>
      <c r="E88" s="30" t="e">
        <f>IF(('Cake I'!E88+'Cake II'!E88)=0,NA(),'Cake I'!E88+'Cake II'!E88)</f>
        <v>#N/A</v>
      </c>
      <c r="F88" s="30" t="e">
        <f>IF(('Cake I'!F88+'Cake II'!F88)=0,NA(),'Cake I'!F88+'Cake II'!F88)</f>
        <v>#N/A</v>
      </c>
      <c r="G88" s="30" t="e">
        <f>IF(('Cake I'!G88+'Cake II'!G88)=0,NA(),'Cake I'!G88+'Cake II'!G88)</f>
        <v>#N/A</v>
      </c>
      <c r="H88" s="30" t="e">
        <f>IF(('Cake I'!H88+'Cake II'!H88)=0,NA(),'Cake I'!H88+'Cake II'!H88)</f>
        <v>#N/A</v>
      </c>
      <c r="I88" s="30" t="e">
        <f>IF(('Cake I'!I88+'Cake II'!I88)=0,NA(),'Cake I'!I88+'Cake II'!I88)</f>
        <v>#N/A</v>
      </c>
      <c r="J88" s="5"/>
      <c r="K88" s="5">
        <f t="shared" si="3"/>
        <v>257092.5</v>
      </c>
      <c r="L88" s="32"/>
      <c r="M88" s="30">
        <f>'Cake I'!M88+'Cake II'!M88</f>
        <v>270022.01536980242</v>
      </c>
      <c r="N88" s="30">
        <f>'Cake I'!N88+'Cake II'!N88</f>
        <v>324026.41844376293</v>
      </c>
      <c r="O88" s="30">
        <f>'Cake I'!O88+'Cake II'!O88</f>
        <v>378030.82151772338</v>
      </c>
      <c r="P88" s="70">
        <f t="shared" si="4"/>
        <v>0.95211681035675888</v>
      </c>
      <c r="Q88" s="70">
        <f t="shared" si="5"/>
        <v>0.79343067529729905</v>
      </c>
      <c r="R88" s="70">
        <f t="shared" si="6"/>
        <v>0.68008343596911347</v>
      </c>
    </row>
    <row r="89" spans="1:18" x14ac:dyDescent="0.35">
      <c r="A89" s="1"/>
      <c r="B89" s="1">
        <v>3</v>
      </c>
      <c r="C89" s="30">
        <f>IF(('Cake I'!C89+'Cake II'!C89)=0,NA(),'Cake I'!C89+'Cake II'!C89)</f>
        <v>257092.5</v>
      </c>
      <c r="D89" s="30" t="e">
        <f>IF(('Cake I'!D89+'Cake II'!D89)=0,NA(),'Cake I'!D89+'Cake II'!D89)</f>
        <v>#N/A</v>
      </c>
      <c r="E89" s="30" t="e">
        <f>IF(('Cake I'!E89+'Cake II'!E89)=0,NA(),'Cake I'!E89+'Cake II'!E89)</f>
        <v>#N/A</v>
      </c>
      <c r="F89" s="30" t="e">
        <f>IF(('Cake I'!F89+'Cake II'!F89)=0,NA(),'Cake I'!F89+'Cake II'!F89)</f>
        <v>#N/A</v>
      </c>
      <c r="G89" s="30" t="e">
        <f>IF(('Cake I'!G89+'Cake II'!G89)=0,NA(),'Cake I'!G89+'Cake II'!G89)</f>
        <v>#N/A</v>
      </c>
      <c r="H89" s="30" t="e">
        <f>IF(('Cake I'!H89+'Cake II'!H89)=0,NA(),'Cake I'!H89+'Cake II'!H89)</f>
        <v>#N/A</v>
      </c>
      <c r="I89" s="30" t="e">
        <f>IF(('Cake I'!I89+'Cake II'!I89)=0,NA(),'Cake I'!I89+'Cake II'!I89)</f>
        <v>#N/A</v>
      </c>
      <c r="J89" s="5"/>
      <c r="K89" s="5">
        <f t="shared" si="3"/>
        <v>257092.5</v>
      </c>
      <c r="L89" s="32"/>
      <c r="M89" s="30">
        <f>'Cake I'!M89+'Cake II'!M89</f>
        <v>270022.01536980242</v>
      </c>
      <c r="N89" s="30">
        <f>'Cake I'!N89+'Cake II'!N89</f>
        <v>324026.41844376293</v>
      </c>
      <c r="O89" s="30">
        <f>'Cake I'!O89+'Cake II'!O89</f>
        <v>378030.82151772338</v>
      </c>
      <c r="P89" s="70">
        <f t="shared" si="4"/>
        <v>0.95211681035675888</v>
      </c>
      <c r="Q89" s="70">
        <f t="shared" si="5"/>
        <v>0.79343067529729905</v>
      </c>
      <c r="R89" s="70">
        <f t="shared" si="6"/>
        <v>0.68008343596911347</v>
      </c>
    </row>
    <row r="90" spans="1:18" x14ac:dyDescent="0.35">
      <c r="A90" s="1"/>
      <c r="B90" s="1">
        <v>4</v>
      </c>
      <c r="C90" s="30">
        <f>IF(('Cake I'!C90+'Cake II'!C90)=0,NA(),'Cake I'!C90+'Cake II'!C90)</f>
        <v>257092.5</v>
      </c>
      <c r="D90" s="30" t="e">
        <f>IF(('Cake I'!D90+'Cake II'!D90)=0,NA(),'Cake I'!D90+'Cake II'!D90)</f>
        <v>#N/A</v>
      </c>
      <c r="E90" s="30" t="e">
        <f>IF(('Cake I'!E90+'Cake II'!E90)=0,NA(),'Cake I'!E90+'Cake II'!E90)</f>
        <v>#N/A</v>
      </c>
      <c r="F90" s="30" t="e">
        <f>IF(('Cake I'!F90+'Cake II'!F90)=0,NA(),'Cake I'!F90+'Cake II'!F90)</f>
        <v>#N/A</v>
      </c>
      <c r="G90" s="30" t="e">
        <f>IF(('Cake I'!G90+'Cake II'!G90)=0,NA(),'Cake I'!G90+'Cake II'!G90)</f>
        <v>#N/A</v>
      </c>
      <c r="H90" s="30" t="e">
        <f>IF(('Cake I'!H90+'Cake II'!H90)=0,NA(),'Cake I'!H90+'Cake II'!H90)</f>
        <v>#N/A</v>
      </c>
      <c r="I90" s="30" t="e">
        <f>IF(('Cake I'!I90+'Cake II'!I90)=0,NA(),'Cake I'!I90+'Cake II'!I90)</f>
        <v>#N/A</v>
      </c>
      <c r="J90" s="5"/>
      <c r="K90" s="5">
        <f t="shared" si="3"/>
        <v>257092.5</v>
      </c>
      <c r="L90" s="32"/>
      <c r="M90" s="30">
        <f>'Cake I'!M90+'Cake II'!M90</f>
        <v>270022.01536980242</v>
      </c>
      <c r="N90" s="30">
        <f>'Cake I'!N90+'Cake II'!N90</f>
        <v>324026.41844376293</v>
      </c>
      <c r="O90" s="30">
        <f>'Cake I'!O90+'Cake II'!O90</f>
        <v>378030.82151772338</v>
      </c>
      <c r="P90" s="70">
        <f t="shared" si="4"/>
        <v>0.95211681035675888</v>
      </c>
      <c r="Q90" s="70">
        <f t="shared" si="5"/>
        <v>0.79343067529729905</v>
      </c>
      <c r="R90" s="70">
        <f t="shared" si="6"/>
        <v>0.68008343596911347</v>
      </c>
    </row>
    <row r="91" spans="1:18" x14ac:dyDescent="0.35">
      <c r="A91" s="1"/>
      <c r="B91" s="1">
        <v>5</v>
      </c>
      <c r="C91" s="30">
        <f>IF(('Cake I'!C91+'Cake II'!C91)=0,NA(),'Cake I'!C91+'Cake II'!C91)</f>
        <v>257092.5</v>
      </c>
      <c r="D91" s="30" t="e">
        <f>IF(('Cake I'!D91+'Cake II'!D91)=0,NA(),'Cake I'!D91+'Cake II'!D91)</f>
        <v>#N/A</v>
      </c>
      <c r="E91" s="30" t="e">
        <f>IF(('Cake I'!E91+'Cake II'!E91)=0,NA(),'Cake I'!E91+'Cake II'!E91)</f>
        <v>#N/A</v>
      </c>
      <c r="F91" s="30" t="e">
        <f>IF(('Cake I'!F91+'Cake II'!F91)=0,NA(),'Cake I'!F91+'Cake II'!F91)</f>
        <v>#N/A</v>
      </c>
      <c r="G91" s="30" t="e">
        <f>IF(('Cake I'!G91+'Cake II'!G91)=0,NA(),'Cake I'!G91+'Cake II'!G91)</f>
        <v>#N/A</v>
      </c>
      <c r="H91" s="30" t="e">
        <f>IF(('Cake I'!H91+'Cake II'!H91)=0,NA(),'Cake I'!H91+'Cake II'!H91)</f>
        <v>#N/A</v>
      </c>
      <c r="I91" s="30" t="e">
        <f>IF(('Cake I'!I91+'Cake II'!I91)=0,NA(),'Cake I'!I91+'Cake II'!I91)</f>
        <v>#N/A</v>
      </c>
      <c r="J91" s="5"/>
      <c r="K91" s="5">
        <f t="shared" si="3"/>
        <v>257092.5</v>
      </c>
      <c r="L91" s="32"/>
      <c r="M91" s="30">
        <f>'Cake I'!M91+'Cake II'!M91</f>
        <v>270022.01536980242</v>
      </c>
      <c r="N91" s="30">
        <f>'Cake I'!N91+'Cake II'!N91</f>
        <v>324026.41844376293</v>
      </c>
      <c r="O91" s="30">
        <f>'Cake I'!O91+'Cake II'!O91</f>
        <v>378030.82151772338</v>
      </c>
      <c r="P91" s="70">
        <f t="shared" si="4"/>
        <v>0.95211681035675888</v>
      </c>
      <c r="Q91" s="70">
        <f t="shared" si="5"/>
        <v>0.79343067529729905</v>
      </c>
      <c r="R91" s="70">
        <f t="shared" si="6"/>
        <v>0.68008343596911347</v>
      </c>
    </row>
    <row r="92" spans="1:18" x14ac:dyDescent="0.35">
      <c r="A92" s="1"/>
      <c r="B92" s="1">
        <v>6</v>
      </c>
      <c r="C92" s="30">
        <f>IF(('Cake I'!C92+'Cake II'!C92)=0,NA(),'Cake I'!C92+'Cake II'!C92)</f>
        <v>257092.5</v>
      </c>
      <c r="D92" s="30" t="e">
        <f>IF(('Cake I'!D92+'Cake II'!D92)=0,NA(),'Cake I'!D92+'Cake II'!D92)</f>
        <v>#N/A</v>
      </c>
      <c r="E92" s="30" t="e">
        <f>IF(('Cake I'!E92+'Cake II'!E92)=0,NA(),'Cake I'!E92+'Cake II'!E92)</f>
        <v>#N/A</v>
      </c>
      <c r="F92" s="30" t="e">
        <f>IF(('Cake I'!F92+'Cake II'!F92)=0,NA(),'Cake I'!F92+'Cake II'!F92)</f>
        <v>#N/A</v>
      </c>
      <c r="G92" s="30" t="e">
        <f>IF(('Cake I'!G92+'Cake II'!G92)=0,NA(),'Cake I'!G92+'Cake II'!G92)</f>
        <v>#N/A</v>
      </c>
      <c r="H92" s="30" t="e">
        <f>IF(('Cake I'!H92+'Cake II'!H92)=0,NA(),'Cake I'!H92+'Cake II'!H92)</f>
        <v>#N/A</v>
      </c>
      <c r="I92" s="30" t="e">
        <f>IF(('Cake I'!I92+'Cake II'!I92)=0,NA(),'Cake I'!I92+'Cake II'!I92)</f>
        <v>#N/A</v>
      </c>
      <c r="J92" s="5"/>
      <c r="K92" s="5">
        <f t="shared" si="3"/>
        <v>257092.5</v>
      </c>
      <c r="L92" s="32"/>
      <c r="M92" s="30">
        <f>'Cake I'!M92+'Cake II'!M92</f>
        <v>270022.01536980242</v>
      </c>
      <c r="N92" s="30">
        <f>'Cake I'!N92+'Cake II'!N92</f>
        <v>324026.41844376293</v>
      </c>
      <c r="O92" s="30">
        <f>'Cake I'!O92+'Cake II'!O92</f>
        <v>378030.82151772338</v>
      </c>
      <c r="P92" s="70">
        <f t="shared" si="4"/>
        <v>0.95211681035675888</v>
      </c>
      <c r="Q92" s="70">
        <f t="shared" si="5"/>
        <v>0.79343067529729905</v>
      </c>
      <c r="R92" s="70">
        <f t="shared" si="6"/>
        <v>0.68008343596911347</v>
      </c>
    </row>
    <row r="93" spans="1:18" x14ac:dyDescent="0.35">
      <c r="A93" s="1"/>
      <c r="B93" s="1">
        <v>7</v>
      </c>
      <c r="C93" s="30">
        <f>IF(('Cake I'!C93+'Cake II'!C93)=0,NA(),'Cake I'!C93+'Cake II'!C93)</f>
        <v>257092.5</v>
      </c>
      <c r="D93" s="30" t="e">
        <f>IF(('Cake I'!D93+'Cake II'!D93)=0,NA(),'Cake I'!D93+'Cake II'!D93)</f>
        <v>#N/A</v>
      </c>
      <c r="E93" s="30" t="e">
        <f>IF(('Cake I'!E93+'Cake II'!E93)=0,NA(),'Cake I'!E93+'Cake II'!E93)</f>
        <v>#N/A</v>
      </c>
      <c r="F93" s="30" t="e">
        <f>IF(('Cake I'!F93+'Cake II'!F93)=0,NA(),'Cake I'!F93+'Cake II'!F93)</f>
        <v>#N/A</v>
      </c>
      <c r="G93" s="30" t="e">
        <f>IF(('Cake I'!G93+'Cake II'!G93)=0,NA(),'Cake I'!G93+'Cake II'!G93)</f>
        <v>#N/A</v>
      </c>
      <c r="H93" s="30" t="e">
        <f>IF(('Cake I'!H93+'Cake II'!H93)=0,NA(),'Cake I'!H93+'Cake II'!H93)</f>
        <v>#N/A</v>
      </c>
      <c r="I93" s="30" t="e">
        <f>IF(('Cake I'!I93+'Cake II'!I93)=0,NA(),'Cake I'!I93+'Cake II'!I93)</f>
        <v>#N/A</v>
      </c>
      <c r="J93" s="5"/>
      <c r="K93" s="5">
        <f t="shared" si="3"/>
        <v>257092.5</v>
      </c>
      <c r="L93" s="32"/>
      <c r="M93" s="30">
        <f>'Cake I'!M93+'Cake II'!M93</f>
        <v>270022.01536980242</v>
      </c>
      <c r="N93" s="30">
        <f>'Cake I'!N93+'Cake II'!N93</f>
        <v>324026.41844376293</v>
      </c>
      <c r="O93" s="30">
        <f>'Cake I'!O93+'Cake II'!O93</f>
        <v>378030.82151772338</v>
      </c>
      <c r="P93" s="70">
        <f t="shared" si="4"/>
        <v>0.95211681035675888</v>
      </c>
      <c r="Q93" s="70">
        <f t="shared" si="5"/>
        <v>0.79343067529729905</v>
      </c>
      <c r="R93" s="70">
        <f t="shared" si="6"/>
        <v>0.68008343596911347</v>
      </c>
    </row>
    <row r="94" spans="1:18" x14ac:dyDescent="0.35">
      <c r="A94" s="1"/>
      <c r="B94" s="1">
        <v>8</v>
      </c>
      <c r="C94" s="30">
        <f>IF(('Cake I'!C94+'Cake II'!C94)=0,NA(),'Cake I'!C94+'Cake II'!C94)</f>
        <v>257092.5</v>
      </c>
      <c r="D94" s="30" t="e">
        <f>IF(('Cake I'!D94+'Cake II'!D94)=0,NA(),'Cake I'!D94+'Cake II'!D94)</f>
        <v>#N/A</v>
      </c>
      <c r="E94" s="30" t="e">
        <f>IF(('Cake I'!E94+'Cake II'!E94)=0,NA(),'Cake I'!E94+'Cake II'!E94)</f>
        <v>#N/A</v>
      </c>
      <c r="F94" s="30" t="e">
        <f>IF(('Cake I'!F94+'Cake II'!F94)=0,NA(),'Cake I'!F94+'Cake II'!F94)</f>
        <v>#N/A</v>
      </c>
      <c r="G94" s="30" t="e">
        <f>IF(('Cake I'!G94+'Cake II'!G94)=0,NA(),'Cake I'!G94+'Cake II'!G94)</f>
        <v>#N/A</v>
      </c>
      <c r="H94" s="30" t="e">
        <f>IF(('Cake I'!H94+'Cake II'!H94)=0,NA(),'Cake I'!H94+'Cake II'!H94)</f>
        <v>#N/A</v>
      </c>
      <c r="I94" s="30" t="e">
        <f>IF(('Cake I'!I94+'Cake II'!I94)=0,NA(),'Cake I'!I94+'Cake II'!I94)</f>
        <v>#N/A</v>
      </c>
      <c r="J94" s="5"/>
      <c r="K94" s="5">
        <f t="shared" si="3"/>
        <v>257092.5</v>
      </c>
      <c r="L94" s="32"/>
      <c r="M94" s="30">
        <f>'Cake I'!M94+'Cake II'!M94</f>
        <v>270022.01536980242</v>
      </c>
      <c r="N94" s="30">
        <f>'Cake I'!N94+'Cake II'!N94</f>
        <v>324026.41844376293</v>
      </c>
      <c r="O94" s="30">
        <f>'Cake I'!O94+'Cake II'!O94</f>
        <v>378030.82151772338</v>
      </c>
      <c r="P94" s="70">
        <f t="shared" si="4"/>
        <v>0.95211681035675888</v>
      </c>
      <c r="Q94" s="70">
        <f t="shared" si="5"/>
        <v>0.79343067529729905</v>
      </c>
      <c r="R94" s="70">
        <f t="shared" si="6"/>
        <v>0.68008343596911347</v>
      </c>
    </row>
    <row r="95" spans="1:18" x14ac:dyDescent="0.35">
      <c r="A95" s="1"/>
      <c r="B95" s="1">
        <v>9</v>
      </c>
      <c r="C95" s="30">
        <f>IF(('Cake I'!C95+'Cake II'!C95)=0,NA(),'Cake I'!C95+'Cake II'!C95)</f>
        <v>257092.5</v>
      </c>
      <c r="D95" s="30" t="e">
        <f>IF(('Cake I'!D95+'Cake II'!D95)=0,NA(),'Cake I'!D95+'Cake II'!D95)</f>
        <v>#N/A</v>
      </c>
      <c r="E95" s="30" t="e">
        <f>IF(('Cake I'!E95+'Cake II'!E95)=0,NA(),'Cake I'!E95+'Cake II'!E95)</f>
        <v>#N/A</v>
      </c>
      <c r="F95" s="30" t="e">
        <f>IF(('Cake I'!F95+'Cake II'!F95)=0,NA(),'Cake I'!F95+'Cake II'!F95)</f>
        <v>#N/A</v>
      </c>
      <c r="G95" s="30" t="e">
        <f>IF(('Cake I'!G95+'Cake II'!G95)=0,NA(),'Cake I'!G95+'Cake II'!G95)</f>
        <v>#N/A</v>
      </c>
      <c r="H95" s="30" t="e">
        <f>IF(('Cake I'!H95+'Cake II'!H95)=0,NA(),'Cake I'!H95+'Cake II'!H95)</f>
        <v>#N/A</v>
      </c>
      <c r="I95" s="30" t="e">
        <f>IF(('Cake I'!I95+'Cake II'!I95)=0,NA(),'Cake I'!I95+'Cake II'!I95)</f>
        <v>#N/A</v>
      </c>
      <c r="J95" s="5"/>
      <c r="K95" s="5">
        <f t="shared" si="3"/>
        <v>257092.5</v>
      </c>
      <c r="L95" s="32"/>
      <c r="M95" s="30">
        <f>'Cake I'!M95+'Cake II'!M95</f>
        <v>270022.01536980242</v>
      </c>
      <c r="N95" s="30">
        <f>'Cake I'!N95+'Cake II'!N95</f>
        <v>324026.41844376293</v>
      </c>
      <c r="O95" s="30">
        <f>'Cake I'!O95+'Cake II'!O95</f>
        <v>378030.82151772338</v>
      </c>
      <c r="P95" s="70">
        <f t="shared" si="4"/>
        <v>0.95211681035675888</v>
      </c>
      <c r="Q95" s="70">
        <f t="shared" si="5"/>
        <v>0.79343067529729905</v>
      </c>
      <c r="R95" s="70">
        <f t="shared" si="6"/>
        <v>0.68008343596911347</v>
      </c>
    </row>
    <row r="96" spans="1:18" x14ac:dyDescent="0.35">
      <c r="A96" s="1"/>
      <c r="B96" s="1">
        <v>10</v>
      </c>
      <c r="C96" s="30">
        <f>IF(('Cake I'!C96+'Cake II'!C96)=0,NA(),'Cake I'!C96+'Cake II'!C96)</f>
        <v>257092.5</v>
      </c>
      <c r="D96" s="30" t="e">
        <f>IF(('Cake I'!D96+'Cake II'!D96)=0,NA(),'Cake I'!D96+'Cake II'!D96)</f>
        <v>#N/A</v>
      </c>
      <c r="E96" s="30" t="e">
        <f>IF(('Cake I'!E96+'Cake II'!E96)=0,NA(),'Cake I'!E96+'Cake II'!E96)</f>
        <v>#N/A</v>
      </c>
      <c r="F96" s="30" t="e">
        <f>IF(('Cake I'!F96+'Cake II'!F96)=0,NA(),'Cake I'!F96+'Cake II'!F96)</f>
        <v>#N/A</v>
      </c>
      <c r="G96" s="30" t="e">
        <f>IF(('Cake I'!G96+'Cake II'!G96)=0,NA(),'Cake I'!G96+'Cake II'!G96)</f>
        <v>#N/A</v>
      </c>
      <c r="H96" s="30" t="e">
        <f>IF(('Cake I'!H96+'Cake II'!H96)=0,NA(),'Cake I'!H96+'Cake II'!H96)</f>
        <v>#N/A</v>
      </c>
      <c r="I96" s="30" t="e">
        <f>IF(('Cake I'!I96+'Cake II'!I96)=0,NA(),'Cake I'!I96+'Cake II'!I96)</f>
        <v>#N/A</v>
      </c>
      <c r="J96" s="5"/>
      <c r="K96" s="5">
        <f t="shared" si="3"/>
        <v>257092.5</v>
      </c>
      <c r="L96" s="32"/>
      <c r="M96" s="30">
        <f>'Cake I'!M96+'Cake II'!M96</f>
        <v>270022.01536980242</v>
      </c>
      <c r="N96" s="30">
        <f>'Cake I'!N96+'Cake II'!N96</f>
        <v>324026.41844376293</v>
      </c>
      <c r="O96" s="30">
        <f>'Cake I'!O96+'Cake II'!O96</f>
        <v>378030.82151772338</v>
      </c>
      <c r="P96" s="70">
        <f t="shared" si="4"/>
        <v>0.95211681035675888</v>
      </c>
      <c r="Q96" s="70">
        <f t="shared" si="5"/>
        <v>0.79343067529729905</v>
      </c>
      <c r="R96" s="70">
        <f t="shared" si="6"/>
        <v>0.68008343596911347</v>
      </c>
    </row>
    <row r="97" spans="1:18" x14ac:dyDescent="0.35">
      <c r="A97" s="1"/>
      <c r="B97" s="1">
        <v>11</v>
      </c>
      <c r="C97" s="30">
        <f>IF(('Cake I'!C97+'Cake II'!C97)=0,NA(),'Cake I'!C97+'Cake II'!C97)</f>
        <v>257092.5</v>
      </c>
      <c r="D97" s="30" t="e">
        <f>IF(('Cake I'!D97+'Cake II'!D97)=0,NA(),'Cake I'!D97+'Cake II'!D97)</f>
        <v>#N/A</v>
      </c>
      <c r="E97" s="30" t="e">
        <f>IF(('Cake I'!E97+'Cake II'!E97)=0,NA(),'Cake I'!E97+'Cake II'!E97)</f>
        <v>#N/A</v>
      </c>
      <c r="F97" s="30" t="e">
        <f>IF(('Cake I'!F97+'Cake II'!F97)=0,NA(),'Cake I'!F97+'Cake II'!F97)</f>
        <v>#N/A</v>
      </c>
      <c r="G97" s="30" t="e">
        <f>IF(('Cake I'!G97+'Cake II'!G97)=0,NA(),'Cake I'!G97+'Cake II'!G97)</f>
        <v>#N/A</v>
      </c>
      <c r="H97" s="30" t="e">
        <f>IF(('Cake I'!H97+'Cake II'!H97)=0,NA(),'Cake I'!H97+'Cake II'!H97)</f>
        <v>#N/A</v>
      </c>
      <c r="I97" s="30" t="e">
        <f>IF(('Cake I'!I97+'Cake II'!I97)=0,NA(),'Cake I'!I97+'Cake II'!I97)</f>
        <v>#N/A</v>
      </c>
      <c r="J97" s="5"/>
      <c r="K97" s="5">
        <f t="shared" si="3"/>
        <v>257092.5</v>
      </c>
      <c r="L97" s="32"/>
      <c r="M97" s="30">
        <f>'Cake I'!M97+'Cake II'!M97</f>
        <v>270022.01536980242</v>
      </c>
      <c r="N97" s="30">
        <f>'Cake I'!N97+'Cake II'!N97</f>
        <v>324026.41844376293</v>
      </c>
      <c r="O97" s="30">
        <f>'Cake I'!O97+'Cake II'!O97</f>
        <v>378030.82151772338</v>
      </c>
      <c r="P97" s="70">
        <f t="shared" si="4"/>
        <v>0.95211681035675888</v>
      </c>
      <c r="Q97" s="70">
        <f t="shared" si="5"/>
        <v>0.79343067529729905</v>
      </c>
      <c r="R97" s="70">
        <f t="shared" si="6"/>
        <v>0.68008343596911347</v>
      </c>
    </row>
    <row r="98" spans="1:18" x14ac:dyDescent="0.35">
      <c r="A98" s="1"/>
      <c r="B98" s="1">
        <v>12</v>
      </c>
      <c r="C98" s="30">
        <f>IF(('Cake I'!C98+'Cake II'!C98)=0,NA(),'Cake I'!C98+'Cake II'!C98)</f>
        <v>257092.5</v>
      </c>
      <c r="D98" s="30" t="e">
        <f>IF(('Cake I'!D98+'Cake II'!D98)=0,NA(),'Cake I'!D98+'Cake II'!D98)</f>
        <v>#N/A</v>
      </c>
      <c r="E98" s="30" t="e">
        <f>IF(('Cake I'!E98+'Cake II'!E98)=0,NA(),'Cake I'!E98+'Cake II'!E98)</f>
        <v>#N/A</v>
      </c>
      <c r="F98" s="30" t="e">
        <f>IF(('Cake I'!F98+'Cake II'!F98)=0,NA(),'Cake I'!F98+'Cake II'!F98)</f>
        <v>#N/A</v>
      </c>
      <c r="G98" s="30" t="e">
        <f>IF(('Cake I'!G98+'Cake II'!G98)=0,NA(),'Cake I'!G98+'Cake II'!G98)</f>
        <v>#N/A</v>
      </c>
      <c r="H98" s="30" t="e">
        <f>IF(('Cake I'!H98+'Cake II'!H98)=0,NA(),'Cake I'!H98+'Cake II'!H98)</f>
        <v>#N/A</v>
      </c>
      <c r="I98" s="30" t="e">
        <f>IF(('Cake I'!I98+'Cake II'!I98)=0,NA(),'Cake I'!I98+'Cake II'!I98)</f>
        <v>#N/A</v>
      </c>
      <c r="J98" s="5"/>
      <c r="K98" s="5">
        <f t="shared" si="3"/>
        <v>257092.5</v>
      </c>
      <c r="L98" s="32"/>
      <c r="M98" s="30">
        <f>'Cake I'!M98+'Cake II'!M98</f>
        <v>270022.01536980242</v>
      </c>
      <c r="N98" s="30">
        <f>'Cake I'!N98+'Cake II'!N98</f>
        <v>324026.41844376293</v>
      </c>
      <c r="O98" s="30">
        <f>'Cake I'!O98+'Cake II'!O98</f>
        <v>378030.82151772338</v>
      </c>
      <c r="P98" s="70">
        <f t="shared" si="4"/>
        <v>0.95211681035675888</v>
      </c>
      <c r="Q98" s="70">
        <f t="shared" si="5"/>
        <v>0.79343067529729905</v>
      </c>
      <c r="R98" s="70">
        <f t="shared" si="6"/>
        <v>0.68008343596911347</v>
      </c>
    </row>
    <row r="99" spans="1:18" x14ac:dyDescent="0.35">
      <c r="A99" s="1"/>
      <c r="B99" s="1">
        <v>13</v>
      </c>
      <c r="C99" s="30">
        <f>IF(('Cake I'!C99+'Cake II'!C99)=0,NA(),'Cake I'!C99+'Cake II'!C99)</f>
        <v>257092.5</v>
      </c>
      <c r="D99" s="30" t="e">
        <f>IF(('Cake I'!D99+'Cake II'!D99)=0,NA(),'Cake I'!D99+'Cake II'!D99)</f>
        <v>#N/A</v>
      </c>
      <c r="E99" s="30" t="e">
        <f>IF(('Cake I'!E99+'Cake II'!E99)=0,NA(),'Cake I'!E99+'Cake II'!E99)</f>
        <v>#N/A</v>
      </c>
      <c r="F99" s="30" t="e">
        <f>IF(('Cake I'!F99+'Cake II'!F99)=0,NA(),'Cake I'!F99+'Cake II'!F99)</f>
        <v>#N/A</v>
      </c>
      <c r="G99" s="30" t="e">
        <f>IF(('Cake I'!G99+'Cake II'!G99)=0,NA(),'Cake I'!G99+'Cake II'!G99)</f>
        <v>#N/A</v>
      </c>
      <c r="H99" s="30" t="e">
        <f>IF(('Cake I'!H99+'Cake II'!H99)=0,NA(),'Cake I'!H99+'Cake II'!H99)</f>
        <v>#N/A</v>
      </c>
      <c r="I99" s="30" t="e">
        <f>IF(('Cake I'!I99+'Cake II'!I99)=0,NA(),'Cake I'!I99+'Cake II'!I99)</f>
        <v>#N/A</v>
      </c>
      <c r="J99" s="5"/>
      <c r="K99" s="5">
        <f t="shared" si="3"/>
        <v>257092.5</v>
      </c>
      <c r="L99" s="32"/>
      <c r="M99" s="30">
        <f>'Cake I'!M99+'Cake II'!M99</f>
        <v>270022.01536980242</v>
      </c>
      <c r="N99" s="30">
        <f>'Cake I'!N99+'Cake II'!N99</f>
        <v>324026.41844376293</v>
      </c>
      <c r="O99" s="30">
        <f>'Cake I'!O99+'Cake II'!O99</f>
        <v>378030.82151772338</v>
      </c>
      <c r="P99" s="70">
        <f t="shared" si="4"/>
        <v>0.95211681035675888</v>
      </c>
      <c r="Q99" s="70">
        <f t="shared" si="5"/>
        <v>0.79343067529729905</v>
      </c>
      <c r="R99" s="70">
        <f t="shared" si="6"/>
        <v>0.68008343596911347</v>
      </c>
    </row>
    <row r="100" spans="1:18" x14ac:dyDescent="0.35">
      <c r="A100" s="1">
        <f>$A$38</f>
        <v>2027</v>
      </c>
      <c r="B100" s="1">
        <v>1</v>
      </c>
      <c r="C100" s="30">
        <f>IF(('Cake I'!C100+'Cake II'!C100)=0,NA(),'Cake I'!C100+'Cake II'!C100)</f>
        <v>257092.5</v>
      </c>
      <c r="D100" s="30" t="e">
        <f>IF(('Cake I'!D100+'Cake II'!D100)=0,NA(),'Cake I'!D100+'Cake II'!D100)</f>
        <v>#N/A</v>
      </c>
      <c r="E100" s="30" t="e">
        <f>IF(('Cake I'!E100+'Cake II'!E100)=0,NA(),'Cake I'!E100+'Cake II'!E100)</f>
        <v>#N/A</v>
      </c>
      <c r="F100" s="30" t="e">
        <f>IF(('Cake I'!F100+'Cake II'!F100)=0,NA(),'Cake I'!F100+'Cake II'!F100)</f>
        <v>#N/A</v>
      </c>
      <c r="G100" s="30" t="e">
        <f>IF(('Cake I'!G100+'Cake II'!G100)=0,NA(),'Cake I'!G100+'Cake II'!G100)</f>
        <v>#N/A</v>
      </c>
      <c r="H100" s="30" t="e">
        <f>IF(('Cake I'!H100+'Cake II'!H100)=0,NA(),'Cake I'!H100+'Cake II'!H100)</f>
        <v>#N/A</v>
      </c>
      <c r="I100" s="30" t="e">
        <f>IF(('Cake I'!I100+'Cake II'!I100)=0,NA(),'Cake I'!I100+'Cake II'!I100)</f>
        <v>#N/A</v>
      </c>
      <c r="J100" s="5"/>
      <c r="K100" s="5">
        <f t="shared" si="3"/>
        <v>257092.5</v>
      </c>
      <c r="L100" s="32"/>
      <c r="M100" s="30">
        <f>'Cake I'!M100+'Cake II'!M100</f>
        <v>270022.01536980242</v>
      </c>
      <c r="N100" s="30">
        <f>'Cake I'!N100+'Cake II'!N100</f>
        <v>324026.41844376293</v>
      </c>
      <c r="O100" s="30">
        <f>'Cake I'!O100+'Cake II'!O100</f>
        <v>378030.82151772338</v>
      </c>
      <c r="P100" s="70">
        <f t="shared" si="4"/>
        <v>0.95211681035675888</v>
      </c>
      <c r="Q100" s="70">
        <f t="shared" si="5"/>
        <v>0.79343067529729905</v>
      </c>
      <c r="R100" s="70">
        <f t="shared" si="6"/>
        <v>0.68008343596911347</v>
      </c>
    </row>
    <row r="101" spans="1:18" x14ac:dyDescent="0.35">
      <c r="A101" s="1"/>
      <c r="B101" s="1">
        <v>2</v>
      </c>
      <c r="C101" s="30">
        <f>IF(('Cake I'!C101+'Cake II'!C101)=0,NA(),'Cake I'!C101+'Cake II'!C101)</f>
        <v>257092.5</v>
      </c>
      <c r="D101" s="30" t="e">
        <f>IF(('Cake I'!D101+'Cake II'!D101)=0,NA(),'Cake I'!D101+'Cake II'!D101)</f>
        <v>#N/A</v>
      </c>
      <c r="E101" s="30" t="e">
        <f>IF(('Cake I'!E101+'Cake II'!E101)=0,NA(),'Cake I'!E101+'Cake II'!E101)</f>
        <v>#N/A</v>
      </c>
      <c r="F101" s="30" t="e">
        <f>IF(('Cake I'!F101+'Cake II'!F101)=0,NA(),'Cake I'!F101+'Cake II'!F101)</f>
        <v>#N/A</v>
      </c>
      <c r="G101" s="30" t="e">
        <f>IF(('Cake I'!G101+'Cake II'!G101)=0,NA(),'Cake I'!G101+'Cake II'!G101)</f>
        <v>#N/A</v>
      </c>
      <c r="H101" s="30" t="e">
        <f>IF(('Cake I'!H101+'Cake II'!H101)=0,NA(),'Cake I'!H101+'Cake II'!H101)</f>
        <v>#N/A</v>
      </c>
      <c r="I101" s="30" t="e">
        <f>IF(('Cake I'!I101+'Cake II'!I101)=0,NA(),'Cake I'!I101+'Cake II'!I101)</f>
        <v>#N/A</v>
      </c>
      <c r="J101" s="5"/>
      <c r="K101" s="5">
        <f t="shared" si="3"/>
        <v>257092.5</v>
      </c>
      <c r="L101" s="32"/>
      <c r="M101" s="30">
        <f>'Cake I'!M101+'Cake II'!M101</f>
        <v>270022.01536980242</v>
      </c>
      <c r="N101" s="30">
        <f>'Cake I'!N101+'Cake II'!N101</f>
        <v>324026.41844376293</v>
      </c>
      <c r="O101" s="30">
        <f>'Cake I'!O101+'Cake II'!O101</f>
        <v>378030.82151772338</v>
      </c>
      <c r="P101" s="70">
        <f t="shared" si="4"/>
        <v>0.95211681035675888</v>
      </c>
      <c r="Q101" s="70">
        <f t="shared" si="5"/>
        <v>0.79343067529729905</v>
      </c>
      <c r="R101" s="70">
        <f t="shared" si="6"/>
        <v>0.68008343596911347</v>
      </c>
    </row>
    <row r="102" spans="1:18" x14ac:dyDescent="0.35">
      <c r="A102" s="1"/>
      <c r="B102" s="1">
        <v>3</v>
      </c>
      <c r="C102" s="30">
        <f>IF(('Cake I'!C102+'Cake II'!C102)=0,NA(),'Cake I'!C102+'Cake II'!C102)</f>
        <v>257092.5</v>
      </c>
      <c r="D102" s="30" t="e">
        <f>IF(('Cake I'!D102+'Cake II'!D102)=0,NA(),'Cake I'!D102+'Cake II'!D102)</f>
        <v>#N/A</v>
      </c>
      <c r="E102" s="30" t="e">
        <f>IF(('Cake I'!E102+'Cake II'!E102)=0,NA(),'Cake I'!E102+'Cake II'!E102)</f>
        <v>#N/A</v>
      </c>
      <c r="F102" s="30" t="e">
        <f>IF(('Cake I'!F102+'Cake II'!F102)=0,NA(),'Cake I'!F102+'Cake II'!F102)</f>
        <v>#N/A</v>
      </c>
      <c r="G102" s="30" t="e">
        <f>IF(('Cake I'!G102+'Cake II'!G102)=0,NA(),'Cake I'!G102+'Cake II'!G102)</f>
        <v>#N/A</v>
      </c>
      <c r="H102" s="30" t="e">
        <f>IF(('Cake I'!H102+'Cake II'!H102)=0,NA(),'Cake I'!H102+'Cake II'!H102)</f>
        <v>#N/A</v>
      </c>
      <c r="I102" s="30" t="e">
        <f>IF(('Cake I'!I102+'Cake II'!I102)=0,NA(),'Cake I'!I102+'Cake II'!I102)</f>
        <v>#N/A</v>
      </c>
      <c r="J102" s="5"/>
      <c r="K102" s="5">
        <f t="shared" si="3"/>
        <v>257092.5</v>
      </c>
      <c r="L102" s="32"/>
      <c r="M102" s="30">
        <f>'Cake I'!M102+'Cake II'!M102</f>
        <v>270022.01536980242</v>
      </c>
      <c r="N102" s="30">
        <f>'Cake I'!N102+'Cake II'!N102</f>
        <v>324026.41844376293</v>
      </c>
      <c r="O102" s="30">
        <f>'Cake I'!O102+'Cake II'!O102</f>
        <v>378030.82151772338</v>
      </c>
      <c r="P102" s="70">
        <f t="shared" si="4"/>
        <v>0.95211681035675888</v>
      </c>
      <c r="Q102" s="70">
        <f t="shared" si="5"/>
        <v>0.79343067529729905</v>
      </c>
      <c r="R102" s="70">
        <f t="shared" si="6"/>
        <v>0.68008343596911347</v>
      </c>
    </row>
    <row r="103" spans="1:18" x14ac:dyDescent="0.35">
      <c r="A103" s="1"/>
      <c r="B103" s="1">
        <v>4</v>
      </c>
      <c r="C103" s="30">
        <f>IF(('Cake I'!C103+'Cake II'!C103)=0,NA(),'Cake I'!C103+'Cake II'!C103)</f>
        <v>257092.5</v>
      </c>
      <c r="D103" s="30" t="e">
        <f>IF(('Cake I'!D103+'Cake II'!D103)=0,NA(),'Cake I'!D103+'Cake II'!D103)</f>
        <v>#N/A</v>
      </c>
      <c r="E103" s="30" t="e">
        <f>IF(('Cake I'!E103+'Cake II'!E103)=0,NA(),'Cake I'!E103+'Cake II'!E103)</f>
        <v>#N/A</v>
      </c>
      <c r="F103" s="30" t="e">
        <f>IF(('Cake I'!F103+'Cake II'!F103)=0,NA(),'Cake I'!F103+'Cake II'!F103)</f>
        <v>#N/A</v>
      </c>
      <c r="G103" s="30" t="e">
        <f>IF(('Cake I'!G103+'Cake II'!G103)=0,NA(),'Cake I'!G103+'Cake II'!G103)</f>
        <v>#N/A</v>
      </c>
      <c r="H103" s="30" t="e">
        <f>IF(('Cake I'!H103+'Cake II'!H103)=0,NA(),'Cake I'!H103+'Cake II'!H103)</f>
        <v>#N/A</v>
      </c>
      <c r="I103" s="30" t="e">
        <f>IF(('Cake I'!I103+'Cake II'!I103)=0,NA(),'Cake I'!I103+'Cake II'!I103)</f>
        <v>#N/A</v>
      </c>
      <c r="J103" s="5"/>
      <c r="K103" s="5">
        <f t="shared" si="3"/>
        <v>257092.5</v>
      </c>
      <c r="L103" s="32"/>
      <c r="M103" s="30">
        <f>'Cake I'!M103+'Cake II'!M103</f>
        <v>270022.01536980242</v>
      </c>
      <c r="N103" s="30">
        <f>'Cake I'!N103+'Cake II'!N103</f>
        <v>324026.41844376293</v>
      </c>
      <c r="O103" s="30">
        <f>'Cake I'!O103+'Cake II'!O103</f>
        <v>378030.82151772338</v>
      </c>
      <c r="P103" s="70">
        <f t="shared" si="4"/>
        <v>0.95211681035675888</v>
      </c>
      <c r="Q103" s="70">
        <f t="shared" si="5"/>
        <v>0.79343067529729905</v>
      </c>
      <c r="R103" s="70">
        <f t="shared" si="6"/>
        <v>0.68008343596911347</v>
      </c>
    </row>
    <row r="104" spans="1:18" x14ac:dyDescent="0.35">
      <c r="A104" s="1"/>
      <c r="B104" s="1">
        <v>5</v>
      </c>
      <c r="C104" s="30">
        <f>IF(('Cake I'!C104+'Cake II'!C104)=0,NA(),'Cake I'!C104+'Cake II'!C104)</f>
        <v>257092.5</v>
      </c>
      <c r="D104" s="30" t="e">
        <f>IF(('Cake I'!D104+'Cake II'!D104)=0,NA(),'Cake I'!D104+'Cake II'!D104)</f>
        <v>#N/A</v>
      </c>
      <c r="E104" s="30" t="e">
        <f>IF(('Cake I'!E104+'Cake II'!E104)=0,NA(),'Cake I'!E104+'Cake II'!E104)</f>
        <v>#N/A</v>
      </c>
      <c r="F104" s="30" t="e">
        <f>IF(('Cake I'!F104+'Cake II'!F104)=0,NA(),'Cake I'!F104+'Cake II'!F104)</f>
        <v>#N/A</v>
      </c>
      <c r="G104" s="30" t="e">
        <f>IF(('Cake I'!G104+'Cake II'!G104)=0,NA(),'Cake I'!G104+'Cake II'!G104)</f>
        <v>#N/A</v>
      </c>
      <c r="H104" s="30" t="e">
        <f>IF(('Cake I'!H104+'Cake II'!H104)=0,NA(),'Cake I'!H104+'Cake II'!H104)</f>
        <v>#N/A</v>
      </c>
      <c r="I104" s="30" t="e">
        <f>IF(('Cake I'!I104+'Cake II'!I104)=0,NA(),'Cake I'!I104+'Cake II'!I104)</f>
        <v>#N/A</v>
      </c>
      <c r="J104" s="5"/>
      <c r="K104" s="5">
        <f t="shared" si="3"/>
        <v>257092.5</v>
      </c>
      <c r="L104" s="32"/>
      <c r="M104" s="30">
        <f>'Cake I'!M104+'Cake II'!M104</f>
        <v>270022.01536980242</v>
      </c>
      <c r="N104" s="30">
        <f>'Cake I'!N104+'Cake II'!N104</f>
        <v>324026.41844376293</v>
      </c>
      <c r="O104" s="30">
        <f>'Cake I'!O104+'Cake II'!O104</f>
        <v>378030.82151772338</v>
      </c>
      <c r="P104" s="70">
        <f t="shared" si="4"/>
        <v>0.95211681035675888</v>
      </c>
      <c r="Q104" s="70">
        <f t="shared" si="5"/>
        <v>0.79343067529729905</v>
      </c>
      <c r="R104" s="70">
        <f t="shared" si="6"/>
        <v>0.68008343596911347</v>
      </c>
    </row>
    <row r="105" spans="1:18" x14ac:dyDescent="0.35">
      <c r="A105" s="1"/>
      <c r="B105" s="1">
        <v>6</v>
      </c>
      <c r="C105" s="30">
        <f>IF(('Cake I'!C105+'Cake II'!C105)=0,NA(),'Cake I'!C105+'Cake II'!C105)</f>
        <v>257092.5</v>
      </c>
      <c r="D105" s="30" t="e">
        <f>IF(('Cake I'!D105+'Cake II'!D105)=0,NA(),'Cake I'!D105+'Cake II'!D105)</f>
        <v>#N/A</v>
      </c>
      <c r="E105" s="30" t="e">
        <f>IF(('Cake I'!E105+'Cake II'!E105)=0,NA(),'Cake I'!E105+'Cake II'!E105)</f>
        <v>#N/A</v>
      </c>
      <c r="F105" s="30" t="e">
        <f>IF(('Cake I'!F105+'Cake II'!F105)=0,NA(),'Cake I'!F105+'Cake II'!F105)</f>
        <v>#N/A</v>
      </c>
      <c r="G105" s="30" t="e">
        <f>IF(('Cake I'!G105+'Cake II'!G105)=0,NA(),'Cake I'!G105+'Cake II'!G105)</f>
        <v>#N/A</v>
      </c>
      <c r="H105" s="30" t="e">
        <f>IF(('Cake I'!H105+'Cake II'!H105)=0,NA(),'Cake I'!H105+'Cake II'!H105)</f>
        <v>#N/A</v>
      </c>
      <c r="I105" s="30" t="e">
        <f>IF(('Cake I'!I105+'Cake II'!I105)=0,NA(),'Cake I'!I105+'Cake II'!I105)</f>
        <v>#N/A</v>
      </c>
      <c r="J105" s="5"/>
      <c r="K105" s="5">
        <f t="shared" si="3"/>
        <v>257092.5</v>
      </c>
      <c r="L105" s="32"/>
      <c r="M105" s="30">
        <f>'Cake I'!M105+'Cake II'!M105</f>
        <v>270022.01536980242</v>
      </c>
      <c r="N105" s="30">
        <f>'Cake I'!N105+'Cake II'!N105</f>
        <v>324026.41844376293</v>
      </c>
      <c r="O105" s="30">
        <f>'Cake I'!O105+'Cake II'!O105</f>
        <v>378030.82151772338</v>
      </c>
      <c r="P105" s="70">
        <f t="shared" si="4"/>
        <v>0.95211681035675888</v>
      </c>
      <c r="Q105" s="70">
        <f t="shared" si="5"/>
        <v>0.79343067529729905</v>
      </c>
      <c r="R105" s="70">
        <f t="shared" si="6"/>
        <v>0.68008343596911347</v>
      </c>
    </row>
    <row r="106" spans="1:18" x14ac:dyDescent="0.35">
      <c r="A106" s="1"/>
      <c r="B106" s="1">
        <v>7</v>
      </c>
      <c r="C106" s="30">
        <f>IF(('Cake I'!C106+'Cake II'!C106)=0,NA(),'Cake I'!C106+'Cake II'!C106)</f>
        <v>257092.5</v>
      </c>
      <c r="D106" s="30" t="e">
        <f>IF(('Cake I'!D106+'Cake II'!D106)=0,NA(),'Cake I'!D106+'Cake II'!D106)</f>
        <v>#N/A</v>
      </c>
      <c r="E106" s="30" t="e">
        <f>IF(('Cake I'!E106+'Cake II'!E106)=0,NA(),'Cake I'!E106+'Cake II'!E106)</f>
        <v>#N/A</v>
      </c>
      <c r="F106" s="30" t="e">
        <f>IF(('Cake I'!F106+'Cake II'!F106)=0,NA(),'Cake I'!F106+'Cake II'!F106)</f>
        <v>#N/A</v>
      </c>
      <c r="G106" s="30" t="e">
        <f>IF(('Cake I'!G106+'Cake II'!G106)=0,NA(),'Cake I'!G106+'Cake II'!G106)</f>
        <v>#N/A</v>
      </c>
      <c r="H106" s="30" t="e">
        <f>IF(('Cake I'!H106+'Cake II'!H106)=0,NA(),'Cake I'!H106+'Cake II'!H106)</f>
        <v>#N/A</v>
      </c>
      <c r="I106" s="30" t="e">
        <f>IF(('Cake I'!I106+'Cake II'!I106)=0,NA(),'Cake I'!I106+'Cake II'!I106)</f>
        <v>#N/A</v>
      </c>
      <c r="J106" s="5"/>
      <c r="K106" s="5">
        <f t="shared" si="3"/>
        <v>257092.5</v>
      </c>
      <c r="L106" s="32"/>
      <c r="M106" s="30">
        <f>'Cake I'!M106+'Cake II'!M106</f>
        <v>270022.01536980242</v>
      </c>
      <c r="N106" s="30">
        <f>'Cake I'!N106+'Cake II'!N106</f>
        <v>324026.41844376293</v>
      </c>
      <c r="O106" s="30">
        <f>'Cake I'!O106+'Cake II'!O106</f>
        <v>378030.82151772338</v>
      </c>
      <c r="P106" s="70">
        <f t="shared" si="4"/>
        <v>0.95211681035675888</v>
      </c>
      <c r="Q106" s="70">
        <f t="shared" si="5"/>
        <v>0.79343067529729905</v>
      </c>
      <c r="R106" s="70">
        <f t="shared" si="6"/>
        <v>0.68008343596911347</v>
      </c>
    </row>
    <row r="107" spans="1:18" x14ac:dyDescent="0.35">
      <c r="A107" s="1"/>
      <c r="B107" s="1">
        <v>8</v>
      </c>
      <c r="C107" s="30">
        <f>IF(('Cake I'!C107+'Cake II'!C107)=0,NA(),'Cake I'!C107+'Cake II'!C107)</f>
        <v>257092.5</v>
      </c>
      <c r="D107" s="30" t="e">
        <f>IF(('Cake I'!D107+'Cake II'!D107)=0,NA(),'Cake I'!D107+'Cake II'!D107)</f>
        <v>#N/A</v>
      </c>
      <c r="E107" s="30" t="e">
        <f>IF(('Cake I'!E107+'Cake II'!E107)=0,NA(),'Cake I'!E107+'Cake II'!E107)</f>
        <v>#N/A</v>
      </c>
      <c r="F107" s="30" t="e">
        <f>IF(('Cake I'!F107+'Cake II'!F107)=0,NA(),'Cake I'!F107+'Cake II'!F107)</f>
        <v>#N/A</v>
      </c>
      <c r="G107" s="30" t="e">
        <f>IF(('Cake I'!G107+'Cake II'!G107)=0,NA(),'Cake I'!G107+'Cake II'!G107)</f>
        <v>#N/A</v>
      </c>
      <c r="H107" s="30" t="e">
        <f>IF(('Cake I'!H107+'Cake II'!H107)=0,NA(),'Cake I'!H107+'Cake II'!H107)</f>
        <v>#N/A</v>
      </c>
      <c r="I107" s="30" t="e">
        <f>IF(('Cake I'!I107+'Cake II'!I107)=0,NA(),'Cake I'!I107+'Cake II'!I107)</f>
        <v>#N/A</v>
      </c>
      <c r="J107" s="5"/>
      <c r="K107" s="5">
        <f t="shared" si="3"/>
        <v>257092.5</v>
      </c>
      <c r="L107" s="32"/>
      <c r="M107" s="30">
        <f>'Cake I'!M107+'Cake II'!M107</f>
        <v>270022.01536980242</v>
      </c>
      <c r="N107" s="30">
        <f>'Cake I'!N107+'Cake II'!N107</f>
        <v>324026.41844376293</v>
      </c>
      <c r="O107" s="30">
        <f>'Cake I'!O107+'Cake II'!O107</f>
        <v>378030.82151772338</v>
      </c>
      <c r="P107" s="70">
        <f t="shared" si="4"/>
        <v>0.95211681035675888</v>
      </c>
      <c r="Q107" s="70">
        <f t="shared" si="5"/>
        <v>0.79343067529729905</v>
      </c>
      <c r="R107" s="70">
        <f t="shared" si="6"/>
        <v>0.68008343596911347</v>
      </c>
    </row>
    <row r="108" spans="1:18" x14ac:dyDescent="0.35">
      <c r="A108" s="1"/>
      <c r="B108" s="1">
        <v>9</v>
      </c>
      <c r="C108" s="30">
        <f>IF(('Cake I'!C108+'Cake II'!C108)=0,NA(),'Cake I'!C108+'Cake II'!C108)</f>
        <v>257092.5</v>
      </c>
      <c r="D108" s="30" t="e">
        <f>IF(('Cake I'!D108+'Cake II'!D108)=0,NA(),'Cake I'!D108+'Cake II'!D108)</f>
        <v>#N/A</v>
      </c>
      <c r="E108" s="30" t="e">
        <f>IF(('Cake I'!E108+'Cake II'!E108)=0,NA(),'Cake I'!E108+'Cake II'!E108)</f>
        <v>#N/A</v>
      </c>
      <c r="F108" s="30" t="e">
        <f>IF(('Cake I'!F108+'Cake II'!F108)=0,NA(),'Cake I'!F108+'Cake II'!F108)</f>
        <v>#N/A</v>
      </c>
      <c r="G108" s="30" t="e">
        <f>IF(('Cake I'!G108+'Cake II'!G108)=0,NA(),'Cake I'!G108+'Cake II'!G108)</f>
        <v>#N/A</v>
      </c>
      <c r="H108" s="30" t="e">
        <f>IF(('Cake I'!H108+'Cake II'!H108)=0,NA(),'Cake I'!H108+'Cake II'!H108)</f>
        <v>#N/A</v>
      </c>
      <c r="I108" s="30" t="e">
        <f>IF(('Cake I'!I108+'Cake II'!I108)=0,NA(),'Cake I'!I108+'Cake II'!I108)</f>
        <v>#N/A</v>
      </c>
      <c r="J108" s="5"/>
      <c r="K108" s="5">
        <f t="shared" si="3"/>
        <v>257092.5</v>
      </c>
      <c r="L108" s="32"/>
      <c r="M108" s="30">
        <f>'Cake I'!M108+'Cake II'!M108</f>
        <v>270022.01536980242</v>
      </c>
      <c r="N108" s="30">
        <f>'Cake I'!N108+'Cake II'!N108</f>
        <v>324026.41844376293</v>
      </c>
      <c r="O108" s="30">
        <f>'Cake I'!O108+'Cake II'!O108</f>
        <v>378030.82151772338</v>
      </c>
      <c r="P108" s="70">
        <f t="shared" si="4"/>
        <v>0.95211681035675888</v>
      </c>
      <c r="Q108" s="70">
        <f t="shared" si="5"/>
        <v>0.79343067529729905</v>
      </c>
      <c r="R108" s="70">
        <f t="shared" si="6"/>
        <v>0.68008343596911347</v>
      </c>
    </row>
    <row r="109" spans="1:18" x14ac:dyDescent="0.35">
      <c r="A109" s="1"/>
      <c r="B109" s="1">
        <v>10</v>
      </c>
      <c r="C109" s="30">
        <f>IF(('Cake I'!C109+'Cake II'!C109)=0,NA(),'Cake I'!C109+'Cake II'!C109)</f>
        <v>257092.5</v>
      </c>
      <c r="D109" s="30" t="e">
        <f>IF(('Cake I'!D109+'Cake II'!D109)=0,NA(),'Cake I'!D109+'Cake II'!D109)</f>
        <v>#N/A</v>
      </c>
      <c r="E109" s="30" t="e">
        <f>IF(('Cake I'!E109+'Cake II'!E109)=0,NA(),'Cake I'!E109+'Cake II'!E109)</f>
        <v>#N/A</v>
      </c>
      <c r="F109" s="30" t="e">
        <f>IF(('Cake I'!F109+'Cake II'!F109)=0,NA(),'Cake I'!F109+'Cake II'!F109)</f>
        <v>#N/A</v>
      </c>
      <c r="G109" s="30" t="e">
        <f>IF(('Cake I'!G109+'Cake II'!G109)=0,NA(),'Cake I'!G109+'Cake II'!G109)</f>
        <v>#N/A</v>
      </c>
      <c r="H109" s="30" t="e">
        <f>IF(('Cake I'!H109+'Cake II'!H109)=0,NA(),'Cake I'!H109+'Cake II'!H109)</f>
        <v>#N/A</v>
      </c>
      <c r="I109" s="30" t="e">
        <f>IF(('Cake I'!I109+'Cake II'!I109)=0,NA(),'Cake I'!I109+'Cake II'!I109)</f>
        <v>#N/A</v>
      </c>
      <c r="J109" s="5"/>
      <c r="K109" s="5">
        <f t="shared" si="3"/>
        <v>257092.5</v>
      </c>
      <c r="L109" s="32"/>
      <c r="M109" s="30">
        <f>'Cake I'!M109+'Cake II'!M109</f>
        <v>270022.01536980242</v>
      </c>
      <c r="N109" s="30">
        <f>'Cake I'!N109+'Cake II'!N109</f>
        <v>324026.41844376293</v>
      </c>
      <c r="O109" s="30">
        <f>'Cake I'!O109+'Cake II'!O109</f>
        <v>378030.82151772338</v>
      </c>
      <c r="P109" s="70">
        <f t="shared" si="4"/>
        <v>0.95211681035675888</v>
      </c>
      <c r="Q109" s="70">
        <f t="shared" si="5"/>
        <v>0.79343067529729905</v>
      </c>
      <c r="R109" s="70">
        <f t="shared" si="6"/>
        <v>0.68008343596911347</v>
      </c>
    </row>
    <row r="110" spans="1:18" x14ac:dyDescent="0.35">
      <c r="A110" s="1"/>
      <c r="B110" s="1">
        <v>11</v>
      </c>
      <c r="C110" s="30">
        <f>IF(('Cake I'!C110+'Cake II'!C110)=0,NA(),'Cake I'!C110+'Cake II'!C110)</f>
        <v>257092.5</v>
      </c>
      <c r="D110" s="30" t="e">
        <f>IF(('Cake I'!D110+'Cake II'!D110)=0,NA(),'Cake I'!D110+'Cake II'!D110)</f>
        <v>#N/A</v>
      </c>
      <c r="E110" s="30" t="e">
        <f>IF(('Cake I'!E110+'Cake II'!E110)=0,NA(),'Cake I'!E110+'Cake II'!E110)</f>
        <v>#N/A</v>
      </c>
      <c r="F110" s="30" t="e">
        <f>IF(('Cake I'!F110+'Cake II'!F110)=0,NA(),'Cake I'!F110+'Cake II'!F110)</f>
        <v>#N/A</v>
      </c>
      <c r="G110" s="30" t="e">
        <f>IF(('Cake I'!G110+'Cake II'!G110)=0,NA(),'Cake I'!G110+'Cake II'!G110)</f>
        <v>#N/A</v>
      </c>
      <c r="H110" s="30" t="e">
        <f>IF(('Cake I'!H110+'Cake II'!H110)=0,NA(),'Cake I'!H110+'Cake II'!H110)</f>
        <v>#N/A</v>
      </c>
      <c r="I110" s="30" t="e">
        <f>IF(('Cake I'!I110+'Cake II'!I110)=0,NA(),'Cake I'!I110+'Cake II'!I110)</f>
        <v>#N/A</v>
      </c>
      <c r="J110" s="5"/>
      <c r="K110" s="5">
        <f t="shared" si="3"/>
        <v>257092.5</v>
      </c>
      <c r="L110" s="32"/>
      <c r="M110" s="30">
        <f>'Cake I'!M110+'Cake II'!M110</f>
        <v>270022.01536980242</v>
      </c>
      <c r="N110" s="30">
        <f>'Cake I'!N110+'Cake II'!N110</f>
        <v>324026.41844376293</v>
      </c>
      <c r="O110" s="30">
        <f>'Cake I'!O110+'Cake II'!O110</f>
        <v>378030.82151772338</v>
      </c>
      <c r="P110" s="70">
        <f t="shared" si="4"/>
        <v>0.95211681035675888</v>
      </c>
      <c r="Q110" s="70">
        <f t="shared" si="5"/>
        <v>0.79343067529729905</v>
      </c>
      <c r="R110" s="70">
        <f t="shared" si="6"/>
        <v>0.68008343596911347</v>
      </c>
    </row>
    <row r="111" spans="1:18" x14ac:dyDescent="0.35">
      <c r="A111" s="1"/>
      <c r="B111" s="1">
        <v>12</v>
      </c>
      <c r="C111" s="30">
        <f>IF(('Cake I'!C111+'Cake II'!C111)=0,NA(),'Cake I'!C111+'Cake II'!C111)</f>
        <v>257092.5</v>
      </c>
      <c r="D111" s="30" t="e">
        <f>IF(('Cake I'!D111+'Cake II'!D111)=0,NA(),'Cake I'!D111+'Cake II'!D111)</f>
        <v>#N/A</v>
      </c>
      <c r="E111" s="30" t="e">
        <f>IF(('Cake I'!E111+'Cake II'!E111)=0,NA(),'Cake I'!E111+'Cake II'!E111)</f>
        <v>#N/A</v>
      </c>
      <c r="F111" s="30" t="e">
        <f>IF(('Cake I'!F111+'Cake II'!F111)=0,NA(),'Cake I'!F111+'Cake II'!F111)</f>
        <v>#N/A</v>
      </c>
      <c r="G111" s="30" t="e">
        <f>IF(('Cake I'!G111+'Cake II'!G111)=0,NA(),'Cake I'!G111+'Cake II'!G111)</f>
        <v>#N/A</v>
      </c>
      <c r="H111" s="30" t="e">
        <f>IF(('Cake I'!H111+'Cake II'!H111)=0,NA(),'Cake I'!H111+'Cake II'!H111)</f>
        <v>#N/A</v>
      </c>
      <c r="I111" s="30" t="e">
        <f>IF(('Cake I'!I111+'Cake II'!I111)=0,NA(),'Cake I'!I111+'Cake II'!I111)</f>
        <v>#N/A</v>
      </c>
      <c r="J111" s="5"/>
      <c r="K111" s="5">
        <f t="shared" si="3"/>
        <v>257092.5</v>
      </c>
      <c r="L111" s="32"/>
      <c r="M111" s="30">
        <f>'Cake I'!M111+'Cake II'!M111</f>
        <v>270022.01536980242</v>
      </c>
      <c r="N111" s="30">
        <f>'Cake I'!N111+'Cake II'!N111</f>
        <v>324026.41844376293</v>
      </c>
      <c r="O111" s="30">
        <f>'Cake I'!O111+'Cake II'!O111</f>
        <v>378030.82151772338</v>
      </c>
      <c r="P111" s="70">
        <f t="shared" si="4"/>
        <v>0.95211681035675888</v>
      </c>
      <c r="Q111" s="70">
        <f t="shared" si="5"/>
        <v>0.79343067529729905</v>
      </c>
      <c r="R111" s="70">
        <f t="shared" si="6"/>
        <v>0.68008343596911347</v>
      </c>
    </row>
    <row r="112" spans="1:18" x14ac:dyDescent="0.35">
      <c r="A112" s="1"/>
      <c r="B112" s="1">
        <v>13</v>
      </c>
      <c r="C112" s="30">
        <f>IF(('Cake I'!C112+'Cake II'!C112)=0,NA(),'Cake I'!C112+'Cake II'!C112)</f>
        <v>257092.5</v>
      </c>
      <c r="D112" s="30" t="e">
        <f>IF(('Cake I'!D112+'Cake II'!D112)=0,NA(),'Cake I'!D112+'Cake II'!D112)</f>
        <v>#N/A</v>
      </c>
      <c r="E112" s="30" t="e">
        <f>IF(('Cake I'!E112+'Cake II'!E112)=0,NA(),'Cake I'!E112+'Cake II'!E112)</f>
        <v>#N/A</v>
      </c>
      <c r="F112" s="30" t="e">
        <f>IF(('Cake I'!F112+'Cake II'!F112)=0,NA(),'Cake I'!F112+'Cake II'!F112)</f>
        <v>#N/A</v>
      </c>
      <c r="G112" s="30" t="e">
        <f>IF(('Cake I'!G112+'Cake II'!G112)=0,NA(),'Cake I'!G112+'Cake II'!G112)</f>
        <v>#N/A</v>
      </c>
      <c r="H112" s="30" t="e">
        <f>IF(('Cake I'!H112+'Cake II'!H112)=0,NA(),'Cake I'!H112+'Cake II'!H112)</f>
        <v>#N/A</v>
      </c>
      <c r="I112" s="30" t="e">
        <f>IF(('Cake I'!I112+'Cake II'!I112)=0,NA(),'Cake I'!I112+'Cake II'!I112)</f>
        <v>#N/A</v>
      </c>
      <c r="J112" s="5"/>
      <c r="K112" s="5">
        <f t="shared" si="3"/>
        <v>257092.5</v>
      </c>
      <c r="L112" s="32"/>
      <c r="M112" s="30">
        <f>'Cake I'!M112+'Cake II'!M112</f>
        <v>270022.01536980242</v>
      </c>
      <c r="N112" s="30">
        <f>'Cake I'!N112+'Cake II'!N112</f>
        <v>324026.41844376293</v>
      </c>
      <c r="O112" s="30">
        <f>'Cake I'!O112+'Cake II'!O112</f>
        <v>378030.82151772338</v>
      </c>
      <c r="P112" s="70">
        <f t="shared" si="4"/>
        <v>0.95211681035675888</v>
      </c>
      <c r="Q112" s="70">
        <f t="shared" si="5"/>
        <v>0.79343067529729905</v>
      </c>
      <c r="R112" s="70">
        <f t="shared" si="6"/>
        <v>0.68008343596911347</v>
      </c>
    </row>
  </sheetData>
  <sheetProtection algorithmName="SHA-512" hashValue="wEymsuYkGmZi+rlvDIweX9cMMLxG+NK+tnJ/aWz8k2/Pqh9Nn86KT4OVoqe2PhYjWymVMAMoktkH3mfCjGQKBw==" saltValue="jkq9BnD/v4jj7pIF0EpEJg==" spinCount="100000" sheet="1" formatCells="0" formatColumns="0" formatRows="0" insertColumns="0" insertRows="0"/>
  <pageMargins left="0.7" right="0.7" top="0.75" bottom="0.75" header="0.3" footer="0.3"/>
  <pageSetup scale="42"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A440E-3E9A-4E93-B047-FC4DD03B1ECD}">
  <sheetPr>
    <tabColor rgb="FFFFFF00"/>
    <pageSetUpPr fitToPage="1"/>
  </sheetPr>
  <dimension ref="A1:AY2156"/>
  <sheetViews>
    <sheetView zoomScale="85" zoomScaleNormal="85" workbookViewId="0">
      <pane ySplit="4" topLeftCell="A191" activePane="bottomLeft" state="frozen"/>
      <selection activeCell="L99" sqref="L99"/>
      <selection pane="bottomLeft" activeCell="I211" sqref="I211"/>
    </sheetView>
  </sheetViews>
  <sheetFormatPr defaultColWidth="9.453125" defaultRowHeight="14.5" zeroHeight="1" x14ac:dyDescent="0.35"/>
  <cols>
    <col min="1" max="1" width="13.54296875" style="142" customWidth="1"/>
    <col min="2" max="2" width="27" style="154" customWidth="1"/>
    <col min="3" max="3" width="13.453125" style="142" customWidth="1"/>
    <col min="4" max="4" width="15.453125" style="142" customWidth="1"/>
    <col min="5" max="7" width="14.453125" style="142" customWidth="1"/>
    <col min="8" max="8" width="9.54296875" style="142" customWidth="1"/>
    <col min="9" max="9" width="12.453125" style="142" customWidth="1"/>
    <col min="10" max="11" width="8.54296875" style="152" customWidth="1"/>
    <col min="12" max="12" width="10.54296875" style="142" customWidth="1"/>
    <col min="13" max="13" width="9.453125" style="142" bestFit="1" customWidth="1"/>
    <col min="14" max="14" width="11.54296875" style="142" customWidth="1"/>
    <col min="15" max="15" width="9.453125" style="142" bestFit="1" customWidth="1"/>
    <col min="16" max="16" width="11.54296875" style="142" customWidth="1"/>
    <col min="17" max="17" width="8.54296875" style="142" customWidth="1"/>
    <col min="18" max="21" width="9.453125" style="142" bestFit="1" customWidth="1"/>
    <col min="22" max="22" width="12.54296875" style="142" customWidth="1"/>
    <col min="23" max="23" width="15.453125" style="142" customWidth="1"/>
    <col min="24" max="24" width="11.453125" style="142" customWidth="1"/>
    <col min="25" max="25" width="14.54296875" style="142" customWidth="1"/>
    <col min="26" max="35" width="12" style="145" customWidth="1"/>
    <col min="36" max="36" width="9.453125" style="142" customWidth="1"/>
    <col min="37" max="37" width="9.453125" style="155" customWidth="1"/>
    <col min="38" max="38" width="30.453125" style="142" customWidth="1"/>
    <col min="39" max="39" width="19" style="142" customWidth="1"/>
    <col min="40" max="40" width="9.453125" style="142" customWidth="1"/>
    <col min="41" max="41" width="15.453125" style="142" customWidth="1"/>
    <col min="42" max="42" width="17.54296875" style="142" customWidth="1"/>
    <col min="43" max="43" width="15.54296875" style="142" customWidth="1"/>
    <col min="44" max="44" width="14.453125" style="142" customWidth="1"/>
    <col min="45" max="46" width="9.453125" style="142" customWidth="1"/>
    <col min="47" max="47" width="16.453125" style="142" customWidth="1"/>
    <col min="48" max="48" width="23.453125" style="142" customWidth="1"/>
    <col min="49" max="50" width="16.453125" style="142" customWidth="1"/>
    <col min="51" max="51" width="6.453125" style="142" customWidth="1"/>
    <col min="52" max="60" width="9.453125" style="142" customWidth="1"/>
    <col min="61" max="16384" width="9.453125" style="142"/>
  </cols>
  <sheetData>
    <row r="1" spans="1:51" ht="20.149999999999999" customHeight="1" thickBot="1" x14ac:dyDescent="0.5">
      <c r="A1" s="138" t="s">
        <v>314</v>
      </c>
      <c r="B1" s="139"/>
      <c r="C1" s="140"/>
      <c r="D1" s="141" t="s">
        <v>315</v>
      </c>
      <c r="E1" s="140"/>
      <c r="F1" s="140"/>
      <c r="G1" s="140"/>
      <c r="J1" s="143"/>
      <c r="K1" s="143"/>
      <c r="L1" s="144"/>
      <c r="M1" s="144"/>
      <c r="N1" s="144"/>
      <c r="O1" s="144"/>
      <c r="P1" s="144"/>
      <c r="Q1" s="144"/>
      <c r="R1" s="144"/>
      <c r="S1" s="144"/>
      <c r="T1" s="144"/>
      <c r="U1" s="144"/>
      <c r="V1" s="144"/>
      <c r="AK1" s="142"/>
    </row>
    <row r="2" spans="1:51" ht="18" customHeight="1" thickBot="1" x14ac:dyDescent="0.5">
      <c r="A2" s="146" t="s">
        <v>316</v>
      </c>
      <c r="B2" s="147" t="s">
        <v>317</v>
      </c>
      <c r="C2" s="140"/>
      <c r="D2" s="148" t="s">
        <v>318</v>
      </c>
      <c r="E2" s="149" t="s">
        <v>319</v>
      </c>
      <c r="F2" s="150"/>
      <c r="G2" s="151" t="s">
        <v>320</v>
      </c>
      <c r="H2" s="250" t="s">
        <v>321</v>
      </c>
      <c r="I2" s="251"/>
      <c r="L2" s="144"/>
      <c r="M2" s="144"/>
      <c r="N2" s="144"/>
      <c r="O2" s="144"/>
      <c r="P2" s="144"/>
      <c r="Q2" s="144"/>
      <c r="R2" s="144"/>
      <c r="S2" s="144"/>
      <c r="T2" s="144"/>
      <c r="U2" s="144"/>
      <c r="V2" s="144"/>
      <c r="W2" s="144"/>
      <c r="X2" s="144"/>
      <c r="Y2" s="144"/>
      <c r="Z2" s="153"/>
      <c r="AA2" s="153"/>
      <c r="AB2" s="153"/>
      <c r="AC2" s="153"/>
      <c r="AE2" s="153"/>
      <c r="AF2" s="153"/>
      <c r="AG2" s="153"/>
      <c r="AH2" s="153"/>
      <c r="AK2" s="142"/>
    </row>
    <row r="3" spans="1:51" ht="11.25" customHeight="1" x14ac:dyDescent="0.35">
      <c r="L3" s="144"/>
      <c r="M3" s="144"/>
      <c r="N3" s="144"/>
      <c r="O3" s="144"/>
      <c r="P3" s="144"/>
      <c r="Q3" s="144"/>
      <c r="R3" s="144"/>
      <c r="S3" s="144"/>
      <c r="T3" s="144"/>
      <c r="U3" s="144"/>
      <c r="V3" s="144"/>
      <c r="W3" s="144"/>
      <c r="X3" s="144"/>
      <c r="Y3" s="144"/>
      <c r="Z3" s="252" t="s">
        <v>322</v>
      </c>
      <c r="AA3" s="252"/>
      <c r="AB3" s="252"/>
      <c r="AC3" s="252"/>
      <c r="AD3" s="252"/>
      <c r="AE3" s="252" t="s">
        <v>323</v>
      </c>
      <c r="AF3" s="252"/>
      <c r="AG3" s="252"/>
      <c r="AH3" s="252"/>
      <c r="AI3" s="252"/>
      <c r="AL3" s="155"/>
      <c r="AM3" s="155"/>
      <c r="AN3" s="155"/>
      <c r="AO3" s="155"/>
      <c r="AP3" s="155"/>
      <c r="AQ3" s="155"/>
      <c r="AR3" s="155"/>
      <c r="AS3" s="155"/>
      <c r="AT3" s="155"/>
      <c r="AU3" s="155"/>
      <c r="AV3" s="155"/>
      <c r="AW3" s="155"/>
      <c r="AX3" s="155"/>
      <c r="AY3" s="155"/>
    </row>
    <row r="4" spans="1:51" s="160" customFormat="1" ht="58.5" customHeight="1" x14ac:dyDescent="0.35">
      <c r="A4" s="156" t="s">
        <v>324</v>
      </c>
      <c r="B4" s="157" t="s">
        <v>325</v>
      </c>
      <c r="C4" s="157" t="s">
        <v>326</v>
      </c>
      <c r="D4" s="157" t="s">
        <v>327</v>
      </c>
      <c r="E4" s="157" t="s">
        <v>328</v>
      </c>
      <c r="F4" s="157" t="s">
        <v>329</v>
      </c>
      <c r="G4" s="157" t="s">
        <v>330</v>
      </c>
      <c r="H4" s="157" t="s">
        <v>331</v>
      </c>
      <c r="I4" s="157" t="s">
        <v>286</v>
      </c>
      <c r="J4" s="158" t="s">
        <v>273</v>
      </c>
      <c r="K4" s="158" t="s">
        <v>332</v>
      </c>
      <c r="L4" s="156" t="s">
        <v>333</v>
      </c>
      <c r="M4" s="156" t="s">
        <v>334</v>
      </c>
      <c r="N4" s="156" t="s">
        <v>335</v>
      </c>
      <c r="O4" s="156" t="s">
        <v>336</v>
      </c>
      <c r="P4" s="156" t="s">
        <v>337</v>
      </c>
      <c r="Q4" s="156" t="s">
        <v>338</v>
      </c>
      <c r="R4" s="156" t="s">
        <v>339</v>
      </c>
      <c r="S4" s="156" t="s">
        <v>340</v>
      </c>
      <c r="T4" s="156" t="s">
        <v>341</v>
      </c>
      <c r="U4" s="156" t="s">
        <v>342</v>
      </c>
      <c r="V4" s="156" t="s">
        <v>343</v>
      </c>
      <c r="W4" s="156" t="s">
        <v>344</v>
      </c>
      <c r="X4" s="156" t="s">
        <v>345</v>
      </c>
      <c r="Y4" s="156" t="s">
        <v>346</v>
      </c>
      <c r="Z4" s="159" t="s">
        <v>347</v>
      </c>
      <c r="AA4" s="159" t="s">
        <v>348</v>
      </c>
      <c r="AB4" s="159" t="s">
        <v>349</v>
      </c>
      <c r="AC4" s="159" t="s">
        <v>350</v>
      </c>
      <c r="AD4" s="159" t="s">
        <v>351</v>
      </c>
      <c r="AE4" s="159" t="s">
        <v>347</v>
      </c>
      <c r="AF4" s="159" t="s">
        <v>348</v>
      </c>
      <c r="AG4" s="159" t="s">
        <v>349</v>
      </c>
      <c r="AH4" s="159" t="s">
        <v>350</v>
      </c>
      <c r="AI4" s="159" t="s">
        <v>351</v>
      </c>
      <c r="AK4" s="161"/>
      <c r="AL4" s="162" t="s">
        <v>325</v>
      </c>
      <c r="AM4" s="163" t="s">
        <v>352</v>
      </c>
      <c r="AN4" s="164" t="s">
        <v>328</v>
      </c>
      <c r="AO4" s="164" t="s">
        <v>353</v>
      </c>
      <c r="AP4" s="164" t="s">
        <v>354</v>
      </c>
      <c r="AQ4" s="164" t="s">
        <v>331</v>
      </c>
      <c r="AR4" s="164" t="s">
        <v>286</v>
      </c>
      <c r="AS4" s="164" t="s">
        <v>273</v>
      </c>
      <c r="AT4" s="164" t="s">
        <v>332</v>
      </c>
      <c r="AU4" s="164" t="s">
        <v>355</v>
      </c>
      <c r="AV4" s="164" t="s">
        <v>356</v>
      </c>
      <c r="AW4" s="164" t="s">
        <v>357</v>
      </c>
      <c r="AX4" s="164" t="s">
        <v>358</v>
      </c>
      <c r="AY4" s="165"/>
    </row>
    <row r="5" spans="1:51" s="160" customFormat="1" ht="15" customHeight="1" x14ac:dyDescent="0.35">
      <c r="A5" s="166" t="str">
        <f>AL5</f>
        <v>Bread Line</v>
      </c>
      <c r="B5" s="167"/>
      <c r="C5" s="167"/>
      <c r="D5" s="168"/>
      <c r="E5" s="168"/>
      <c r="F5" s="168"/>
      <c r="G5" s="168"/>
      <c r="H5" s="167"/>
      <c r="I5" s="167"/>
      <c r="J5" s="169"/>
      <c r="K5" s="169"/>
      <c r="L5" s="170"/>
      <c r="M5" s="170"/>
      <c r="N5" s="170"/>
      <c r="O5" s="170"/>
      <c r="P5" s="170"/>
      <c r="Q5" s="170"/>
      <c r="Z5" s="171"/>
      <c r="AA5" s="171"/>
      <c r="AB5" s="171"/>
      <c r="AC5" s="171"/>
      <c r="AD5" s="171"/>
      <c r="AE5" s="171"/>
      <c r="AF5" s="171"/>
      <c r="AG5" s="171"/>
      <c r="AH5" s="171"/>
      <c r="AI5" s="171"/>
      <c r="AK5" s="172"/>
      <c r="AL5" s="184" t="s">
        <v>359</v>
      </c>
      <c r="AM5" s="184"/>
      <c r="AN5" s="184"/>
      <c r="AO5" s="184"/>
      <c r="AP5" s="184"/>
      <c r="AQ5" s="184"/>
      <c r="AR5" s="184"/>
      <c r="AS5" s="184"/>
      <c r="AT5" s="184"/>
      <c r="AU5" s="184"/>
      <c r="AV5" s="184"/>
      <c r="AW5" s="184"/>
      <c r="AX5" s="184"/>
      <c r="AY5" s="165"/>
    </row>
    <row r="6" spans="1:51" x14ac:dyDescent="0.35">
      <c r="B6" s="142" t="str">
        <f t="shared" ref="B6:B16" si="0">AL6</f>
        <v>B19011 ITALIAN BREAD</v>
      </c>
      <c r="D6" s="173">
        <f t="shared" ref="D6:G16" si="1">AM6</f>
        <v>48385</v>
      </c>
      <c r="E6" s="174">
        <f t="shared" si="1"/>
        <v>10911.000121999998</v>
      </c>
      <c r="F6" s="174">
        <f t="shared" si="1"/>
        <v>2193.8165559999993</v>
      </c>
      <c r="G6" s="174">
        <f t="shared" si="1"/>
        <v>627.69999299999984</v>
      </c>
      <c r="H6" s="175">
        <f t="shared" ref="H6:H16" si="2">IF(ISERROR(D6/E6),0,D6/E6)</f>
        <v>4.4345155768480531</v>
      </c>
      <c r="I6" s="176">
        <f t="shared" ref="I6:I16" si="3">AR6</f>
        <v>5</v>
      </c>
      <c r="J6" s="177">
        <f t="shared" ref="J6:K16" si="4">AS6/100</f>
        <v>0.70467782649306043</v>
      </c>
      <c r="K6" s="177">
        <f t="shared" si="4"/>
        <v>0.73843077990136852</v>
      </c>
      <c r="L6" s="178">
        <f t="shared" ref="L6:L16" si="5">IF(ISERROR(D6/(J6*(E6+F6+G6))),0,D6/(J6*(E6+F6+G6)))</f>
        <v>5.0000000000000018</v>
      </c>
      <c r="M6" s="143">
        <f t="shared" ref="M6:M16" si="6">IF(ISERROR(D6/Z6),0,D6/Z6)</f>
        <v>0.79453754788017761</v>
      </c>
      <c r="N6" s="143">
        <f t="shared" ref="N6:N16" si="7">M6-J6</f>
        <v>8.9859721387117175E-2</v>
      </c>
      <c r="O6" s="143">
        <f t="shared" ref="O6:O16" si="8">IF(ISERROR(D6/AE6),0,D6/AE6)</f>
        <v>0.83259463982560578</v>
      </c>
      <c r="P6" s="143">
        <f t="shared" ref="P6:P16" si="9">O6-K6</f>
        <v>9.4163859924237259E-2</v>
      </c>
      <c r="Q6" s="179">
        <f t="shared" ref="Q6:Q16" si="10">I6</f>
        <v>5</v>
      </c>
      <c r="R6" s="143">
        <f t="shared" ref="R6:R16" si="11">IF(ISERROR(D6/AA6),0,D6/AA6)</f>
        <v>0.70467782649306077</v>
      </c>
      <c r="S6" s="143">
        <f t="shared" ref="S6:S16" si="12">R6-J6</f>
        <v>0</v>
      </c>
      <c r="T6" s="143">
        <f t="shared" ref="T6:T16" si="13">IF(ISERROR(D6/AF6),0,D6/AF6)</f>
        <v>0.73843077990136863</v>
      </c>
      <c r="U6" s="143">
        <f t="shared" ref="U6:U16" si="14">T6-K6</f>
        <v>0</v>
      </c>
      <c r="W6" s="144"/>
      <c r="X6" s="144"/>
      <c r="Y6" s="143"/>
      <c r="Z6" s="145">
        <f t="shared" ref="Z6:Z16" si="15">(SUM($E6:$G6))*$H6</f>
        <v>60897.059086875059</v>
      </c>
      <c r="AA6" s="145">
        <f t="shared" ref="AA6:AA16" si="16">(SUM($E6:$G6))*$Q6</f>
        <v>68662.583354999981</v>
      </c>
      <c r="AB6" s="145">
        <f t="shared" ref="AB6:AB16" si="17">(SUM($E6:$G6))*$J6</f>
        <v>9676.9999999999964</v>
      </c>
      <c r="AC6" s="145">
        <f t="shared" ref="AC6:AC16" si="18">SUM(($E6:$G6))*$R6</f>
        <v>9677</v>
      </c>
      <c r="AD6" s="145">
        <f t="shared" ref="AD6:AD16" si="19">SUM(($E6:$G6))*$M6</f>
        <v>10911.000121999998</v>
      </c>
      <c r="AE6" s="145">
        <f t="shared" ref="AE6:AE16" si="20">(SUM($E6:$F6))*$H6</f>
        <v>58113.513690329142</v>
      </c>
      <c r="AF6" s="145">
        <f t="shared" ref="AF6:AF16" si="21">(SUM($E6:$F6))*$Q6</f>
        <v>65524.083389999985</v>
      </c>
      <c r="AG6" s="145">
        <f t="shared" ref="AG6:AG16" si="22">(SUM($E6:$F6))*$K6</f>
        <v>9677</v>
      </c>
      <c r="AH6" s="145">
        <f t="shared" ref="AH6:AH16" si="23">SUM(($E6:$F6))*$T6</f>
        <v>9677</v>
      </c>
      <c r="AI6" s="145">
        <f t="shared" ref="AI6:AI16" si="24">SUM(($E6:$F6))*$O6</f>
        <v>10911.000121999999</v>
      </c>
      <c r="AK6" s="180"/>
      <c r="AL6" s="184" t="s">
        <v>1002</v>
      </c>
      <c r="AM6" s="185">
        <v>48385</v>
      </c>
      <c r="AN6" s="185">
        <v>10911.000121999998</v>
      </c>
      <c r="AO6" s="185">
        <v>2193.8165559999993</v>
      </c>
      <c r="AP6" s="185">
        <v>627.69999299999984</v>
      </c>
      <c r="AQ6" s="185">
        <v>4.4345155768480531</v>
      </c>
      <c r="AR6" s="185">
        <v>5</v>
      </c>
      <c r="AS6" s="185">
        <v>70.467782649306045</v>
      </c>
      <c r="AT6" s="185">
        <v>73.843077990136848</v>
      </c>
      <c r="AU6" s="185">
        <v>-0.5654844231519468</v>
      </c>
      <c r="AV6" s="185">
        <v>54555.000609999996</v>
      </c>
      <c r="AW6" s="185">
        <v>6170.0006100000001</v>
      </c>
      <c r="AX6" s="185">
        <v>1234.0001219999999</v>
      </c>
      <c r="AY6" s="155"/>
    </row>
    <row r="7" spans="1:51" x14ac:dyDescent="0.35">
      <c r="B7" s="142" t="str">
        <f t="shared" si="0"/>
        <v>B19017 COUNTRY FRENCH</v>
      </c>
      <c r="D7" s="173">
        <f t="shared" si="1"/>
        <v>25744</v>
      </c>
      <c r="E7" s="174">
        <f t="shared" si="1"/>
        <v>5837.3667429999996</v>
      </c>
      <c r="F7" s="174">
        <f t="shared" si="1"/>
        <v>1433.4999309999998</v>
      </c>
      <c r="G7" s="174">
        <f t="shared" si="1"/>
        <v>483.23332599999992</v>
      </c>
      <c r="H7" s="175">
        <f t="shared" si="2"/>
        <v>4.4102077415080103</v>
      </c>
      <c r="I7" s="176">
        <f t="shared" si="3"/>
        <v>5</v>
      </c>
      <c r="J7" s="177">
        <f t="shared" si="4"/>
        <v>0.66401000760887796</v>
      </c>
      <c r="K7" s="177">
        <f t="shared" si="4"/>
        <v>0.70814116540077277</v>
      </c>
      <c r="L7" s="178">
        <f t="shared" si="5"/>
        <v>5.0000000000000009</v>
      </c>
      <c r="M7" s="143">
        <f t="shared" si="6"/>
        <v>0.75281035104009508</v>
      </c>
      <c r="N7" s="143">
        <f t="shared" si="7"/>
        <v>8.8800343431217121E-2</v>
      </c>
      <c r="O7" s="143">
        <f t="shared" si="8"/>
        <v>0.80284332043577789</v>
      </c>
      <c r="P7" s="143">
        <f t="shared" si="9"/>
        <v>9.470215503500512E-2</v>
      </c>
      <c r="Q7" s="179">
        <f t="shared" si="10"/>
        <v>5</v>
      </c>
      <c r="R7" s="143">
        <f t="shared" si="11"/>
        <v>0.66401000760887796</v>
      </c>
      <c r="S7" s="143">
        <f t="shared" si="12"/>
        <v>0</v>
      </c>
      <c r="T7" s="143">
        <f t="shared" si="13"/>
        <v>0.70814116540077288</v>
      </c>
      <c r="U7" s="143">
        <f t="shared" si="14"/>
        <v>0</v>
      </c>
      <c r="W7" s="144"/>
      <c r="X7" s="144"/>
      <c r="Y7" s="143"/>
      <c r="Z7" s="145">
        <f t="shared" si="15"/>
        <v>34197.191848427254</v>
      </c>
      <c r="AA7" s="145">
        <f t="shared" si="16"/>
        <v>38770.499999999993</v>
      </c>
      <c r="AB7" s="145">
        <f t="shared" si="17"/>
        <v>5148.7999999999993</v>
      </c>
      <c r="AC7" s="145">
        <f t="shared" si="18"/>
        <v>5148.7999999999993</v>
      </c>
      <c r="AD7" s="145">
        <f t="shared" si="19"/>
        <v>5837.3667430000005</v>
      </c>
      <c r="AE7" s="145">
        <f t="shared" si="20"/>
        <v>32066.032493147395</v>
      </c>
      <c r="AF7" s="145">
        <f t="shared" si="21"/>
        <v>36354.333369999993</v>
      </c>
      <c r="AG7" s="145">
        <f t="shared" si="22"/>
        <v>5148.8</v>
      </c>
      <c r="AH7" s="145">
        <f t="shared" si="23"/>
        <v>5148.8</v>
      </c>
      <c r="AI7" s="145">
        <f t="shared" si="24"/>
        <v>5837.3667429999996</v>
      </c>
      <c r="AK7" s="180"/>
      <c r="AL7" s="184" t="s">
        <v>1003</v>
      </c>
      <c r="AM7" s="185">
        <v>25744</v>
      </c>
      <c r="AN7" s="185">
        <v>5837.3667429999996</v>
      </c>
      <c r="AO7" s="185">
        <v>1433.4999309999998</v>
      </c>
      <c r="AP7" s="185">
        <v>483.23332599999992</v>
      </c>
      <c r="AQ7" s="185">
        <v>4.4102077415080103</v>
      </c>
      <c r="AR7" s="185">
        <v>5</v>
      </c>
      <c r="AS7" s="185">
        <v>66.401000760887797</v>
      </c>
      <c r="AT7" s="185">
        <v>70.814116540077279</v>
      </c>
      <c r="AU7" s="185">
        <v>-0.58979225849198935</v>
      </c>
      <c r="AV7" s="185">
        <v>29186.833715000001</v>
      </c>
      <c r="AW7" s="185">
        <v>3442.8337150000002</v>
      </c>
      <c r="AX7" s="185">
        <v>688.56674299999997</v>
      </c>
      <c r="AY7" s="155"/>
    </row>
    <row r="8" spans="1:51" x14ac:dyDescent="0.35">
      <c r="B8" s="142" t="str">
        <f t="shared" si="0"/>
        <v>B19019 SEEDED RYE BREAD</v>
      </c>
      <c r="D8" s="173">
        <f t="shared" si="1"/>
        <v>3356</v>
      </c>
      <c r="E8" s="174">
        <f t="shared" si="1"/>
        <v>833.05001300000004</v>
      </c>
      <c r="F8" s="174">
        <f t="shared" si="1"/>
        <v>233.58332100000004</v>
      </c>
      <c r="G8" s="174">
        <f t="shared" si="1"/>
        <v>155.34999700000003</v>
      </c>
      <c r="H8" s="175">
        <f t="shared" si="2"/>
        <v>4.028569650835597</v>
      </c>
      <c r="I8" s="176">
        <f t="shared" si="3"/>
        <v>4</v>
      </c>
      <c r="J8" s="177">
        <f t="shared" si="4"/>
        <v>0.68658874365611144</v>
      </c>
      <c r="K8" s="177">
        <f t="shared" si="4"/>
        <v>0.7865870803546442</v>
      </c>
      <c r="L8" s="178">
        <f t="shared" si="5"/>
        <v>3.9999999999999991</v>
      </c>
      <c r="M8" s="143">
        <f t="shared" si="6"/>
        <v>0.68171962077279757</v>
      </c>
      <c r="N8" s="143">
        <f t="shared" si="7"/>
        <v>-4.86912288331387E-3</v>
      </c>
      <c r="O8" s="143">
        <f t="shared" si="8"/>
        <v>0.78100879322415784</v>
      </c>
      <c r="P8" s="143">
        <f t="shared" si="9"/>
        <v>-5.578287130486359E-3</v>
      </c>
      <c r="Q8" s="179">
        <f t="shared" si="10"/>
        <v>4</v>
      </c>
      <c r="R8" s="143">
        <f t="shared" si="11"/>
        <v>0.68658874365611122</v>
      </c>
      <c r="S8" s="143">
        <f t="shared" si="12"/>
        <v>0</v>
      </c>
      <c r="T8" s="143">
        <f t="shared" si="13"/>
        <v>0.78658708035464409</v>
      </c>
      <c r="U8" s="143">
        <f t="shared" si="14"/>
        <v>0</v>
      </c>
      <c r="W8" s="144"/>
      <c r="X8" s="144"/>
      <c r="Y8" s="143"/>
      <c r="Z8" s="145">
        <f t="shared" si="15"/>
        <v>4922.8449610935904</v>
      </c>
      <c r="AA8" s="145">
        <f t="shared" si="16"/>
        <v>4887.9333240000005</v>
      </c>
      <c r="AB8" s="145">
        <f t="shared" si="17"/>
        <v>839.00000000000023</v>
      </c>
      <c r="AC8" s="145">
        <f t="shared" si="18"/>
        <v>839</v>
      </c>
      <c r="AD8" s="145">
        <f t="shared" si="19"/>
        <v>833.05001300000004</v>
      </c>
      <c r="AE8" s="145">
        <f t="shared" si="20"/>
        <v>4297.0066779219887</v>
      </c>
      <c r="AF8" s="145">
        <f t="shared" si="21"/>
        <v>4266.5333360000004</v>
      </c>
      <c r="AG8" s="145">
        <f t="shared" si="22"/>
        <v>839.00000000000011</v>
      </c>
      <c r="AH8" s="145">
        <f t="shared" si="23"/>
        <v>839</v>
      </c>
      <c r="AI8" s="145">
        <f t="shared" si="24"/>
        <v>833.05001300000015</v>
      </c>
      <c r="AK8" s="180"/>
      <c r="AL8" s="184" t="s">
        <v>1004</v>
      </c>
      <c r="AM8" s="185">
        <v>3356</v>
      </c>
      <c r="AN8" s="185">
        <v>833.05001300000004</v>
      </c>
      <c r="AO8" s="185">
        <v>233.58332100000004</v>
      </c>
      <c r="AP8" s="185">
        <v>155.34999700000003</v>
      </c>
      <c r="AQ8" s="185">
        <v>4.028569650835597</v>
      </c>
      <c r="AR8" s="185">
        <v>4</v>
      </c>
      <c r="AS8" s="185">
        <v>68.65887436561114</v>
      </c>
      <c r="AT8" s="185">
        <v>78.658708035464414</v>
      </c>
      <c r="AU8" s="185">
        <v>2.8569650835597146E-2</v>
      </c>
      <c r="AV8" s="185">
        <v>3332.2000520000001</v>
      </c>
      <c r="AW8" s="185">
        <v>-23.799947999999969</v>
      </c>
      <c r="AX8" s="185">
        <v>-5.9499869999999921</v>
      </c>
      <c r="AY8" s="155"/>
    </row>
    <row r="9" spans="1:51" x14ac:dyDescent="0.35">
      <c r="B9" s="142" t="str">
        <f t="shared" si="0"/>
        <v>B19068 PUMPERNICKEL BREAD</v>
      </c>
      <c r="D9" s="173">
        <f t="shared" si="1"/>
        <v>2944</v>
      </c>
      <c r="E9" s="174">
        <f t="shared" si="1"/>
        <v>747.10000600000001</v>
      </c>
      <c r="F9" s="174">
        <f t="shared" si="1"/>
        <v>38.766660999999999</v>
      </c>
      <c r="G9" s="174">
        <f t="shared" si="1"/>
        <v>403.09999700000003</v>
      </c>
      <c r="H9" s="175">
        <f t="shared" si="2"/>
        <v>3.9405701731449323</v>
      </c>
      <c r="I9" s="176">
        <f t="shared" si="3"/>
        <v>4</v>
      </c>
      <c r="J9" s="177">
        <f t="shared" si="4"/>
        <v>0.61902492499150763</v>
      </c>
      <c r="K9" s="177">
        <f t="shared" si="4"/>
        <v>0.9365456392362862</v>
      </c>
      <c r="L9" s="178">
        <f t="shared" si="5"/>
        <v>3.9999999999999831</v>
      </c>
      <c r="M9" s="143">
        <f t="shared" si="6"/>
        <v>0.62836076790122686</v>
      </c>
      <c r="N9" s="143">
        <f t="shared" si="7"/>
        <v>9.3358429097192275E-3</v>
      </c>
      <c r="O9" s="143">
        <f t="shared" si="8"/>
        <v>0.95067018028899297</v>
      </c>
      <c r="P9" s="143">
        <f t="shared" si="9"/>
        <v>1.4124541052706774E-2</v>
      </c>
      <c r="Q9" s="179">
        <f t="shared" si="10"/>
        <v>4</v>
      </c>
      <c r="R9" s="143">
        <f t="shared" si="11"/>
        <v>0.61902492499150508</v>
      </c>
      <c r="S9" s="143">
        <f t="shared" si="12"/>
        <v>-2.55351295663786E-15</v>
      </c>
      <c r="T9" s="143">
        <f t="shared" si="13"/>
        <v>0.93654563923628031</v>
      </c>
      <c r="U9" s="143">
        <f t="shared" si="14"/>
        <v>-5.8841820305133297E-15</v>
      </c>
      <c r="W9" s="144"/>
      <c r="X9" s="144"/>
      <c r="Y9" s="143"/>
      <c r="Z9" s="145">
        <f t="shared" si="15"/>
        <v>4685.2065730220329</v>
      </c>
      <c r="AA9" s="145">
        <f t="shared" si="16"/>
        <v>4755.8666560000001</v>
      </c>
      <c r="AB9" s="145">
        <f t="shared" si="17"/>
        <v>736.00000000000307</v>
      </c>
      <c r="AC9" s="145">
        <f t="shared" si="18"/>
        <v>736</v>
      </c>
      <c r="AD9" s="145">
        <f t="shared" si="19"/>
        <v>747.10000600000001</v>
      </c>
      <c r="AE9" s="145">
        <f t="shared" si="20"/>
        <v>3096.762748049021</v>
      </c>
      <c r="AF9" s="145">
        <f t="shared" si="21"/>
        <v>3143.466668</v>
      </c>
      <c r="AG9" s="145">
        <f t="shared" si="22"/>
        <v>736.00000000000466</v>
      </c>
      <c r="AH9" s="145">
        <f t="shared" si="23"/>
        <v>736</v>
      </c>
      <c r="AI9" s="145">
        <f t="shared" si="24"/>
        <v>747.10000600000001</v>
      </c>
      <c r="AK9" s="180"/>
      <c r="AL9" s="184" t="s">
        <v>1005</v>
      </c>
      <c r="AM9" s="185">
        <v>2944</v>
      </c>
      <c r="AN9" s="185">
        <v>747.10000600000001</v>
      </c>
      <c r="AO9" s="185">
        <v>38.766660999999999</v>
      </c>
      <c r="AP9" s="185">
        <v>403.09999700000003</v>
      </c>
      <c r="AQ9" s="185">
        <v>3.9405701731449323</v>
      </c>
      <c r="AR9" s="185">
        <v>4</v>
      </c>
      <c r="AS9" s="185">
        <v>61.90249249915076</v>
      </c>
      <c r="AT9" s="185">
        <v>93.654563923628615</v>
      </c>
      <c r="AU9" s="185">
        <v>-5.9429826855067633E-2</v>
      </c>
      <c r="AV9" s="185">
        <v>2988.400024</v>
      </c>
      <c r="AW9" s="185">
        <v>44.400023999999959</v>
      </c>
      <c r="AX9" s="185">
        <v>11.10000599999999</v>
      </c>
      <c r="AY9" s="155"/>
    </row>
    <row r="10" spans="1:51" x14ac:dyDescent="0.35">
      <c r="B10" s="142" t="str">
        <f t="shared" si="0"/>
        <v>B19100 FRENCH STIX</v>
      </c>
      <c r="D10" s="173">
        <f t="shared" si="1"/>
        <v>1681</v>
      </c>
      <c r="E10" s="174">
        <f t="shared" si="1"/>
        <v>787.70000199999993</v>
      </c>
      <c r="F10" s="174">
        <f t="shared" si="1"/>
        <v>60.849998000000006</v>
      </c>
      <c r="G10" s="174">
        <f t="shared" si="1"/>
        <v>55.299999</v>
      </c>
      <c r="H10" s="175">
        <f t="shared" si="2"/>
        <v>2.1340611853902218</v>
      </c>
      <c r="I10" s="176">
        <f t="shared" si="3"/>
        <v>2.5</v>
      </c>
      <c r="J10" s="177">
        <f t="shared" si="4"/>
        <v>0.74392874988366908</v>
      </c>
      <c r="K10" s="177">
        <f t="shared" si="4"/>
        <v>0.79241058234832906</v>
      </c>
      <c r="L10" s="178">
        <f t="shared" si="5"/>
        <v>2.5000000006007381</v>
      </c>
      <c r="M10" s="143">
        <f t="shared" si="6"/>
        <v>0.87149416703158067</v>
      </c>
      <c r="N10" s="143">
        <f t="shared" si="7"/>
        <v>0.12756541714791159</v>
      </c>
      <c r="O10" s="143">
        <f t="shared" si="8"/>
        <v>0.92828943727535207</v>
      </c>
      <c r="P10" s="143">
        <f t="shared" si="9"/>
        <v>0.13587885492702301</v>
      </c>
      <c r="Q10" s="179">
        <f t="shared" si="10"/>
        <v>2.5</v>
      </c>
      <c r="R10" s="143">
        <f t="shared" si="11"/>
        <v>0.74392875006243164</v>
      </c>
      <c r="S10" s="143">
        <f t="shared" si="12"/>
        <v>1.7876256031001958E-10</v>
      </c>
      <c r="T10" s="143">
        <f t="shared" si="13"/>
        <v>0.79241058275882392</v>
      </c>
      <c r="U10" s="143">
        <f t="shared" si="14"/>
        <v>4.1049486032562754E-10</v>
      </c>
      <c r="W10" s="144"/>
      <c r="X10" s="144"/>
      <c r="Y10" s="143"/>
      <c r="Z10" s="145">
        <f t="shared" si="15"/>
        <v>1928.8712002808907</v>
      </c>
      <c r="AA10" s="145">
        <f t="shared" si="16"/>
        <v>2259.6249974999996</v>
      </c>
      <c r="AB10" s="145">
        <f t="shared" si="17"/>
        <v>672.39999983842552</v>
      </c>
      <c r="AC10" s="145">
        <f t="shared" si="18"/>
        <v>672.4</v>
      </c>
      <c r="AD10" s="145">
        <f t="shared" si="19"/>
        <v>787.70000199999993</v>
      </c>
      <c r="AE10" s="145">
        <f t="shared" si="20"/>
        <v>1810.8576188628726</v>
      </c>
      <c r="AF10" s="145">
        <f t="shared" si="21"/>
        <v>2121.375</v>
      </c>
      <c r="AG10" s="145">
        <f t="shared" si="22"/>
        <v>672.39999965167453</v>
      </c>
      <c r="AH10" s="145">
        <f t="shared" si="23"/>
        <v>672.4</v>
      </c>
      <c r="AI10" s="145">
        <f t="shared" si="24"/>
        <v>787.70000199999993</v>
      </c>
      <c r="AK10" s="180"/>
      <c r="AL10" s="184" t="s">
        <v>1006</v>
      </c>
      <c r="AM10" s="185">
        <v>1681</v>
      </c>
      <c r="AN10" s="185">
        <v>787.70000199999993</v>
      </c>
      <c r="AO10" s="185">
        <v>60.849998000000006</v>
      </c>
      <c r="AP10" s="185">
        <v>55.299999</v>
      </c>
      <c r="AQ10" s="185">
        <v>2.1340611853902218</v>
      </c>
      <c r="AR10" s="185">
        <v>2.5</v>
      </c>
      <c r="AS10" s="185">
        <v>74.392874988366913</v>
      </c>
      <c r="AT10" s="185">
        <v>79.241058234832906</v>
      </c>
      <c r="AU10" s="185">
        <v>-0.36593881460977828</v>
      </c>
      <c r="AV10" s="185">
        <v>1969.2500049999999</v>
      </c>
      <c r="AW10" s="185">
        <v>288.25000499999987</v>
      </c>
      <c r="AX10" s="185">
        <v>115.30000199999995</v>
      </c>
      <c r="AY10" s="155"/>
    </row>
    <row r="11" spans="1:51" x14ac:dyDescent="0.35">
      <c r="B11" s="142" t="str">
        <f t="shared" si="0"/>
        <v>B19180 SWEET ITALIAN STIX</v>
      </c>
      <c r="D11" s="173">
        <f t="shared" si="1"/>
        <v>6396</v>
      </c>
      <c r="E11" s="174">
        <f t="shared" si="1"/>
        <v>3296.8833500000001</v>
      </c>
      <c r="F11" s="174">
        <f t="shared" si="1"/>
        <v>743.71665300000006</v>
      </c>
      <c r="G11" s="174">
        <f t="shared" si="1"/>
        <v>477.24999399999996</v>
      </c>
      <c r="H11" s="175">
        <f t="shared" si="2"/>
        <v>1.9400140438696443</v>
      </c>
      <c r="I11" s="176">
        <f t="shared" si="3"/>
        <v>2.5</v>
      </c>
      <c r="J11" s="177">
        <f t="shared" si="4"/>
        <v>0.56628706163438547</v>
      </c>
      <c r="K11" s="177">
        <f t="shared" si="4"/>
        <v>0.63317329044078585</v>
      </c>
      <c r="L11" s="178">
        <f t="shared" si="5"/>
        <v>2.5000000002872427</v>
      </c>
      <c r="M11" s="143">
        <f t="shared" si="6"/>
        <v>0.72974608545862252</v>
      </c>
      <c r="N11" s="143">
        <f t="shared" si="7"/>
        <v>0.16345902382423705</v>
      </c>
      <c r="O11" s="143">
        <f t="shared" si="8"/>
        <v>0.81593905547497469</v>
      </c>
      <c r="P11" s="143">
        <f t="shared" si="9"/>
        <v>0.18276576503418884</v>
      </c>
      <c r="Q11" s="179">
        <f t="shared" si="10"/>
        <v>2.5</v>
      </c>
      <c r="R11" s="143">
        <f t="shared" si="11"/>
        <v>0.5662870616994502</v>
      </c>
      <c r="S11" s="143">
        <f t="shared" si="12"/>
        <v>6.5064731380459762E-11</v>
      </c>
      <c r="T11" s="143">
        <f t="shared" si="13"/>
        <v>0.6331732906252735</v>
      </c>
      <c r="U11" s="143">
        <f t="shared" si="14"/>
        <v>1.8448764738110413E-10</v>
      </c>
      <c r="W11" s="144"/>
      <c r="X11" s="144"/>
      <c r="Y11" s="143"/>
      <c r="Z11" s="145">
        <f t="shared" si="15"/>
        <v>8764.6924422764314</v>
      </c>
      <c r="AA11" s="145">
        <f t="shared" si="16"/>
        <v>11294.624992500001</v>
      </c>
      <c r="AB11" s="145">
        <f t="shared" si="17"/>
        <v>2558.3999997060473</v>
      </c>
      <c r="AC11" s="145">
        <f t="shared" si="18"/>
        <v>2558.4</v>
      </c>
      <c r="AD11" s="145">
        <f t="shared" si="19"/>
        <v>3296.8833499999996</v>
      </c>
      <c r="AE11" s="145">
        <f t="shared" si="20"/>
        <v>7838.8207514797268</v>
      </c>
      <c r="AF11" s="145">
        <f t="shared" si="21"/>
        <v>10101.500007500001</v>
      </c>
      <c r="AG11" s="145">
        <f t="shared" si="22"/>
        <v>2558.3999992545591</v>
      </c>
      <c r="AH11" s="145">
        <f t="shared" si="23"/>
        <v>2558.4</v>
      </c>
      <c r="AI11" s="145">
        <f t="shared" si="24"/>
        <v>3296.8833500000001</v>
      </c>
      <c r="AK11" s="180"/>
      <c r="AL11" s="184" t="s">
        <v>1007</v>
      </c>
      <c r="AM11" s="185">
        <v>6396</v>
      </c>
      <c r="AN11" s="185">
        <v>3296.8833500000001</v>
      </c>
      <c r="AO11" s="185">
        <v>743.71665300000006</v>
      </c>
      <c r="AP11" s="185">
        <v>477.24999399999996</v>
      </c>
      <c r="AQ11" s="185">
        <v>1.9400140438696443</v>
      </c>
      <c r="AR11" s="185">
        <v>2.5</v>
      </c>
      <c r="AS11" s="185">
        <v>56.628706163438544</v>
      </c>
      <c r="AT11" s="185">
        <v>63.317329044078591</v>
      </c>
      <c r="AU11" s="185">
        <v>-0.55998595613035573</v>
      </c>
      <c r="AV11" s="185">
        <v>8242.2083750000002</v>
      </c>
      <c r="AW11" s="185">
        <v>1846.2083750000006</v>
      </c>
      <c r="AX11" s="185">
        <v>738.48335000000009</v>
      </c>
      <c r="AY11" s="155"/>
    </row>
    <row r="12" spans="1:51" x14ac:dyDescent="0.35">
      <c r="B12" s="142" t="str">
        <f t="shared" si="0"/>
        <v>B19183 WHITE MOUNTAIN BREAD</v>
      </c>
      <c r="D12" s="173">
        <f t="shared" si="1"/>
        <v>872</v>
      </c>
      <c r="E12" s="174">
        <f t="shared" si="1"/>
        <v>274.55000099999995</v>
      </c>
      <c r="F12" s="174">
        <f t="shared" si="1"/>
        <v>18.083333</v>
      </c>
      <c r="G12" s="174">
        <f t="shared" si="1"/>
        <v>253.94999800000002</v>
      </c>
      <c r="H12" s="175">
        <f t="shared" si="2"/>
        <v>3.1761063442866284</v>
      </c>
      <c r="I12" s="176">
        <f t="shared" si="3"/>
        <v>4.5</v>
      </c>
      <c r="J12" s="177">
        <f t="shared" si="4"/>
        <v>0.35452558911506982</v>
      </c>
      <c r="K12" s="177">
        <f t="shared" si="4"/>
        <v>0.66218627635147609</v>
      </c>
      <c r="L12" s="178">
        <f t="shared" si="5"/>
        <v>4.5</v>
      </c>
      <c r="M12" s="143">
        <f t="shared" si="6"/>
        <v>0.50230218326525911</v>
      </c>
      <c r="N12" s="143">
        <f t="shared" si="7"/>
        <v>0.14777659415018929</v>
      </c>
      <c r="O12" s="143">
        <f t="shared" si="8"/>
        <v>0.93820480820547936</v>
      </c>
      <c r="P12" s="143">
        <f t="shared" si="9"/>
        <v>0.27601853185400327</v>
      </c>
      <c r="Q12" s="179">
        <f t="shared" si="10"/>
        <v>4.5</v>
      </c>
      <c r="R12" s="143">
        <f t="shared" si="11"/>
        <v>0.35452558911506982</v>
      </c>
      <c r="S12" s="143">
        <f t="shared" si="12"/>
        <v>0</v>
      </c>
      <c r="T12" s="143">
        <f t="shared" si="13"/>
        <v>0.66218627635147609</v>
      </c>
      <c r="U12" s="143">
        <f t="shared" si="14"/>
        <v>0</v>
      </c>
      <c r="W12" s="144"/>
      <c r="X12" s="144"/>
      <c r="Y12" s="143"/>
      <c r="Z12" s="145">
        <f t="shared" si="15"/>
        <v>1736.0067884465243</v>
      </c>
      <c r="AA12" s="145">
        <f t="shared" si="16"/>
        <v>2459.6249939999998</v>
      </c>
      <c r="AB12" s="145">
        <f t="shared" si="17"/>
        <v>193.77777777777777</v>
      </c>
      <c r="AC12" s="145">
        <f t="shared" si="18"/>
        <v>193.77777777777777</v>
      </c>
      <c r="AD12" s="145">
        <f t="shared" si="19"/>
        <v>274.55000099999995</v>
      </c>
      <c r="AE12" s="145">
        <f t="shared" si="20"/>
        <v>929.43458866714775</v>
      </c>
      <c r="AF12" s="145">
        <f t="shared" si="21"/>
        <v>1316.8500029999998</v>
      </c>
      <c r="AG12" s="145">
        <f t="shared" si="22"/>
        <v>193.77777777777777</v>
      </c>
      <c r="AH12" s="145">
        <f t="shared" si="23"/>
        <v>193.77777777777777</v>
      </c>
      <c r="AI12" s="145">
        <f t="shared" si="24"/>
        <v>274.5500009999999</v>
      </c>
      <c r="AK12" s="180"/>
      <c r="AL12" s="184" t="s">
        <v>1008</v>
      </c>
      <c r="AM12" s="185">
        <v>872</v>
      </c>
      <c r="AN12" s="185">
        <v>274.55000099999995</v>
      </c>
      <c r="AO12" s="185">
        <v>18.083333</v>
      </c>
      <c r="AP12" s="185">
        <v>253.94999800000002</v>
      </c>
      <c r="AQ12" s="185">
        <v>3.1761063442866284</v>
      </c>
      <c r="AR12" s="185">
        <v>4.5</v>
      </c>
      <c r="AS12" s="185">
        <v>35.452558911506983</v>
      </c>
      <c r="AT12" s="185">
        <v>66.218627635147612</v>
      </c>
      <c r="AU12" s="185">
        <v>-1.3238936557133718</v>
      </c>
      <c r="AV12" s="185">
        <v>1235.4750044999998</v>
      </c>
      <c r="AW12" s="185">
        <v>363.4750044999999</v>
      </c>
      <c r="AX12" s="185">
        <v>80.772223222222195</v>
      </c>
      <c r="AY12" s="155"/>
    </row>
    <row r="13" spans="1:51" x14ac:dyDescent="0.35">
      <c r="B13" s="142" t="str">
        <f t="shared" si="0"/>
        <v>B19184 Wheat Mountain</v>
      </c>
      <c r="D13" s="173">
        <f t="shared" si="1"/>
        <v>345</v>
      </c>
      <c r="E13" s="174">
        <f t="shared" si="1"/>
        <v>79.783335000000008</v>
      </c>
      <c r="F13" s="174">
        <f t="shared" si="1"/>
        <v>1.483333</v>
      </c>
      <c r="G13" s="174">
        <f t="shared" si="1"/>
        <v>20.016665</v>
      </c>
      <c r="H13" s="175">
        <f t="shared" si="2"/>
        <v>4.3242113155585686</v>
      </c>
      <c r="I13" s="176">
        <f t="shared" si="3"/>
        <v>4.5</v>
      </c>
      <c r="J13" s="177">
        <f t="shared" si="4"/>
        <v>0.75695244515069804</v>
      </c>
      <c r="K13" s="177">
        <f t="shared" si="4"/>
        <v>0.94339621093689574</v>
      </c>
      <c r="L13" s="178">
        <f t="shared" si="5"/>
        <v>4.5000000058287286</v>
      </c>
      <c r="M13" s="143">
        <f t="shared" si="6"/>
        <v>0.78772422507067363</v>
      </c>
      <c r="N13" s="143">
        <f t="shared" si="7"/>
        <v>3.0771779919975595E-2</v>
      </c>
      <c r="O13" s="143">
        <f t="shared" si="8"/>
        <v>0.9817473382814218</v>
      </c>
      <c r="P13" s="143">
        <f t="shared" si="9"/>
        <v>3.8351127344526059E-2</v>
      </c>
      <c r="Q13" s="179">
        <f t="shared" si="10"/>
        <v>4.5</v>
      </c>
      <c r="R13" s="143">
        <f t="shared" si="11"/>
        <v>0.7569524461311582</v>
      </c>
      <c r="S13" s="143">
        <f t="shared" si="12"/>
        <v>9.8046015750696824E-10</v>
      </c>
      <c r="T13" s="143">
        <f t="shared" si="13"/>
        <v>0.94339621093689552</v>
      </c>
      <c r="U13" s="143">
        <f t="shared" si="14"/>
        <v>0</v>
      </c>
      <c r="W13" s="144"/>
      <c r="X13" s="144"/>
      <c r="Y13" s="143"/>
      <c r="Z13" s="145">
        <f t="shared" si="15"/>
        <v>437.97053463608665</v>
      </c>
      <c r="AA13" s="145">
        <f t="shared" si="16"/>
        <v>455.77499850000004</v>
      </c>
      <c r="AB13" s="145">
        <f t="shared" si="17"/>
        <v>76.666666567362398</v>
      </c>
      <c r="AC13" s="145">
        <f t="shared" si="18"/>
        <v>76.666666666666671</v>
      </c>
      <c r="AD13" s="145">
        <f t="shared" si="19"/>
        <v>79.783334999999994</v>
      </c>
      <c r="AE13" s="145">
        <f t="shared" si="20"/>
        <v>351.41424534334146</v>
      </c>
      <c r="AF13" s="145">
        <f t="shared" si="21"/>
        <v>365.70000600000003</v>
      </c>
      <c r="AG13" s="145">
        <f t="shared" si="22"/>
        <v>76.666666666666686</v>
      </c>
      <c r="AH13" s="145">
        <f t="shared" si="23"/>
        <v>76.666666666666671</v>
      </c>
      <c r="AI13" s="145">
        <f t="shared" si="24"/>
        <v>79.783335000000008</v>
      </c>
      <c r="AK13" s="180"/>
      <c r="AL13" s="184" t="s">
        <v>1009</v>
      </c>
      <c r="AM13" s="185">
        <v>345</v>
      </c>
      <c r="AN13" s="185">
        <v>79.783335000000008</v>
      </c>
      <c r="AO13" s="185">
        <v>1.483333</v>
      </c>
      <c r="AP13" s="185">
        <v>20.016665</v>
      </c>
      <c r="AQ13" s="185">
        <v>4.3242113155585686</v>
      </c>
      <c r="AR13" s="185">
        <v>4.5</v>
      </c>
      <c r="AS13" s="185">
        <v>75.695244515069803</v>
      </c>
      <c r="AT13" s="185">
        <v>94.339621093689573</v>
      </c>
      <c r="AU13" s="185">
        <v>-0.17578868444143153</v>
      </c>
      <c r="AV13" s="185">
        <v>359.02500750000007</v>
      </c>
      <c r="AW13" s="185">
        <v>14.025007500000029</v>
      </c>
      <c r="AX13" s="185">
        <v>3.1166683333333403</v>
      </c>
      <c r="AY13" s="155"/>
    </row>
    <row r="14" spans="1:51" x14ac:dyDescent="0.35">
      <c r="B14" s="142" t="str">
        <f t="shared" si="0"/>
        <v>B19185 ROUND PUMPERNICKLE</v>
      </c>
      <c r="D14" s="173">
        <f t="shared" si="1"/>
        <v>752</v>
      </c>
      <c r="E14" s="174">
        <f t="shared" si="1"/>
        <v>121.63333200000001</v>
      </c>
      <c r="F14" s="174">
        <f t="shared" si="1"/>
        <v>36.1</v>
      </c>
      <c r="G14" s="174">
        <f t="shared" si="1"/>
        <v>477.33333199999998</v>
      </c>
      <c r="H14" s="175">
        <f t="shared" si="2"/>
        <v>6.1825158255140122</v>
      </c>
      <c r="I14" s="176">
        <f t="shared" si="3"/>
        <v>5</v>
      </c>
      <c r="J14" s="177">
        <f t="shared" si="4"/>
        <v>0.19714465755676955</v>
      </c>
      <c r="K14" s="177">
        <f t="shared" si="4"/>
        <v>0.79374472353123249</v>
      </c>
      <c r="L14" s="178">
        <f t="shared" si="5"/>
        <v>6.0063897763578264</v>
      </c>
      <c r="M14" s="143">
        <f t="shared" si="6"/>
        <v>0.19152844716157236</v>
      </c>
      <c r="N14" s="143">
        <f t="shared" si="7"/>
        <v>-5.6162103951971909E-3</v>
      </c>
      <c r="O14" s="143">
        <f t="shared" si="8"/>
        <v>0.77113271150577101</v>
      </c>
      <c r="P14" s="143">
        <f t="shared" si="9"/>
        <v>-2.2612012025461481E-2</v>
      </c>
      <c r="Q14" s="179">
        <f t="shared" si="10"/>
        <v>5</v>
      </c>
      <c r="R14" s="143">
        <f t="shared" si="11"/>
        <v>0.23682553112250906</v>
      </c>
      <c r="S14" s="143">
        <f t="shared" si="12"/>
        <v>3.9680873565739516E-2</v>
      </c>
      <c r="T14" s="143">
        <f t="shared" si="13"/>
        <v>0.95350803849119214</v>
      </c>
      <c r="U14" s="143">
        <f t="shared" si="14"/>
        <v>0.15976331495995966</v>
      </c>
      <c r="W14" s="144"/>
      <c r="X14" s="144"/>
      <c r="Y14" s="143"/>
      <c r="Z14" s="145">
        <f t="shared" si="15"/>
        <v>3926.3097004363894</v>
      </c>
      <c r="AA14" s="145">
        <f t="shared" si="16"/>
        <v>3175.3333199999997</v>
      </c>
      <c r="AB14" s="145">
        <f t="shared" si="17"/>
        <v>125.20000000000002</v>
      </c>
      <c r="AC14" s="145">
        <f t="shared" si="18"/>
        <v>150.4</v>
      </c>
      <c r="AD14" s="145">
        <f t="shared" si="19"/>
        <v>121.63333200000001</v>
      </c>
      <c r="AE14" s="145">
        <f t="shared" si="20"/>
        <v>975.1888213010559</v>
      </c>
      <c r="AF14" s="145">
        <f t="shared" si="21"/>
        <v>788.66666000000009</v>
      </c>
      <c r="AG14" s="145">
        <f t="shared" si="22"/>
        <v>125.20000000000012</v>
      </c>
      <c r="AH14" s="145">
        <f t="shared" si="23"/>
        <v>150.4</v>
      </c>
      <c r="AI14" s="145">
        <f t="shared" si="24"/>
        <v>121.63333200000001</v>
      </c>
      <c r="AK14" s="180"/>
      <c r="AL14" s="184" t="s">
        <v>1010</v>
      </c>
      <c r="AM14" s="185">
        <v>752</v>
      </c>
      <c r="AN14" s="185">
        <v>121.63333200000001</v>
      </c>
      <c r="AO14" s="185">
        <v>36.1</v>
      </c>
      <c r="AP14" s="185">
        <v>477.33333199999998</v>
      </c>
      <c r="AQ14" s="185">
        <v>6.1825158255140131</v>
      </c>
      <c r="AR14" s="185">
        <v>5</v>
      </c>
      <c r="AS14" s="185">
        <v>19.714465755676954</v>
      </c>
      <c r="AT14" s="185">
        <v>79.374472353123252</v>
      </c>
      <c r="AU14" s="185">
        <v>1.1825158255140127</v>
      </c>
      <c r="AV14" s="185">
        <v>608.16665999999998</v>
      </c>
      <c r="AW14" s="185">
        <v>-143.83334000000002</v>
      </c>
      <c r="AX14" s="185">
        <v>-28.766668000000003</v>
      </c>
      <c r="AY14" s="155"/>
    </row>
    <row r="15" spans="1:51" x14ac:dyDescent="0.35">
      <c r="B15" s="142" t="str">
        <f t="shared" si="0"/>
        <v>B19186 ROUND RYE</v>
      </c>
      <c r="D15" s="173">
        <f t="shared" si="1"/>
        <v>160</v>
      </c>
      <c r="E15" s="174">
        <f t="shared" si="1"/>
        <v>33.966667000000001</v>
      </c>
      <c r="F15" s="174">
        <f t="shared" si="1"/>
        <v>0</v>
      </c>
      <c r="G15" s="174">
        <f t="shared" si="1"/>
        <v>8.966666</v>
      </c>
      <c r="H15" s="175">
        <f t="shared" si="2"/>
        <v>4.710500444450437</v>
      </c>
      <c r="I15" s="176">
        <f t="shared" si="3"/>
        <v>5</v>
      </c>
      <c r="J15" s="177">
        <f t="shared" si="4"/>
        <v>0.74534162069364607</v>
      </c>
      <c r="K15" s="177">
        <f t="shared" si="4"/>
        <v>0.94210008889008767</v>
      </c>
      <c r="L15" s="178">
        <f t="shared" si="5"/>
        <v>5</v>
      </c>
      <c r="M15" s="143">
        <f t="shared" si="6"/>
        <v>0.79114908222941827</v>
      </c>
      <c r="N15" s="143">
        <f t="shared" si="7"/>
        <v>4.5807461535772198E-2</v>
      </c>
      <c r="O15" s="143">
        <f t="shared" si="8"/>
        <v>1</v>
      </c>
      <c r="P15" s="143">
        <f t="shared" si="9"/>
        <v>5.7899911109912328E-2</v>
      </c>
      <c r="Q15" s="179">
        <f t="shared" si="10"/>
        <v>5</v>
      </c>
      <c r="R15" s="143">
        <f t="shared" si="11"/>
        <v>0.74534162069364607</v>
      </c>
      <c r="S15" s="143">
        <f t="shared" si="12"/>
        <v>0</v>
      </c>
      <c r="T15" s="143">
        <f t="shared" si="13"/>
        <v>0.94210008889008745</v>
      </c>
      <c r="U15" s="143">
        <f t="shared" si="14"/>
        <v>0</v>
      </c>
      <c r="W15" s="144"/>
      <c r="X15" s="144"/>
      <c r="Y15" s="143"/>
      <c r="Z15" s="145">
        <f t="shared" si="15"/>
        <v>202.23748417823865</v>
      </c>
      <c r="AA15" s="145">
        <f t="shared" si="16"/>
        <v>214.66666500000002</v>
      </c>
      <c r="AB15" s="145">
        <f t="shared" si="17"/>
        <v>32</v>
      </c>
      <c r="AC15" s="145">
        <f t="shared" si="18"/>
        <v>32</v>
      </c>
      <c r="AD15" s="145">
        <f t="shared" si="19"/>
        <v>33.966667000000001</v>
      </c>
      <c r="AE15" s="145">
        <f t="shared" si="20"/>
        <v>160</v>
      </c>
      <c r="AF15" s="145">
        <f t="shared" si="21"/>
        <v>169.83333500000001</v>
      </c>
      <c r="AG15" s="145">
        <f t="shared" si="22"/>
        <v>32.000000000000007</v>
      </c>
      <c r="AH15" s="145">
        <f t="shared" si="23"/>
        <v>32</v>
      </c>
      <c r="AI15" s="145">
        <f t="shared" si="24"/>
        <v>33.966667000000001</v>
      </c>
      <c r="AK15" s="180"/>
      <c r="AL15" s="184" t="s">
        <v>1011</v>
      </c>
      <c r="AM15" s="185">
        <v>160</v>
      </c>
      <c r="AN15" s="185">
        <v>33.966667000000001</v>
      </c>
      <c r="AO15" s="185">
        <v>0</v>
      </c>
      <c r="AP15" s="185">
        <v>8.966666</v>
      </c>
      <c r="AQ15" s="185">
        <v>4.710500444450437</v>
      </c>
      <c r="AR15" s="185">
        <v>5</v>
      </c>
      <c r="AS15" s="185">
        <v>74.534162069364612</v>
      </c>
      <c r="AT15" s="185">
        <v>94.210008889008762</v>
      </c>
      <c r="AU15" s="185">
        <v>-0.28949955554956319</v>
      </c>
      <c r="AV15" s="185">
        <v>169.83333500000001</v>
      </c>
      <c r="AW15" s="185">
        <v>9.833335000000007</v>
      </c>
      <c r="AX15" s="185">
        <v>1.9666670000000013</v>
      </c>
      <c r="AY15" s="155"/>
    </row>
    <row r="16" spans="1:51" x14ac:dyDescent="0.35">
      <c r="B16" s="142">
        <f t="shared" si="0"/>
        <v>0</v>
      </c>
      <c r="D16" s="173">
        <f t="shared" si="1"/>
        <v>0</v>
      </c>
      <c r="E16" s="174">
        <f t="shared" si="1"/>
        <v>0</v>
      </c>
      <c r="F16" s="174">
        <f t="shared" si="1"/>
        <v>0</v>
      </c>
      <c r="G16" s="174">
        <f t="shared" si="1"/>
        <v>0</v>
      </c>
      <c r="H16" s="175">
        <f t="shared" si="2"/>
        <v>0</v>
      </c>
      <c r="I16" s="176">
        <f t="shared" si="3"/>
        <v>0</v>
      </c>
      <c r="J16" s="177">
        <f t="shared" si="4"/>
        <v>0</v>
      </c>
      <c r="K16" s="177">
        <f t="shared" si="4"/>
        <v>0</v>
      </c>
      <c r="L16" s="178">
        <f t="shared" si="5"/>
        <v>0</v>
      </c>
      <c r="M16" s="143">
        <f t="shared" si="6"/>
        <v>0</v>
      </c>
      <c r="N16" s="143">
        <f t="shared" si="7"/>
        <v>0</v>
      </c>
      <c r="O16" s="143">
        <f t="shared" si="8"/>
        <v>0</v>
      </c>
      <c r="P16" s="143">
        <f t="shared" si="9"/>
        <v>0</v>
      </c>
      <c r="Q16" s="179">
        <f t="shared" si="10"/>
        <v>0</v>
      </c>
      <c r="R16" s="143">
        <f t="shared" si="11"/>
        <v>0</v>
      </c>
      <c r="S16" s="143">
        <f t="shared" si="12"/>
        <v>0</v>
      </c>
      <c r="T16" s="143">
        <f t="shared" si="13"/>
        <v>0</v>
      </c>
      <c r="U16" s="143">
        <f t="shared" si="14"/>
        <v>0</v>
      </c>
      <c r="W16" s="144"/>
      <c r="X16" s="144"/>
      <c r="Y16" s="143"/>
      <c r="Z16" s="145">
        <f t="shared" si="15"/>
        <v>0</v>
      </c>
      <c r="AA16" s="145">
        <f t="shared" si="16"/>
        <v>0</v>
      </c>
      <c r="AB16" s="145">
        <f t="shared" si="17"/>
        <v>0</v>
      </c>
      <c r="AC16" s="145">
        <f t="shared" si="18"/>
        <v>0</v>
      </c>
      <c r="AD16" s="145">
        <f t="shared" si="19"/>
        <v>0</v>
      </c>
      <c r="AE16" s="145">
        <f t="shared" si="20"/>
        <v>0</v>
      </c>
      <c r="AF16" s="145">
        <f t="shared" si="21"/>
        <v>0</v>
      </c>
      <c r="AG16" s="145">
        <f t="shared" si="22"/>
        <v>0</v>
      </c>
      <c r="AH16" s="145">
        <f t="shared" si="23"/>
        <v>0</v>
      </c>
      <c r="AI16" s="145">
        <f t="shared" si="24"/>
        <v>0</v>
      </c>
      <c r="AK16" s="180"/>
      <c r="AL16" s="184"/>
      <c r="AM16" s="185"/>
      <c r="AN16" s="185"/>
      <c r="AO16" s="185"/>
      <c r="AP16" s="185"/>
      <c r="AQ16" s="185"/>
      <c r="AR16" s="185"/>
      <c r="AS16" s="185"/>
      <c r="AT16" s="185"/>
      <c r="AU16" s="185"/>
      <c r="AV16" s="185"/>
      <c r="AW16" s="185"/>
      <c r="AX16" s="185"/>
      <c r="AY16" s="155"/>
    </row>
    <row r="17" spans="1:51" x14ac:dyDescent="0.35">
      <c r="B17" s="187" t="str">
        <f>CONCATENATE(A5," Subtotal")</f>
        <v>Bread Line Subtotal</v>
      </c>
      <c r="C17" s="188"/>
      <c r="D17" s="189">
        <f>SUM(D6:D16)</f>
        <v>90635</v>
      </c>
      <c r="E17" s="189">
        <f>SUM(E6:E16)</f>
        <v>22923.033571</v>
      </c>
      <c r="F17" s="189">
        <f>SUM(F6:F16)</f>
        <v>4759.8997859999999</v>
      </c>
      <c r="G17" s="189">
        <f>SUM(G6:G16)</f>
        <v>2962.199967</v>
      </c>
      <c r="H17" s="190">
        <f t="shared" ref="H17" si="25">D17/E17</f>
        <v>3.9538833165023419</v>
      </c>
      <c r="I17" s="191"/>
      <c r="J17" s="192">
        <f>AB17/(SUM($E17:$G17))</f>
        <v>0.65456541604209761</v>
      </c>
      <c r="K17" s="192">
        <f>AG17/(SUM($E17:$F17))</f>
        <v>0.72460689713282977</v>
      </c>
      <c r="L17" s="193">
        <f>D17/(J17*(E17+F17+G17))</f>
        <v>4.5183655971453582</v>
      </c>
      <c r="M17" s="194">
        <f>AD17/(SUM($E17:$G17))</f>
        <v>0.74801546231315064</v>
      </c>
      <c r="N17" s="195">
        <f>M17-J17</f>
        <v>9.3450046271053022E-2</v>
      </c>
      <c r="O17" s="194">
        <f>AI17/(SUM($E17:$F17))</f>
        <v>0.82805652404619923</v>
      </c>
      <c r="P17" s="195">
        <f>O17-K17</f>
        <v>0.10344962691336945</v>
      </c>
      <c r="Q17" s="193">
        <f>D17/(R17*(E17+F17+G17))</f>
        <v>4.5126963930073014</v>
      </c>
      <c r="R17" s="196">
        <f>AC17/(SUM($E17:$G17))</f>
        <v>0.65538773260011052</v>
      </c>
      <c r="S17" s="195">
        <f>R17-J17</f>
        <v>8.2231655801290326E-4</v>
      </c>
      <c r="T17" s="196">
        <f>AH17/(SUM($E17:$F17))</f>
        <v>0.72551720532773045</v>
      </c>
      <c r="U17" s="195">
        <f>T17-K17</f>
        <v>9.1030819490067749E-4</v>
      </c>
      <c r="V17" s="187"/>
      <c r="W17" s="187"/>
      <c r="X17" s="187"/>
      <c r="Y17" s="143"/>
      <c r="Z17" s="197">
        <f t="shared" ref="Z17:AI17" si="26">SUM(Z6:Z16)</f>
        <v>121698.39061967251</v>
      </c>
      <c r="AA17" s="197">
        <f t="shared" si="26"/>
        <v>136936.5333025</v>
      </c>
      <c r="AB17" s="197">
        <f t="shared" si="26"/>
        <v>20059.244443889613</v>
      </c>
      <c r="AC17" s="197">
        <f t="shared" si="26"/>
        <v>20084.444444444449</v>
      </c>
      <c r="AD17" s="197">
        <f t="shared" si="26"/>
        <v>22923.033571</v>
      </c>
      <c r="AE17" s="197">
        <f t="shared" si="26"/>
        <v>109639.03163510171</v>
      </c>
      <c r="AF17" s="197">
        <f t="shared" si="26"/>
        <v>124152.34177549998</v>
      </c>
      <c r="AG17" s="197">
        <f t="shared" si="26"/>
        <v>20059.244443350683</v>
      </c>
      <c r="AH17" s="197">
        <f t="shared" si="26"/>
        <v>20084.444444444449</v>
      </c>
      <c r="AI17" s="197">
        <f t="shared" si="26"/>
        <v>22923.033571000004</v>
      </c>
      <c r="AK17" s="198"/>
      <c r="AL17" s="222" t="s">
        <v>371</v>
      </c>
      <c r="AM17" s="221"/>
      <c r="AN17" s="221"/>
      <c r="AO17" s="221"/>
      <c r="AP17" s="221"/>
      <c r="AQ17" s="221"/>
      <c r="AR17" s="221"/>
      <c r="AS17" s="221"/>
      <c r="AT17" s="221"/>
      <c r="AU17" s="221"/>
      <c r="AV17" s="221"/>
      <c r="AW17" s="221"/>
      <c r="AX17" s="221"/>
      <c r="AY17" s="155"/>
    </row>
    <row r="18" spans="1:51" x14ac:dyDescent="0.35">
      <c r="B18" s="187"/>
      <c r="C18" s="187"/>
      <c r="D18" s="189"/>
      <c r="E18" s="189"/>
      <c r="F18" s="189"/>
      <c r="G18" s="189"/>
      <c r="H18" s="199"/>
      <c r="I18" s="187"/>
      <c r="J18" s="192"/>
      <c r="K18" s="192"/>
      <c r="L18" s="193"/>
      <c r="M18" s="192"/>
      <c r="N18" s="195"/>
      <c r="O18" s="192"/>
      <c r="P18" s="195"/>
      <c r="Q18" s="193"/>
      <c r="R18" s="192"/>
      <c r="S18" s="195"/>
      <c r="T18" s="192"/>
      <c r="U18" s="195"/>
      <c r="V18" s="187"/>
      <c r="W18" s="187"/>
      <c r="X18" s="187"/>
      <c r="Y18" s="143"/>
      <c r="Z18" s="200"/>
      <c r="AA18" s="200"/>
      <c r="AB18" s="200"/>
      <c r="AC18" s="200"/>
      <c r="AD18" s="200"/>
      <c r="AE18" s="200"/>
      <c r="AF18" s="200"/>
      <c r="AG18" s="200"/>
      <c r="AH18" s="200"/>
      <c r="AI18" s="200"/>
      <c r="AK18" s="180"/>
      <c r="AY18" s="155"/>
    </row>
    <row r="19" spans="1:51" x14ac:dyDescent="0.35">
      <c r="B19" s="187"/>
      <c r="C19" s="187"/>
      <c r="D19" s="189"/>
      <c r="E19" s="189"/>
      <c r="F19" s="189"/>
      <c r="G19" s="189"/>
      <c r="H19" s="199"/>
      <c r="I19" s="187"/>
      <c r="J19" s="192"/>
      <c r="K19" s="192"/>
      <c r="L19" s="193"/>
      <c r="M19" s="192"/>
      <c r="N19" s="195"/>
      <c r="O19" s="192"/>
      <c r="P19" s="195"/>
      <c r="Q19" s="193"/>
      <c r="R19" s="192"/>
      <c r="S19" s="195"/>
      <c r="T19" s="192"/>
      <c r="U19" s="195"/>
      <c r="V19" s="187"/>
      <c r="W19" s="187"/>
      <c r="X19" s="187"/>
      <c r="Y19" s="143"/>
      <c r="Z19" s="200"/>
      <c r="AA19" s="200"/>
      <c r="AB19" s="200"/>
      <c r="AC19" s="200"/>
      <c r="AD19" s="200"/>
      <c r="AE19" s="200"/>
      <c r="AF19" s="200"/>
      <c r="AG19" s="200"/>
      <c r="AH19" s="200"/>
      <c r="AI19" s="200"/>
      <c r="AK19" s="180"/>
      <c r="AL19" s="155"/>
      <c r="AM19" s="155"/>
      <c r="AN19" s="155"/>
      <c r="AO19" s="155"/>
      <c r="AP19" s="155"/>
      <c r="AQ19" s="155"/>
      <c r="AR19" s="155"/>
      <c r="AS19" s="155"/>
      <c r="AT19" s="155"/>
      <c r="AU19" s="155"/>
      <c r="AV19" s="155"/>
      <c r="AW19" s="155"/>
      <c r="AX19" s="155"/>
      <c r="AY19" s="155"/>
    </row>
    <row r="20" spans="1:51" x14ac:dyDescent="0.35">
      <c r="A20" s="166" t="str">
        <f>AL20</f>
        <v>Cake Make-up</v>
      </c>
      <c r="B20" s="187"/>
      <c r="C20" s="187"/>
      <c r="D20" s="189"/>
      <c r="E20" s="189"/>
      <c r="F20" s="189"/>
      <c r="G20" s="189"/>
      <c r="H20" s="199"/>
      <c r="I20" s="187"/>
      <c r="J20" s="192"/>
      <c r="K20" s="192"/>
      <c r="L20" s="193"/>
      <c r="M20" s="192"/>
      <c r="N20" s="195"/>
      <c r="O20" s="192"/>
      <c r="P20" s="195"/>
      <c r="Q20" s="193"/>
      <c r="R20" s="192"/>
      <c r="S20" s="195"/>
      <c r="T20" s="192"/>
      <c r="U20" s="195"/>
      <c r="V20" s="187"/>
      <c r="W20" s="187"/>
      <c r="X20" s="187"/>
      <c r="Y20" s="143"/>
      <c r="Z20" s="200"/>
      <c r="AA20" s="200"/>
      <c r="AB20" s="200"/>
      <c r="AC20" s="200"/>
      <c r="AD20" s="200"/>
      <c r="AE20" s="200"/>
      <c r="AF20" s="200"/>
      <c r="AG20" s="200"/>
      <c r="AH20" s="200"/>
      <c r="AI20" s="200"/>
      <c r="AK20" s="201"/>
      <c r="AL20" s="202" t="s">
        <v>372</v>
      </c>
      <c r="AM20" s="202"/>
      <c r="AN20" s="202"/>
      <c r="AO20" s="202"/>
      <c r="AP20" s="202"/>
      <c r="AQ20" s="202"/>
      <c r="AR20" s="202"/>
      <c r="AS20" s="202"/>
      <c r="AT20" s="202"/>
      <c r="AU20" s="202"/>
      <c r="AV20" s="202"/>
      <c r="AW20" s="202"/>
      <c r="AX20" s="202"/>
      <c r="AY20" s="155"/>
    </row>
    <row r="21" spans="1:51" x14ac:dyDescent="0.35">
      <c r="B21" s="142" t="str">
        <f t="shared" ref="B21:B52" si="27">AL21</f>
        <v>B18717 WHITE MARBLE 1/2 SHEET</v>
      </c>
      <c r="D21" s="173">
        <f t="shared" ref="D21:G46" si="28">AM21</f>
        <v>1635</v>
      </c>
      <c r="E21" s="174">
        <f t="shared" si="28"/>
        <v>468.283343</v>
      </c>
      <c r="F21" s="174">
        <f>AO21</f>
        <v>582.04998899999998</v>
      </c>
      <c r="G21" s="174">
        <f>AP21</f>
        <v>69.716665000000006</v>
      </c>
      <c r="H21" s="175">
        <f t="shared" ref="H21:H52" si="29">IF(ISERROR(D21/E21),0,D21/E21)</f>
        <v>3.4914758862136166</v>
      </c>
      <c r="I21" s="176">
        <f t="shared" ref="I21:I52" si="30">AR21</f>
        <v>3.63</v>
      </c>
      <c r="J21" s="177">
        <f t="shared" ref="J21:K52" si="31">AS21/100</f>
        <v>0.40213671179328708</v>
      </c>
      <c r="K21" s="177">
        <f t="shared" si="31"/>
        <v>0.42882883868463212</v>
      </c>
      <c r="L21" s="178">
        <f>IF(ISERROR(D21/(J21*(E21+F21+G21))),0,D21/(J21*(E21+F21+G21)))</f>
        <v>3.6300000024406267</v>
      </c>
      <c r="M21" s="143">
        <f t="shared" ref="M21:M52" si="32">IF(ISERROR(D21/Z21),0,D21/Z21)</f>
        <v>0.41809146400095931</v>
      </c>
      <c r="N21" s="143">
        <f t="shared" ref="N21:N52" si="33">M21-J21</f>
        <v>1.5954752207672229E-2</v>
      </c>
      <c r="O21" s="143">
        <f>IF(ISERROR(D21/AE21),0,D21/AE21)</f>
        <v>0.44584259942347526</v>
      </c>
      <c r="P21" s="143">
        <f>O21-K21</f>
        <v>1.7013760738843142E-2</v>
      </c>
      <c r="Q21" s="179">
        <f t="shared" ref="Q21:Q52" si="34">I21</f>
        <v>3.63</v>
      </c>
      <c r="R21" s="143">
        <f t="shared" ref="R21:R52" si="35">IF(ISERROR(D21/AA21),0,D21/AA21)</f>
        <v>0.4021367120636633</v>
      </c>
      <c r="S21" s="143">
        <f t="shared" ref="S21:S52" si="36">R21-J21</f>
        <v>2.703762214117944E-10</v>
      </c>
      <c r="T21" s="143">
        <f>IF(ISERROR(D21/AF21),0,D21/AF21)</f>
        <v>0.42882883882475498</v>
      </c>
      <c r="U21" s="143">
        <f>T21-K21</f>
        <v>1.4012285776132671E-10</v>
      </c>
      <c r="W21" s="144"/>
      <c r="X21" s="144"/>
      <c r="Y21" s="143"/>
      <c r="Z21" s="145">
        <f>(SUM($E21:$G21))*$H21</f>
        <v>3910.6275558791331</v>
      </c>
      <c r="AA21" s="145">
        <f>(SUM($E21:$G21))*$Q21</f>
        <v>4065.7814891099993</v>
      </c>
      <c r="AB21" s="145">
        <f>(SUM($E21:$G21))*$J21</f>
        <v>450.41322283766101</v>
      </c>
      <c r="AC21" s="145">
        <f>SUM(($E21:$G21))*$R21</f>
        <v>450.41322314049586</v>
      </c>
      <c r="AD21" s="145">
        <f>SUM(($E21:$G21))*$M21</f>
        <v>468.283343</v>
      </c>
      <c r="AE21" s="145">
        <f>(SUM($E21:$F21))*$H21</f>
        <v>3667.2135011644004</v>
      </c>
      <c r="AF21" s="145">
        <f>(SUM($E21:$F21))*$Q21</f>
        <v>3812.7099951599998</v>
      </c>
      <c r="AG21" s="145">
        <f>(SUM($E21:$F21))*$K21</f>
        <v>450.41322299332012</v>
      </c>
      <c r="AH21" s="145">
        <f>SUM(($E21:$F21))*$T21</f>
        <v>450.4132231404958</v>
      </c>
      <c r="AI21" s="145">
        <f>SUM(($E21:$F21))*$O21</f>
        <v>468.283343</v>
      </c>
      <c r="AK21" s="180"/>
      <c r="AL21" s="184" t="s">
        <v>1012</v>
      </c>
      <c r="AM21" s="185">
        <v>1635</v>
      </c>
      <c r="AN21" s="185">
        <v>468.283343</v>
      </c>
      <c r="AO21" s="185">
        <v>582.04998899999998</v>
      </c>
      <c r="AP21" s="185">
        <v>69.716665000000006</v>
      </c>
      <c r="AQ21" s="185">
        <v>3.4914758862136166</v>
      </c>
      <c r="AR21" s="185">
        <v>3.63</v>
      </c>
      <c r="AS21" s="185">
        <v>40.213671179328706</v>
      </c>
      <c r="AT21" s="185">
        <v>42.88288386846321</v>
      </c>
      <c r="AU21" s="185">
        <v>-0.13852411378638352</v>
      </c>
      <c r="AV21" s="185">
        <v>1699.8685350899998</v>
      </c>
      <c r="AW21" s="185">
        <v>64.868535089999938</v>
      </c>
      <c r="AX21" s="185">
        <v>17.870119859504111</v>
      </c>
      <c r="AY21" s="155"/>
    </row>
    <row r="22" spans="1:51" x14ac:dyDescent="0.35">
      <c r="B22" s="142" t="str">
        <f t="shared" si="27"/>
        <v>B19123 8x8 Cornbread</v>
      </c>
      <c r="D22" s="173">
        <f t="shared" si="28"/>
        <v>9325</v>
      </c>
      <c r="E22" s="174">
        <f t="shared" si="28"/>
        <v>2937.8500340000005</v>
      </c>
      <c r="F22" s="174">
        <f t="shared" si="28"/>
        <v>619.34996699999999</v>
      </c>
      <c r="G22" s="174">
        <f t="shared" si="28"/>
        <v>115.59999800000001</v>
      </c>
      <c r="H22" s="175">
        <f t="shared" si="29"/>
        <v>3.1740898589379793</v>
      </c>
      <c r="I22" s="176">
        <f t="shared" si="30"/>
        <v>3.13</v>
      </c>
      <c r="J22" s="177">
        <f t="shared" si="31"/>
        <v>0.81116130134064091</v>
      </c>
      <c r="K22" s="177">
        <f t="shared" si="31"/>
        <v>0.83752199085872236</v>
      </c>
      <c r="L22" s="178">
        <f t="shared" ref="L22:L52" si="37">IF(ISERROR(D22/(J22*(E22+F22+G22))),0,D22/(J22*(E22+F22+G22)))</f>
        <v>3.1300000000885824</v>
      </c>
      <c r="M22" s="143">
        <f t="shared" si="32"/>
        <v>0.79989382345891247</v>
      </c>
      <c r="N22" s="143">
        <f t="shared" si="33"/>
        <v>-1.1267477881728438E-2</v>
      </c>
      <c r="O22" s="143">
        <f t="shared" ref="O22:O52" si="38">IF(ISERROR(D22/AE22),0,D22/AE22)</f>
        <v>0.8258883484690519</v>
      </c>
      <c r="P22" s="143">
        <f t="shared" ref="P22:P52" si="39">O22-K22</f>
        <v>-1.1633642389670462E-2</v>
      </c>
      <c r="Q22" s="179">
        <f t="shared" si="34"/>
        <v>3.13</v>
      </c>
      <c r="R22" s="143">
        <f t="shared" si="35"/>
        <v>0.81116130136359765</v>
      </c>
      <c r="S22" s="143">
        <f t="shared" si="36"/>
        <v>2.2956747613989137E-11</v>
      </c>
      <c r="T22" s="143">
        <f t="shared" ref="T22:T52" si="40">IF(ISERROR(D22/AF22),0,D22/AF22)</f>
        <v>0.83752199089158275</v>
      </c>
      <c r="U22" s="143">
        <f t="shared" ref="U22:U52" si="41">T22-K22</f>
        <v>3.2860381082855383E-11</v>
      </c>
      <c r="W22" s="144"/>
      <c r="X22" s="144"/>
      <c r="Y22" s="143"/>
      <c r="Z22" s="145">
        <f t="shared" ref="Z22:Z52" si="42">(SUM($E22:$G22))*$H22</f>
        <v>11657.797230733324</v>
      </c>
      <c r="AA22" s="145">
        <f t="shared" ref="AA22:AA52" si="43">(SUM($E22:$G22))*$Q22</f>
        <v>11495.863996870003</v>
      </c>
      <c r="AB22" s="145">
        <f t="shared" ref="AB22:AB52" si="44">(SUM($E22:$G22))*$J22</f>
        <v>2979.2332267527454</v>
      </c>
      <c r="AC22" s="145">
        <f t="shared" ref="AC22:AC52" si="45">SUM(($E22:$G22))*$R22</f>
        <v>2979.2332268370606</v>
      </c>
      <c r="AD22" s="145">
        <f t="shared" ref="AD22:AD52" si="46">SUM(($E22:$G22))*$M22</f>
        <v>2937.8500340000005</v>
      </c>
      <c r="AE22" s="145">
        <f t="shared" ref="AE22:AE52" si="47">(SUM($E22:$F22))*$H22</f>
        <v>11290.872449388273</v>
      </c>
      <c r="AF22" s="145">
        <f t="shared" ref="AF22:AF52" si="48">(SUM($E22:$F22))*$Q22</f>
        <v>11134.036003130002</v>
      </c>
      <c r="AG22" s="145">
        <f t="shared" ref="AG22:AG52" si="49">(SUM($E22:$F22))*$K22</f>
        <v>2979.2332267201696</v>
      </c>
      <c r="AH22" s="145">
        <f t="shared" ref="AH22:AH52" si="50">SUM(($E22:$F22))*$T22</f>
        <v>2979.2332268370606</v>
      </c>
      <c r="AI22" s="145">
        <f t="shared" ref="AI22:AI52" si="51">SUM(($E22:$F22))*$O22</f>
        <v>2937.8500340000005</v>
      </c>
      <c r="AK22" s="180"/>
      <c r="AL22" s="184" t="s">
        <v>1013</v>
      </c>
      <c r="AM22" s="185">
        <v>9325</v>
      </c>
      <c r="AN22" s="185">
        <v>2937.8500340000005</v>
      </c>
      <c r="AO22" s="185">
        <v>619.34996699999999</v>
      </c>
      <c r="AP22" s="185">
        <v>115.59999800000001</v>
      </c>
      <c r="AQ22" s="185">
        <v>3.1740898589379793</v>
      </c>
      <c r="AR22" s="185">
        <v>3.13</v>
      </c>
      <c r="AS22" s="185">
        <v>81.116130134064093</v>
      </c>
      <c r="AT22" s="185">
        <v>83.752199085872235</v>
      </c>
      <c r="AU22" s="185">
        <v>4.4089858937979329E-2</v>
      </c>
      <c r="AV22" s="185">
        <v>9195.47060642</v>
      </c>
      <c r="AW22" s="185">
        <v>-129.52939358000017</v>
      </c>
      <c r="AX22" s="185">
        <v>-41.383192837060754</v>
      </c>
      <c r="AY22" s="155"/>
    </row>
    <row r="23" spans="1:51" x14ac:dyDescent="0.35">
      <c r="B23" s="142" t="str">
        <f t="shared" si="27"/>
        <v>B19444 SUGAR FREE ANGEL FOOD</v>
      </c>
      <c r="D23" s="173">
        <f t="shared" si="28"/>
        <v>7885</v>
      </c>
      <c r="E23" s="174">
        <f t="shared" si="28"/>
        <v>1184.8000200000001</v>
      </c>
      <c r="F23" s="174">
        <f t="shared" si="28"/>
        <v>1197.4499799999999</v>
      </c>
      <c r="G23" s="174">
        <f t="shared" si="28"/>
        <v>226.58333299999998</v>
      </c>
      <c r="H23" s="175">
        <f t="shared" si="29"/>
        <v>6.6551315554501755</v>
      </c>
      <c r="I23" s="176">
        <f t="shared" si="30"/>
        <v>6</v>
      </c>
      <c r="J23" s="177">
        <f t="shared" si="31"/>
        <v>0.5037373028178288</v>
      </c>
      <c r="K23" s="177">
        <f t="shared" si="31"/>
        <v>0.55164935110364854</v>
      </c>
      <c r="L23" s="178">
        <f t="shared" si="37"/>
        <v>6.0000000000000009</v>
      </c>
      <c r="M23" s="143">
        <f t="shared" si="32"/>
        <v>0.45414937206339362</v>
      </c>
      <c r="N23" s="143">
        <f t="shared" si="33"/>
        <v>-4.9587930754435183E-2</v>
      </c>
      <c r="O23" s="143">
        <f t="shared" si="38"/>
        <v>0.49734495539930745</v>
      </c>
      <c r="P23" s="143">
        <f t="shared" si="39"/>
        <v>-5.4304395704341091E-2</v>
      </c>
      <c r="Q23" s="179">
        <f t="shared" si="34"/>
        <v>6</v>
      </c>
      <c r="R23" s="143">
        <f t="shared" si="35"/>
        <v>0.5037373028178288</v>
      </c>
      <c r="S23" s="143">
        <f t="shared" si="36"/>
        <v>0</v>
      </c>
      <c r="T23" s="143">
        <f t="shared" si="40"/>
        <v>0.55164935110364854</v>
      </c>
      <c r="U23" s="143">
        <f t="shared" si="41"/>
        <v>0</v>
      </c>
      <c r="W23" s="144"/>
      <c r="X23" s="144"/>
      <c r="Y23" s="143"/>
      <c r="Z23" s="145">
        <f t="shared" si="42"/>
        <v>17362.129037358554</v>
      </c>
      <c r="AA23" s="145">
        <f t="shared" si="43"/>
        <v>15652.999997999999</v>
      </c>
      <c r="AB23" s="145">
        <f t="shared" si="44"/>
        <v>1314.1666666666665</v>
      </c>
      <c r="AC23" s="145">
        <f t="shared" si="45"/>
        <v>1314.1666666666665</v>
      </c>
      <c r="AD23" s="145">
        <f t="shared" si="46"/>
        <v>1184.8000200000004</v>
      </c>
      <c r="AE23" s="145">
        <f t="shared" si="47"/>
        <v>15854.187147971181</v>
      </c>
      <c r="AF23" s="145">
        <f t="shared" si="48"/>
        <v>14293.5</v>
      </c>
      <c r="AG23" s="145">
        <f t="shared" si="49"/>
        <v>1314.1666666666667</v>
      </c>
      <c r="AH23" s="145">
        <f t="shared" si="50"/>
        <v>1314.1666666666667</v>
      </c>
      <c r="AI23" s="145">
        <f t="shared" si="51"/>
        <v>1184.8000200000001</v>
      </c>
      <c r="AK23" s="180"/>
      <c r="AL23" s="184" t="s">
        <v>1014</v>
      </c>
      <c r="AM23" s="185">
        <v>7885</v>
      </c>
      <c r="AN23" s="185">
        <v>1184.8000200000001</v>
      </c>
      <c r="AO23" s="185">
        <v>1197.4499799999999</v>
      </c>
      <c r="AP23" s="185">
        <v>226.58333299999998</v>
      </c>
      <c r="AQ23" s="185">
        <v>6.6551315554501764</v>
      </c>
      <c r="AR23" s="185">
        <v>6</v>
      </c>
      <c r="AS23" s="185">
        <v>50.373730281782883</v>
      </c>
      <c r="AT23" s="185">
        <v>55.164935110364851</v>
      </c>
      <c r="AU23" s="185">
        <v>0.65513155545017643</v>
      </c>
      <c r="AV23" s="185">
        <v>7108.8001199999999</v>
      </c>
      <c r="AW23" s="185">
        <v>-776.19987999999978</v>
      </c>
      <c r="AX23" s="185">
        <v>-129.36664666666664</v>
      </c>
      <c r="AY23" s="155"/>
    </row>
    <row r="24" spans="1:51" x14ac:dyDescent="0.35">
      <c r="B24" s="142" t="str">
        <f t="shared" si="27"/>
        <v>B19457 PLAIN ANGEL FOOD</v>
      </c>
      <c r="D24" s="173">
        <f t="shared" si="28"/>
        <v>107483</v>
      </c>
      <c r="E24" s="174">
        <f t="shared" si="28"/>
        <v>15339.316858</v>
      </c>
      <c r="F24" s="174">
        <f t="shared" si="28"/>
        <v>3287.2164779999998</v>
      </c>
      <c r="G24" s="174">
        <f t="shared" si="28"/>
        <v>640.14999599999987</v>
      </c>
      <c r="H24" s="175">
        <f t="shared" si="29"/>
        <v>7.0070265185208553</v>
      </c>
      <c r="I24" s="176">
        <f t="shared" si="30"/>
        <v>6</v>
      </c>
      <c r="J24" s="177">
        <f t="shared" si="31"/>
        <v>0.92978293277807056</v>
      </c>
      <c r="K24" s="177">
        <f t="shared" si="31"/>
        <v>0.9617373780826296</v>
      </c>
      <c r="L24" s="178">
        <f t="shared" si="37"/>
        <v>6.0000000000000018</v>
      </c>
      <c r="M24" s="143">
        <f t="shared" si="32"/>
        <v>0.79615762576649374</v>
      </c>
      <c r="N24" s="143">
        <f t="shared" si="33"/>
        <v>-0.13362530701157682</v>
      </c>
      <c r="O24" s="143">
        <f t="shared" si="38"/>
        <v>0.82351968459709524</v>
      </c>
      <c r="P24" s="143">
        <f t="shared" si="39"/>
        <v>-0.13821769348553437</v>
      </c>
      <c r="Q24" s="179">
        <f t="shared" si="34"/>
        <v>6</v>
      </c>
      <c r="R24" s="143">
        <f t="shared" si="35"/>
        <v>0.92978293277807078</v>
      </c>
      <c r="S24" s="143">
        <f t="shared" si="36"/>
        <v>0</v>
      </c>
      <c r="T24" s="143">
        <f t="shared" si="40"/>
        <v>0.96173737808262938</v>
      </c>
      <c r="U24" s="143">
        <f t="shared" si="41"/>
        <v>0</v>
      </c>
      <c r="W24" s="144"/>
      <c r="X24" s="144"/>
      <c r="Y24" s="143"/>
      <c r="Z24" s="145">
        <f t="shared" si="42"/>
        <v>135002.16103126775</v>
      </c>
      <c r="AA24" s="145">
        <f t="shared" si="43"/>
        <v>115600.099992</v>
      </c>
      <c r="AB24" s="145">
        <f t="shared" si="44"/>
        <v>17913.833333333328</v>
      </c>
      <c r="AC24" s="145">
        <f t="shared" si="45"/>
        <v>17913.833333333332</v>
      </c>
      <c r="AD24" s="145">
        <f t="shared" si="46"/>
        <v>15339.316857999998</v>
      </c>
      <c r="AE24" s="145">
        <f t="shared" si="47"/>
        <v>130516.61303346473</v>
      </c>
      <c r="AF24" s="145">
        <f t="shared" si="48"/>
        <v>111759.200016</v>
      </c>
      <c r="AG24" s="145">
        <f t="shared" si="49"/>
        <v>17913.833333333336</v>
      </c>
      <c r="AH24" s="145">
        <f t="shared" si="50"/>
        <v>17913.833333333332</v>
      </c>
      <c r="AI24" s="145">
        <f t="shared" si="51"/>
        <v>15339.316858</v>
      </c>
      <c r="AK24" s="180"/>
      <c r="AL24" s="184" t="s">
        <v>1015</v>
      </c>
      <c r="AM24" s="185">
        <v>107483</v>
      </c>
      <c r="AN24" s="185">
        <v>15339.316858</v>
      </c>
      <c r="AO24" s="185">
        <v>3287.2164779999998</v>
      </c>
      <c r="AP24" s="185">
        <v>640.14999599999987</v>
      </c>
      <c r="AQ24" s="185">
        <v>7.0070265185208545</v>
      </c>
      <c r="AR24" s="185">
        <v>6</v>
      </c>
      <c r="AS24" s="185">
        <v>92.978293277807055</v>
      </c>
      <c r="AT24" s="185">
        <v>96.173737808262956</v>
      </c>
      <c r="AU24" s="185">
        <v>1.007026518520854</v>
      </c>
      <c r="AV24" s="185">
        <v>92035.90114799999</v>
      </c>
      <c r="AW24" s="185">
        <v>-15447.098852000003</v>
      </c>
      <c r="AX24" s="185">
        <v>-2574.5164753333338</v>
      </c>
      <c r="AY24" s="155"/>
    </row>
    <row r="25" spans="1:51" x14ac:dyDescent="0.35">
      <c r="B25" s="142" t="str">
        <f t="shared" si="27"/>
        <v>B19458 SOUR CREAM ANGEL FOOD</v>
      </c>
      <c r="D25" s="173">
        <f t="shared" si="28"/>
        <v>33389</v>
      </c>
      <c r="E25" s="174">
        <f t="shared" si="28"/>
        <v>4834.550064</v>
      </c>
      <c r="F25" s="174">
        <f t="shared" si="28"/>
        <v>844.76660399999992</v>
      </c>
      <c r="G25" s="174">
        <f t="shared" si="28"/>
        <v>1767.6666639999999</v>
      </c>
      <c r="H25" s="175">
        <f t="shared" si="29"/>
        <v>6.9063303840057202</v>
      </c>
      <c r="I25" s="176">
        <f t="shared" si="30"/>
        <v>6</v>
      </c>
      <c r="J25" s="177">
        <f t="shared" si="31"/>
        <v>0.74726007636152625</v>
      </c>
      <c r="K25" s="177">
        <f t="shared" si="31"/>
        <v>0.97984205823356862</v>
      </c>
      <c r="L25" s="178">
        <f t="shared" si="37"/>
        <v>6</v>
      </c>
      <c r="M25" s="143">
        <f t="shared" si="32"/>
        <v>0.64919576806701529</v>
      </c>
      <c r="N25" s="143">
        <f t="shared" si="33"/>
        <v>-9.806430829451096E-2</v>
      </c>
      <c r="O25" s="143">
        <f t="shared" si="38"/>
        <v>0.85125559052556088</v>
      </c>
      <c r="P25" s="143">
        <f t="shared" si="39"/>
        <v>-0.12858646770800775</v>
      </c>
      <c r="Q25" s="179">
        <f t="shared" si="34"/>
        <v>6</v>
      </c>
      <c r="R25" s="143">
        <f t="shared" si="35"/>
        <v>0.74726007636152625</v>
      </c>
      <c r="S25" s="143">
        <f t="shared" si="36"/>
        <v>0</v>
      </c>
      <c r="T25" s="143">
        <f t="shared" si="40"/>
        <v>0.97984205823356874</v>
      </c>
      <c r="U25" s="143">
        <f t="shared" si="41"/>
        <v>0</v>
      </c>
      <c r="W25" s="144"/>
      <c r="X25" s="144"/>
      <c r="Y25" s="143"/>
      <c r="Z25" s="145">
        <f t="shared" si="42"/>
        <v>51431.327254975753</v>
      </c>
      <c r="AA25" s="145">
        <f t="shared" si="43"/>
        <v>44681.899991999999</v>
      </c>
      <c r="AB25" s="145">
        <f t="shared" si="44"/>
        <v>5564.833333333333</v>
      </c>
      <c r="AC25" s="145">
        <f t="shared" si="45"/>
        <v>5564.833333333333</v>
      </c>
      <c r="AD25" s="145">
        <f t="shared" si="46"/>
        <v>4834.5500640000009</v>
      </c>
      <c r="AE25" s="145">
        <f t="shared" si="47"/>
        <v>39223.237264598523</v>
      </c>
      <c r="AF25" s="145">
        <f t="shared" si="48"/>
        <v>34075.900007999997</v>
      </c>
      <c r="AG25" s="145">
        <f t="shared" si="49"/>
        <v>5564.8333333333321</v>
      </c>
      <c r="AH25" s="145">
        <f t="shared" si="50"/>
        <v>5564.833333333333</v>
      </c>
      <c r="AI25" s="145">
        <f t="shared" si="51"/>
        <v>4834.550064</v>
      </c>
      <c r="AK25" s="180"/>
      <c r="AL25" s="184" t="s">
        <v>1016</v>
      </c>
      <c r="AM25" s="185">
        <v>33389</v>
      </c>
      <c r="AN25" s="185">
        <v>4834.550064</v>
      </c>
      <c r="AO25" s="185">
        <v>844.76660399999992</v>
      </c>
      <c r="AP25" s="185">
        <v>1767.6666639999999</v>
      </c>
      <c r="AQ25" s="185">
        <v>6.9063303840057202</v>
      </c>
      <c r="AR25" s="185">
        <v>6</v>
      </c>
      <c r="AS25" s="185">
        <v>74.72600763615263</v>
      </c>
      <c r="AT25" s="185">
        <v>97.984205823356859</v>
      </c>
      <c r="AU25" s="185">
        <v>0.90633038400571986</v>
      </c>
      <c r="AV25" s="185">
        <v>29007.300383999998</v>
      </c>
      <c r="AW25" s="185">
        <v>-4381.6996160000008</v>
      </c>
      <c r="AX25" s="185">
        <v>-730.28326933333346</v>
      </c>
      <c r="AY25" s="155"/>
    </row>
    <row r="26" spans="1:51" x14ac:dyDescent="0.35">
      <c r="B26" s="142" t="str">
        <f t="shared" si="27"/>
        <v>B19487 PLAIN ANGEL FOOD CSTM</v>
      </c>
      <c r="D26" s="173">
        <f t="shared" si="28"/>
        <v>1615</v>
      </c>
      <c r="E26" s="174">
        <f t="shared" si="28"/>
        <v>250.98333700000003</v>
      </c>
      <c r="F26" s="174">
        <f>AO26</f>
        <v>250.78332900000001</v>
      </c>
      <c r="G26" s="174">
        <f>AP26</f>
        <v>56.3</v>
      </c>
      <c r="H26" s="175">
        <f t="shared" si="29"/>
        <v>6.4346901244683021</v>
      </c>
      <c r="I26" s="176">
        <f t="shared" si="30"/>
        <v>6</v>
      </c>
      <c r="J26" s="177">
        <f t="shared" si="31"/>
        <v>0.48231991456495032</v>
      </c>
      <c r="K26" s="177">
        <f t="shared" si="31"/>
        <v>0.53643792006435664</v>
      </c>
      <c r="L26" s="178">
        <f>IF(ISERROR(D26/(J26*(E26+F26+G26))),0,D26/(J26*(E26+F26+G26)))</f>
        <v>6</v>
      </c>
      <c r="M26" s="143">
        <f t="shared" si="32"/>
        <v>0.44973719501820236</v>
      </c>
      <c r="N26" s="143">
        <f t="shared" si="33"/>
        <v>-3.2582719546747962E-2</v>
      </c>
      <c r="O26" s="143">
        <f>IF(ISERROR(D26/AE26),0,D26/AE26)</f>
        <v>0.50019930379352862</v>
      </c>
      <c r="P26" s="143">
        <f>O26-K26</f>
        <v>-3.6238616270828028E-2</v>
      </c>
      <c r="Q26" s="179">
        <f t="shared" si="34"/>
        <v>6</v>
      </c>
      <c r="R26" s="143">
        <f t="shared" si="35"/>
        <v>0.48231991456495032</v>
      </c>
      <c r="S26" s="143">
        <f t="shared" si="36"/>
        <v>0</v>
      </c>
      <c r="T26" s="143">
        <f>IF(ISERROR(D26/AF26),0,D26/AF26)</f>
        <v>0.53643792006435642</v>
      </c>
      <c r="U26" s="143">
        <f>T26-K26</f>
        <v>0</v>
      </c>
      <c r="W26" s="144"/>
      <c r="X26" s="144"/>
      <c r="Y26" s="143"/>
      <c r="Z26" s="145">
        <f>(SUM($E26:$G26))*$H26</f>
        <v>3590.9860645051508</v>
      </c>
      <c r="AA26" s="145">
        <f>(SUM($E26:$G26))*$Q26</f>
        <v>3348.3999960000001</v>
      </c>
      <c r="AB26" s="145">
        <f>(SUM($E26:$G26))*$J26</f>
        <v>269.16666666666669</v>
      </c>
      <c r="AC26" s="145">
        <f>SUM(($E26:$G26))*$R26</f>
        <v>269.16666666666669</v>
      </c>
      <c r="AD26" s="145">
        <f>SUM(($E26:$G26))*$M26</f>
        <v>250.98333700000003</v>
      </c>
      <c r="AE26" s="145">
        <f>(SUM($E26:$F26))*$H26</f>
        <v>3228.7130104975854</v>
      </c>
      <c r="AF26" s="145">
        <f>(SUM($E26:$F26))*$Q26</f>
        <v>3010.5999960000004</v>
      </c>
      <c r="AG26" s="145">
        <f>(SUM($E26:$F26))*$K26</f>
        <v>269.16666666666674</v>
      </c>
      <c r="AH26" s="145">
        <f>SUM(($E26:$F26))*$T26</f>
        <v>269.16666666666663</v>
      </c>
      <c r="AI26" s="145">
        <f>SUM(($E26:$F26))*$O26</f>
        <v>250.98333700000003</v>
      </c>
      <c r="AK26" s="180"/>
      <c r="AL26" s="184" t="s">
        <v>1017</v>
      </c>
      <c r="AM26" s="185">
        <v>1615</v>
      </c>
      <c r="AN26" s="185">
        <v>250.98333700000003</v>
      </c>
      <c r="AO26" s="185">
        <v>250.78332900000001</v>
      </c>
      <c r="AP26" s="185">
        <v>56.3</v>
      </c>
      <c r="AQ26" s="185">
        <v>6.4346901244683021</v>
      </c>
      <c r="AR26" s="185">
        <v>6</v>
      </c>
      <c r="AS26" s="185">
        <v>48.231991456495031</v>
      </c>
      <c r="AT26" s="185">
        <v>53.64379200643566</v>
      </c>
      <c r="AU26" s="185">
        <v>0.43469012446830219</v>
      </c>
      <c r="AV26" s="185">
        <v>1505.9000219999998</v>
      </c>
      <c r="AW26" s="185">
        <v>-109.09997800000005</v>
      </c>
      <c r="AX26" s="185">
        <v>-18.183329666666676</v>
      </c>
      <c r="AY26" s="155"/>
    </row>
    <row r="27" spans="1:51" x14ac:dyDescent="0.35">
      <c r="B27" s="142" t="str">
        <f t="shared" si="27"/>
        <v>B19595 SIC YELLOW LAYER</v>
      </c>
      <c r="D27" s="173">
        <f t="shared" si="28"/>
        <v>3241</v>
      </c>
      <c r="E27" s="174">
        <f t="shared" si="28"/>
        <v>1164.7166889999999</v>
      </c>
      <c r="F27" s="174">
        <f t="shared" si="28"/>
        <v>378.39997699999998</v>
      </c>
      <c r="G27" s="174">
        <f t="shared" si="28"/>
        <v>63.149999000000001</v>
      </c>
      <c r="H27" s="175">
        <f t="shared" si="29"/>
        <v>2.7826509490326368</v>
      </c>
      <c r="I27" s="176">
        <f t="shared" si="30"/>
        <v>2.8</v>
      </c>
      <c r="J27" s="177">
        <f t="shared" si="31"/>
        <v>0.72061509169331739</v>
      </c>
      <c r="K27" s="177">
        <f t="shared" si="31"/>
        <v>0.75010530667852393</v>
      </c>
      <c r="L27" s="178">
        <f t="shared" ref="L27:L29" si="52">IF(ISERROR(D27/(J27*(E27+F27+G27))),0,D27/(J27*(E27+F27+G27)))</f>
        <v>2.7999999997994789</v>
      </c>
      <c r="M27" s="143">
        <f t="shared" si="32"/>
        <v>0.72510792533940804</v>
      </c>
      <c r="N27" s="143">
        <f t="shared" si="33"/>
        <v>4.4928336460906548E-3</v>
      </c>
      <c r="O27" s="143">
        <f t="shared" ref="O27:O29" si="53">IF(ISERROR(D27/AE27),0,D27/AE27)</f>
        <v>0.75478200363108516</v>
      </c>
      <c r="P27" s="143">
        <f t="shared" ref="P27:P29" si="54">O27-K27</f>
        <v>4.6766969525612323E-3</v>
      </c>
      <c r="Q27" s="179">
        <f t="shared" si="34"/>
        <v>2.8</v>
      </c>
      <c r="R27" s="143">
        <f t="shared" si="35"/>
        <v>0.72061509164171078</v>
      </c>
      <c r="S27" s="143">
        <f t="shared" si="36"/>
        <v>-5.1606607875953614E-11</v>
      </c>
      <c r="T27" s="143">
        <f t="shared" ref="T27:T29" si="55">IF(ISERROR(D27/AF27),0,D27/AF27)</f>
        <v>0.75010530668456932</v>
      </c>
      <c r="U27" s="143">
        <f t="shared" ref="U27:U29" si="56">T27-K27</f>
        <v>6.0453864136889024E-12</v>
      </c>
      <c r="W27" s="144"/>
      <c r="X27" s="144"/>
      <c r="Y27" s="143"/>
      <c r="Z27" s="145">
        <f t="shared" si="42"/>
        <v>4469.6794597617381</v>
      </c>
      <c r="AA27" s="145">
        <f t="shared" si="43"/>
        <v>4497.5466619999997</v>
      </c>
      <c r="AB27" s="145">
        <f t="shared" si="44"/>
        <v>1157.5000000828941</v>
      </c>
      <c r="AC27" s="145">
        <f t="shared" si="45"/>
        <v>1157.5</v>
      </c>
      <c r="AD27" s="145">
        <f t="shared" si="46"/>
        <v>1164.7166889999999</v>
      </c>
      <c r="AE27" s="145">
        <f t="shared" si="47"/>
        <v>4293.9550551129778</v>
      </c>
      <c r="AF27" s="145">
        <f t="shared" si="48"/>
        <v>4320.7266647999995</v>
      </c>
      <c r="AG27" s="145">
        <f t="shared" si="49"/>
        <v>1157.4999999906713</v>
      </c>
      <c r="AH27" s="145">
        <f t="shared" si="50"/>
        <v>1157.5</v>
      </c>
      <c r="AI27" s="145">
        <f t="shared" si="51"/>
        <v>1164.7166889999999</v>
      </c>
      <c r="AK27" s="180"/>
      <c r="AL27" s="184" t="s">
        <v>1018</v>
      </c>
      <c r="AM27" s="185">
        <v>3241</v>
      </c>
      <c r="AN27" s="185">
        <v>1164.7166889999999</v>
      </c>
      <c r="AO27" s="185">
        <v>378.39997699999998</v>
      </c>
      <c r="AP27" s="185">
        <v>63.149999000000001</v>
      </c>
      <c r="AQ27" s="185">
        <v>2.7826509490326368</v>
      </c>
      <c r="AR27" s="185">
        <v>2.8</v>
      </c>
      <c r="AS27" s="185">
        <v>72.061509169331742</v>
      </c>
      <c r="AT27" s="185">
        <v>75.010530667852393</v>
      </c>
      <c r="AU27" s="185">
        <v>-1.7349050967363267E-2</v>
      </c>
      <c r="AV27" s="185">
        <v>3261.2067292000006</v>
      </c>
      <c r="AW27" s="185">
        <v>20.206729199999881</v>
      </c>
      <c r="AX27" s="185">
        <v>7.2166889999999624</v>
      </c>
      <c r="AY27" s="155"/>
    </row>
    <row r="28" spans="1:51" x14ac:dyDescent="0.35">
      <c r="B28" s="142" t="str">
        <f t="shared" si="27"/>
        <v>B19605 LEMON LAYER</v>
      </c>
      <c r="D28" s="173">
        <f t="shared" si="28"/>
        <v>2314</v>
      </c>
      <c r="E28" s="174">
        <f t="shared" si="28"/>
        <v>545.33335</v>
      </c>
      <c r="F28" s="174">
        <f t="shared" si="28"/>
        <v>159.833316</v>
      </c>
      <c r="G28" s="174">
        <f t="shared" si="28"/>
        <v>13.583333</v>
      </c>
      <c r="H28" s="175">
        <f t="shared" si="29"/>
        <v>4.2432761539341026</v>
      </c>
      <c r="I28" s="176">
        <f t="shared" si="30"/>
        <v>4</v>
      </c>
      <c r="J28" s="177">
        <f t="shared" si="31"/>
        <v>0.80486956633720996</v>
      </c>
      <c r="K28" s="177">
        <f t="shared" si="31"/>
        <v>0.82037343495190129</v>
      </c>
      <c r="L28" s="178">
        <f t="shared" si="52"/>
        <v>3.9999999999999991</v>
      </c>
      <c r="M28" s="143">
        <f t="shared" si="32"/>
        <v>0.75872466192518218</v>
      </c>
      <c r="N28" s="143">
        <f t="shared" si="33"/>
        <v>-4.6144904412027787E-2</v>
      </c>
      <c r="O28" s="143">
        <f t="shared" si="53"/>
        <v>0.77333966038604562</v>
      </c>
      <c r="P28" s="143">
        <f t="shared" si="54"/>
        <v>-4.7033774565855668E-2</v>
      </c>
      <c r="Q28" s="179">
        <f t="shared" si="34"/>
        <v>4</v>
      </c>
      <c r="R28" s="143">
        <f t="shared" si="35"/>
        <v>0.80486956633720985</v>
      </c>
      <c r="S28" s="143">
        <f t="shared" si="36"/>
        <v>0</v>
      </c>
      <c r="T28" s="143">
        <f t="shared" si="55"/>
        <v>0.82037343495190118</v>
      </c>
      <c r="U28" s="143">
        <f t="shared" si="56"/>
        <v>0</v>
      </c>
      <c r="W28" s="144"/>
      <c r="X28" s="144"/>
      <c r="Y28" s="143"/>
      <c r="Z28" s="145">
        <f t="shared" si="42"/>
        <v>3049.8547313968602</v>
      </c>
      <c r="AA28" s="145">
        <f t="shared" si="43"/>
        <v>2874.999996</v>
      </c>
      <c r="AB28" s="145">
        <f t="shared" si="44"/>
        <v>578.50000000000011</v>
      </c>
      <c r="AC28" s="145">
        <f t="shared" si="45"/>
        <v>578.5</v>
      </c>
      <c r="AD28" s="145">
        <f t="shared" si="46"/>
        <v>545.33335</v>
      </c>
      <c r="AE28" s="145">
        <f t="shared" si="47"/>
        <v>2992.2168983870138</v>
      </c>
      <c r="AF28" s="145">
        <f t="shared" si="48"/>
        <v>2820.6666639999999</v>
      </c>
      <c r="AG28" s="145">
        <f t="shared" si="49"/>
        <v>578.50000000000011</v>
      </c>
      <c r="AH28" s="145">
        <f t="shared" si="50"/>
        <v>578.5</v>
      </c>
      <c r="AI28" s="145">
        <f t="shared" si="51"/>
        <v>545.33335</v>
      </c>
      <c r="AK28" s="180"/>
      <c r="AL28" s="184" t="s">
        <v>1019</v>
      </c>
      <c r="AM28" s="185">
        <v>2314</v>
      </c>
      <c r="AN28" s="185">
        <v>545.33335</v>
      </c>
      <c r="AO28" s="185">
        <v>159.833316</v>
      </c>
      <c r="AP28" s="185">
        <v>13.583333</v>
      </c>
      <c r="AQ28" s="185">
        <v>4.2432761539341026</v>
      </c>
      <c r="AR28" s="185">
        <v>4</v>
      </c>
      <c r="AS28" s="185">
        <v>80.486956633720993</v>
      </c>
      <c r="AT28" s="185">
        <v>82.037343495190129</v>
      </c>
      <c r="AU28" s="185">
        <v>0.24327615393410271</v>
      </c>
      <c r="AV28" s="185">
        <v>2181.3334</v>
      </c>
      <c r="AW28" s="185">
        <v>-132.66660000000005</v>
      </c>
      <c r="AX28" s="185">
        <v>-33.166650000000004</v>
      </c>
      <c r="AY28" s="155"/>
    </row>
    <row r="29" spans="1:51" x14ac:dyDescent="0.35">
      <c r="B29" s="142" t="str">
        <f t="shared" si="27"/>
        <v>B19606 CARROT LAYER</v>
      </c>
      <c r="D29" s="173">
        <f t="shared" si="28"/>
        <v>26285</v>
      </c>
      <c r="E29" s="174">
        <f t="shared" si="28"/>
        <v>7489.4500859999998</v>
      </c>
      <c r="F29" s="174">
        <f t="shared" si="28"/>
        <v>896.48325000000011</v>
      </c>
      <c r="G29" s="174">
        <f t="shared" si="28"/>
        <v>2735.7999959999997</v>
      </c>
      <c r="H29" s="175">
        <f t="shared" si="29"/>
        <v>3.5096034686357611</v>
      </c>
      <c r="I29" s="176">
        <f t="shared" si="30"/>
        <v>3.5</v>
      </c>
      <c r="J29" s="177">
        <f t="shared" si="31"/>
        <v>0.67525445681907625</v>
      </c>
      <c r="K29" s="177">
        <f t="shared" si="31"/>
        <v>0.89554730510446845</v>
      </c>
      <c r="L29" s="178">
        <f t="shared" si="52"/>
        <v>3.5000000000063967</v>
      </c>
      <c r="M29" s="143">
        <f t="shared" si="32"/>
        <v>0.67340673098598625</v>
      </c>
      <c r="N29" s="143">
        <f t="shared" si="33"/>
        <v>-1.8477258330900082E-3</v>
      </c>
      <c r="O29" s="143">
        <f t="shared" si="53"/>
        <v>0.8930967831390354</v>
      </c>
      <c r="P29" s="143">
        <f t="shared" si="54"/>
        <v>-2.4505219654330501E-3</v>
      </c>
      <c r="Q29" s="179">
        <f t="shared" si="34"/>
        <v>3.5</v>
      </c>
      <c r="R29" s="143">
        <f t="shared" si="35"/>
        <v>0.67525445682031038</v>
      </c>
      <c r="S29" s="143">
        <f t="shared" si="36"/>
        <v>1.234123914173324E-12</v>
      </c>
      <c r="T29" s="143">
        <f t="shared" si="55"/>
        <v>0.89554730512348546</v>
      </c>
      <c r="U29" s="143">
        <f t="shared" si="56"/>
        <v>1.9017010188804306E-11</v>
      </c>
      <c r="W29" s="144"/>
      <c r="X29" s="144"/>
      <c r="Y29" s="143"/>
      <c r="Z29" s="145">
        <f t="shared" si="42"/>
        <v>39032.873879229162</v>
      </c>
      <c r="AA29" s="145">
        <f t="shared" si="43"/>
        <v>38926.066661999997</v>
      </c>
      <c r="AB29" s="145">
        <f t="shared" si="44"/>
        <v>7509.9999999862748</v>
      </c>
      <c r="AC29" s="145">
        <f t="shared" si="45"/>
        <v>7510.0000000000009</v>
      </c>
      <c r="AD29" s="145">
        <f t="shared" si="46"/>
        <v>7489.4500860000007</v>
      </c>
      <c r="AE29" s="145">
        <f t="shared" si="47"/>
        <v>29431.30072377386</v>
      </c>
      <c r="AF29" s="145">
        <f t="shared" si="48"/>
        <v>29350.766675999999</v>
      </c>
      <c r="AG29" s="145">
        <f t="shared" si="49"/>
        <v>7509.9999998405247</v>
      </c>
      <c r="AH29" s="145">
        <f t="shared" si="50"/>
        <v>7510</v>
      </c>
      <c r="AI29" s="145">
        <f t="shared" si="51"/>
        <v>7489.4500859999998</v>
      </c>
      <c r="AK29" s="180"/>
      <c r="AL29" s="184" t="s">
        <v>1020</v>
      </c>
      <c r="AM29" s="185">
        <v>26285</v>
      </c>
      <c r="AN29" s="185">
        <v>7489.4500859999998</v>
      </c>
      <c r="AO29" s="185">
        <v>896.48325000000011</v>
      </c>
      <c r="AP29" s="185">
        <v>2735.7999959999997</v>
      </c>
      <c r="AQ29" s="185">
        <v>3.5096034686357616</v>
      </c>
      <c r="AR29" s="185">
        <v>3.5</v>
      </c>
      <c r="AS29" s="185">
        <v>67.525445681907627</v>
      </c>
      <c r="AT29" s="185">
        <v>89.554730510446845</v>
      </c>
      <c r="AU29" s="185">
        <v>9.6034686357614873E-3</v>
      </c>
      <c r="AV29" s="185">
        <v>26213.075301000001</v>
      </c>
      <c r="AW29" s="185">
        <v>-71.924699000000686</v>
      </c>
      <c r="AX29" s="185">
        <v>-20.549914000000186</v>
      </c>
      <c r="AY29" s="155"/>
    </row>
    <row r="30" spans="1:51" x14ac:dyDescent="0.35">
      <c r="B30" s="142" t="str">
        <f t="shared" si="27"/>
        <v>B19707 WHITE 1/2 SHEET</v>
      </c>
      <c r="D30" s="173">
        <f t="shared" si="28"/>
        <v>3666</v>
      </c>
      <c r="E30" s="174">
        <f t="shared" si="28"/>
        <v>1082.1333609999999</v>
      </c>
      <c r="F30" s="174">
        <f t="shared" si="28"/>
        <v>846.449972</v>
      </c>
      <c r="G30" s="174">
        <f t="shared" si="28"/>
        <v>56.066664999999993</v>
      </c>
      <c r="H30" s="175">
        <f t="shared" si="29"/>
        <v>3.3877525008675895</v>
      </c>
      <c r="I30" s="176">
        <f t="shared" si="30"/>
        <v>3.63</v>
      </c>
      <c r="J30" s="177">
        <f t="shared" si="31"/>
        <v>0.50886421093237433</v>
      </c>
      <c r="K30" s="177">
        <f t="shared" si="31"/>
        <v>0.52365761860630189</v>
      </c>
      <c r="L30" s="178">
        <f t="shared" si="37"/>
        <v>3.6300000005847743</v>
      </c>
      <c r="M30" s="143">
        <f t="shared" si="32"/>
        <v>0.54525148620185071</v>
      </c>
      <c r="N30" s="143">
        <f t="shared" si="33"/>
        <v>3.6387275269476382E-2</v>
      </c>
      <c r="O30" s="143">
        <f t="shared" si="38"/>
        <v>0.56110272368510605</v>
      </c>
      <c r="P30" s="143">
        <f t="shared" si="39"/>
        <v>3.7445105078804164E-2</v>
      </c>
      <c r="Q30" s="179">
        <f t="shared" si="34"/>
        <v>3.63</v>
      </c>
      <c r="R30" s="143">
        <f t="shared" si="35"/>
        <v>0.50886421101434975</v>
      </c>
      <c r="S30" s="143">
        <f t="shared" si="36"/>
        <v>8.1975426446945221E-11</v>
      </c>
      <c r="T30" s="143">
        <f t="shared" si="40"/>
        <v>0.52365761856965132</v>
      </c>
      <c r="U30" s="143">
        <f t="shared" si="41"/>
        <v>-3.6650571466623205E-11</v>
      </c>
      <c r="W30" s="144"/>
      <c r="X30" s="144"/>
      <c r="Y30" s="143"/>
      <c r="Z30" s="145">
        <f t="shared" si="42"/>
        <v>6723.5029940713566</v>
      </c>
      <c r="AA30" s="145">
        <f t="shared" si="43"/>
        <v>7204.27949274</v>
      </c>
      <c r="AB30" s="145">
        <f t="shared" si="44"/>
        <v>1009.9173552092084</v>
      </c>
      <c r="AC30" s="145">
        <f t="shared" si="45"/>
        <v>1009.9173553719008</v>
      </c>
      <c r="AD30" s="145">
        <f t="shared" si="46"/>
        <v>1082.1333610000001</v>
      </c>
      <c r="AE30" s="145">
        <f t="shared" si="47"/>
        <v>6533.5630095023016</v>
      </c>
      <c r="AF30" s="145">
        <f t="shared" si="48"/>
        <v>7000.7574987899998</v>
      </c>
      <c r="AG30" s="145">
        <f t="shared" si="49"/>
        <v>1009.9173554425845</v>
      </c>
      <c r="AH30" s="145">
        <f t="shared" si="50"/>
        <v>1009.9173553719008</v>
      </c>
      <c r="AI30" s="145">
        <f t="shared" si="51"/>
        <v>1082.1333609999999</v>
      </c>
      <c r="AK30" s="180"/>
      <c r="AL30" s="184" t="s">
        <v>1021</v>
      </c>
      <c r="AM30" s="185">
        <v>3666</v>
      </c>
      <c r="AN30" s="185">
        <v>1082.1333609999999</v>
      </c>
      <c r="AO30" s="185">
        <v>846.449972</v>
      </c>
      <c r="AP30" s="185">
        <v>56.066664999999993</v>
      </c>
      <c r="AQ30" s="185">
        <v>3.3877525008675895</v>
      </c>
      <c r="AR30" s="185">
        <v>3.63</v>
      </c>
      <c r="AS30" s="185">
        <v>50.886421093237438</v>
      </c>
      <c r="AT30" s="185">
        <v>52.365761860630194</v>
      </c>
      <c r="AU30" s="185">
        <v>-0.24224749913241056</v>
      </c>
      <c r="AV30" s="185">
        <v>3928.14410043</v>
      </c>
      <c r="AW30" s="185">
        <v>262.14410043000015</v>
      </c>
      <c r="AX30" s="185">
        <v>72.216005628099211</v>
      </c>
      <c r="AY30" s="155"/>
    </row>
    <row r="31" spans="1:51" x14ac:dyDescent="0.35">
      <c r="B31" s="142" t="str">
        <f t="shared" si="27"/>
        <v>B19708 CHOC 1/2 SHEET</v>
      </c>
      <c r="D31" s="173">
        <f t="shared" si="28"/>
        <v>3997</v>
      </c>
      <c r="E31" s="174">
        <f t="shared" si="28"/>
        <v>1254.65003</v>
      </c>
      <c r="F31" s="174">
        <f>AO31</f>
        <v>733.39997100000005</v>
      </c>
      <c r="G31" s="174">
        <f>AP31</f>
        <v>61.799997000000005</v>
      </c>
      <c r="H31" s="175">
        <f t="shared" si="29"/>
        <v>3.1857489374945458</v>
      </c>
      <c r="I31" s="176">
        <f t="shared" si="30"/>
        <v>3.63</v>
      </c>
      <c r="J31" s="177">
        <f t="shared" si="31"/>
        <v>0.53716219690131328</v>
      </c>
      <c r="K31" s="177">
        <f t="shared" si="31"/>
        <v>0.55386027916191383</v>
      </c>
      <c r="L31" s="178">
        <f>IF(ISERROR(D31/(J31*(E31+F31+G31))),0,D31/(J31*(E31+F31+G31)))</f>
        <v>3.6300000004312838</v>
      </c>
      <c r="M31" s="143">
        <f t="shared" si="32"/>
        <v>0.61206919102575219</v>
      </c>
      <c r="N31" s="143">
        <f t="shared" si="33"/>
        <v>7.4906994124438908E-2</v>
      </c>
      <c r="O31" s="143">
        <f>IF(ISERROR(D31/AE31),0,D31/AE31)</f>
        <v>0.63109581216212074</v>
      </c>
      <c r="P31" s="143">
        <f>O31-K31</f>
        <v>7.7235533000206913E-2</v>
      </c>
      <c r="Q31" s="179">
        <f t="shared" si="34"/>
        <v>3.63</v>
      </c>
      <c r="R31" s="143">
        <f t="shared" si="35"/>
        <v>0.53716219696513401</v>
      </c>
      <c r="S31" s="143">
        <f t="shared" si="36"/>
        <v>6.3820726481367274E-11</v>
      </c>
      <c r="T31" s="143">
        <f>IF(ISERROR(D31/AF31),0,D31/AF31)</f>
        <v>0.55386027907788804</v>
      </c>
      <c r="U31" s="143">
        <f>T31-K31</f>
        <v>-8.402578632882296E-11</v>
      </c>
      <c r="W31" s="144"/>
      <c r="X31" s="144"/>
      <c r="Y31" s="143"/>
      <c r="Z31" s="145">
        <f>(SUM($E31:$G31))*$H31</f>
        <v>6530.3074531516977</v>
      </c>
      <c r="AA31" s="145">
        <f>(SUM($E31:$G31))*$Q31</f>
        <v>7440.9554927400004</v>
      </c>
      <c r="AB31" s="145">
        <f>(SUM($E31:$G31))*$J31</f>
        <v>1101.1019282438326</v>
      </c>
      <c r="AC31" s="145">
        <f>SUM(($E31:$G31))*$R31</f>
        <v>1101.1019283746557</v>
      </c>
      <c r="AD31" s="145">
        <f>SUM(($E31:$G31))*$M31</f>
        <v>1254.6500299999998</v>
      </c>
      <c r="AE31" s="145">
        <f>(SUM($E31:$F31))*$H31</f>
        <v>6333.4281783717806</v>
      </c>
      <c r="AF31" s="145">
        <f>(SUM($E31:$F31))*$Q31</f>
        <v>7216.62150363</v>
      </c>
      <c r="AG31" s="145">
        <f>(SUM($E31:$F31))*$K31</f>
        <v>1101.101928541703</v>
      </c>
      <c r="AH31" s="145">
        <f>SUM(($E31:$F31))*$T31</f>
        <v>1101.1019283746557</v>
      </c>
      <c r="AI31" s="145">
        <f>SUM(($E31:$F31))*$O31</f>
        <v>1254.65003</v>
      </c>
      <c r="AK31" s="180"/>
      <c r="AL31" s="184" t="s">
        <v>1022</v>
      </c>
      <c r="AM31" s="185">
        <v>3997</v>
      </c>
      <c r="AN31" s="185">
        <v>1254.65003</v>
      </c>
      <c r="AO31" s="185">
        <v>733.39997100000005</v>
      </c>
      <c r="AP31" s="185">
        <v>61.799997000000005</v>
      </c>
      <c r="AQ31" s="185">
        <v>3.1857489374945454</v>
      </c>
      <c r="AR31" s="185">
        <v>3.63</v>
      </c>
      <c r="AS31" s="185">
        <v>53.716219690131332</v>
      </c>
      <c r="AT31" s="185">
        <v>55.386027916191381</v>
      </c>
      <c r="AU31" s="185">
        <v>-0.44425106250545471</v>
      </c>
      <c r="AV31" s="185">
        <v>4554.3796089000007</v>
      </c>
      <c r="AW31" s="185">
        <v>557.37960889999988</v>
      </c>
      <c r="AX31" s="185">
        <v>153.54810162534434</v>
      </c>
      <c r="AY31" s="155"/>
    </row>
    <row r="32" spans="1:51" x14ac:dyDescent="0.35">
      <c r="B32" s="142" t="str">
        <f t="shared" si="27"/>
        <v>B19709 YELLOW MARBLE 1/2 SHEEET</v>
      </c>
      <c r="D32" s="173">
        <f t="shared" si="28"/>
        <v>1253</v>
      </c>
      <c r="E32" s="174">
        <f t="shared" si="28"/>
        <v>359.00000800000004</v>
      </c>
      <c r="F32" s="174">
        <f t="shared" si="28"/>
        <v>101.76665799999999</v>
      </c>
      <c r="G32" s="174">
        <f t="shared" si="28"/>
        <v>34.449998999999998</v>
      </c>
      <c r="H32" s="175">
        <f t="shared" si="29"/>
        <v>3.4902506186016571</v>
      </c>
      <c r="I32" s="176">
        <f t="shared" si="30"/>
        <v>3.63</v>
      </c>
      <c r="J32" s="177">
        <f t="shared" si="31"/>
        <v>0.69702634751486559</v>
      </c>
      <c r="K32" s="177">
        <f t="shared" si="31"/>
        <v>0.74914070123680843</v>
      </c>
      <c r="L32" s="178">
        <f t="shared" ref="L32:L36" si="57">IF(ISERROR(D32/(J32*(E32+F32+G32))),0,D32/(J32*(E32+F32+G32)))</f>
        <v>3.6300000013401821</v>
      </c>
      <c r="M32" s="143">
        <f t="shared" si="32"/>
        <v>0.72493523213723032</v>
      </c>
      <c r="N32" s="143">
        <f t="shared" si="33"/>
        <v>2.7908884622364738E-2</v>
      </c>
      <c r="O32" s="143">
        <f t="shared" ref="O32:O36" si="58">IF(ISERROR(D32/AE32),0,D32/AE32)</f>
        <v>0.77913624072796972</v>
      </c>
      <c r="P32" s="143">
        <f t="shared" ref="P32:P36" si="59">O32-K32</f>
        <v>2.9995539491161294E-2</v>
      </c>
      <c r="Q32" s="179">
        <f t="shared" si="34"/>
        <v>3.63</v>
      </c>
      <c r="R32" s="143">
        <f t="shared" si="35"/>
        <v>0.69702634777220496</v>
      </c>
      <c r="S32" s="143">
        <f t="shared" si="36"/>
        <v>2.5733937203398227E-10</v>
      </c>
      <c r="T32" s="143">
        <f t="shared" ref="T32:T36" si="60">IF(ISERROR(D32/AF32),0,D32/AF32)</f>
        <v>0.74914070142583078</v>
      </c>
      <c r="U32" s="143">
        <f t="shared" ref="U32:U36" si="61">T32-K32</f>
        <v>1.8902235332518558E-10</v>
      </c>
      <c r="W32" s="144"/>
      <c r="X32" s="144"/>
      <c r="Y32" s="143"/>
      <c r="Z32" s="145">
        <f t="shared" si="42"/>
        <v>1728.4302713580996</v>
      </c>
      <c r="AA32" s="145">
        <f t="shared" si="43"/>
        <v>1797.6364939500002</v>
      </c>
      <c r="AB32" s="145">
        <f t="shared" si="44"/>
        <v>345.17906323344278</v>
      </c>
      <c r="AC32" s="145">
        <f t="shared" si="45"/>
        <v>345.17906336088157</v>
      </c>
      <c r="AD32" s="145">
        <f t="shared" si="46"/>
        <v>359.00000800000004</v>
      </c>
      <c r="AE32" s="145">
        <f t="shared" si="47"/>
        <v>1608.1911410375233</v>
      </c>
      <c r="AF32" s="145">
        <f t="shared" si="48"/>
        <v>1672.5829975800002</v>
      </c>
      <c r="AG32" s="145">
        <f t="shared" si="49"/>
        <v>345.17906327378631</v>
      </c>
      <c r="AH32" s="145">
        <f t="shared" si="50"/>
        <v>345.17906336088151</v>
      </c>
      <c r="AI32" s="145">
        <f t="shared" si="51"/>
        <v>359.00000800000004</v>
      </c>
      <c r="AK32" s="180"/>
      <c r="AL32" s="184" t="s">
        <v>1023</v>
      </c>
      <c r="AM32" s="185">
        <v>1253</v>
      </c>
      <c r="AN32" s="185">
        <v>359.00000800000004</v>
      </c>
      <c r="AO32" s="185">
        <v>101.76665799999999</v>
      </c>
      <c r="AP32" s="185">
        <v>34.449998999999998</v>
      </c>
      <c r="AQ32" s="185">
        <v>3.4902506186016575</v>
      </c>
      <c r="AR32" s="185">
        <v>3.63</v>
      </c>
      <c r="AS32" s="185">
        <v>69.702634751486556</v>
      </c>
      <c r="AT32" s="185">
        <v>74.914070123680844</v>
      </c>
      <c r="AU32" s="185">
        <v>-0.1397493813983425</v>
      </c>
      <c r="AV32" s="185">
        <v>1303.1700290399999</v>
      </c>
      <c r="AW32" s="185">
        <v>50.17002904000001</v>
      </c>
      <c r="AX32" s="185">
        <v>13.82094463911846</v>
      </c>
      <c r="AY32" s="155"/>
    </row>
    <row r="33" spans="2:51" x14ac:dyDescent="0.35">
      <c r="B33" s="142" t="str">
        <f t="shared" si="27"/>
        <v>B19715 WHITE LAYERS</v>
      </c>
      <c r="D33" s="173">
        <f t="shared" si="28"/>
        <v>19080</v>
      </c>
      <c r="E33" s="174">
        <f t="shared" si="28"/>
        <v>4474.5167390000006</v>
      </c>
      <c r="F33" s="174">
        <f t="shared" si="28"/>
        <v>1055.3332609999998</v>
      </c>
      <c r="G33" s="174">
        <f t="shared" si="28"/>
        <v>352.86666500000007</v>
      </c>
      <c r="H33" s="175">
        <f t="shared" si="29"/>
        <v>4.2641476416208794</v>
      </c>
      <c r="I33" s="176">
        <f t="shared" si="30"/>
        <v>4</v>
      </c>
      <c r="J33" s="177">
        <f t="shared" si="31"/>
        <v>0.81084986267989845</v>
      </c>
      <c r="K33" s="177">
        <f t="shared" si="31"/>
        <v>0.86259120952647916</v>
      </c>
      <c r="L33" s="178">
        <f t="shared" si="57"/>
        <v>3.9999999999999991</v>
      </c>
      <c r="M33" s="143">
        <f t="shared" si="32"/>
        <v>0.76062081412516913</v>
      </c>
      <c r="N33" s="143">
        <f t="shared" si="33"/>
        <v>-5.0229048554729316E-2</v>
      </c>
      <c r="O33" s="143">
        <f t="shared" si="58"/>
        <v>0.80915698237746048</v>
      </c>
      <c r="P33" s="143">
        <f t="shared" si="59"/>
        <v>-5.3434227149018687E-2</v>
      </c>
      <c r="Q33" s="179">
        <f t="shared" si="34"/>
        <v>4</v>
      </c>
      <c r="R33" s="143">
        <f t="shared" si="35"/>
        <v>0.81084986267989834</v>
      </c>
      <c r="S33" s="143">
        <f t="shared" si="36"/>
        <v>0</v>
      </c>
      <c r="T33" s="143">
        <f t="shared" si="60"/>
        <v>0.86259120952647894</v>
      </c>
      <c r="U33" s="143">
        <f t="shared" si="61"/>
        <v>0</v>
      </c>
      <c r="W33" s="144"/>
      <c r="X33" s="144"/>
      <c r="Y33" s="143"/>
      <c r="Z33" s="145">
        <f t="shared" si="42"/>
        <v>25084.772393383599</v>
      </c>
      <c r="AA33" s="145">
        <f t="shared" si="43"/>
        <v>23530.866660000003</v>
      </c>
      <c r="AB33" s="145">
        <f t="shared" si="44"/>
        <v>4770.0000000000009</v>
      </c>
      <c r="AC33" s="145">
        <f t="shared" si="45"/>
        <v>4770</v>
      </c>
      <c r="AD33" s="145">
        <f t="shared" si="46"/>
        <v>4474.5167390000006</v>
      </c>
      <c r="AE33" s="145">
        <f t="shared" si="47"/>
        <v>23580.096836017223</v>
      </c>
      <c r="AF33" s="145">
        <f t="shared" si="48"/>
        <v>22119.4</v>
      </c>
      <c r="AG33" s="145">
        <f t="shared" si="49"/>
        <v>4770.0000000000009</v>
      </c>
      <c r="AH33" s="145">
        <f t="shared" si="50"/>
        <v>4770</v>
      </c>
      <c r="AI33" s="145">
        <f t="shared" si="51"/>
        <v>4474.5167389999997</v>
      </c>
      <c r="AK33" s="180"/>
      <c r="AL33" s="184" t="s">
        <v>1024</v>
      </c>
      <c r="AM33" s="185">
        <v>19080</v>
      </c>
      <c r="AN33" s="185">
        <v>4474.5167390000006</v>
      </c>
      <c r="AO33" s="185">
        <v>1055.3332609999998</v>
      </c>
      <c r="AP33" s="185">
        <v>352.86666500000007</v>
      </c>
      <c r="AQ33" s="185">
        <v>4.2641476416208794</v>
      </c>
      <c r="AR33" s="185">
        <v>4</v>
      </c>
      <c r="AS33" s="185">
        <v>81.084986267989848</v>
      </c>
      <c r="AT33" s="185">
        <v>86.259120952647919</v>
      </c>
      <c r="AU33" s="185">
        <v>0.26414764162087923</v>
      </c>
      <c r="AV33" s="185">
        <v>17898.066956000002</v>
      </c>
      <c r="AW33" s="185">
        <v>-1181.9330440000003</v>
      </c>
      <c r="AX33" s="185">
        <v>-295.48326100000008</v>
      </c>
      <c r="AY33" s="155"/>
    </row>
    <row r="34" spans="2:51" x14ac:dyDescent="0.35">
      <c r="B34" s="142" t="str">
        <f t="shared" si="27"/>
        <v>B19716 YELLOW LAYER</v>
      </c>
      <c r="D34" s="173">
        <f t="shared" si="28"/>
        <v>17099</v>
      </c>
      <c r="E34" s="174">
        <f t="shared" si="28"/>
        <v>4028.8000459999998</v>
      </c>
      <c r="F34" s="174">
        <f t="shared" si="28"/>
        <v>563.69995900000004</v>
      </c>
      <c r="G34" s="174">
        <f t="shared" si="28"/>
        <v>109.533328</v>
      </c>
      <c r="H34" s="175">
        <f t="shared" si="29"/>
        <v>4.2441917704445942</v>
      </c>
      <c r="I34" s="176">
        <f t="shared" si="30"/>
        <v>4</v>
      </c>
      <c r="J34" s="177">
        <f t="shared" si="31"/>
        <v>0.9091279659799042</v>
      </c>
      <c r="K34" s="177">
        <f t="shared" si="31"/>
        <v>0.93081110404919853</v>
      </c>
      <c r="L34" s="178">
        <f t="shared" si="57"/>
        <v>4</v>
      </c>
      <c r="M34" s="143">
        <f t="shared" si="32"/>
        <v>0.85682081786296826</v>
      </c>
      <c r="N34" s="143">
        <f t="shared" si="33"/>
        <v>-5.2307148116935931E-2</v>
      </c>
      <c r="O34" s="143">
        <f t="shared" si="58"/>
        <v>0.87725640535954652</v>
      </c>
      <c r="P34" s="143">
        <f t="shared" si="59"/>
        <v>-5.3554698689652014E-2</v>
      </c>
      <c r="Q34" s="179">
        <f t="shared" si="34"/>
        <v>4</v>
      </c>
      <c r="R34" s="143">
        <f t="shared" si="35"/>
        <v>0.9091279659799042</v>
      </c>
      <c r="S34" s="143">
        <f t="shared" si="36"/>
        <v>0</v>
      </c>
      <c r="T34" s="143">
        <f t="shared" si="60"/>
        <v>0.93081110404919865</v>
      </c>
      <c r="U34" s="143">
        <f t="shared" si="61"/>
        <v>0</v>
      </c>
      <c r="W34" s="144"/>
      <c r="X34" s="144"/>
      <c r="Y34" s="143"/>
      <c r="Z34" s="145">
        <f t="shared" si="42"/>
        <v>19956.331176274769</v>
      </c>
      <c r="AA34" s="145">
        <f t="shared" si="43"/>
        <v>18808.133332000001</v>
      </c>
      <c r="AB34" s="145">
        <f t="shared" si="44"/>
        <v>4274.75</v>
      </c>
      <c r="AC34" s="145">
        <f t="shared" si="45"/>
        <v>4274.75</v>
      </c>
      <c r="AD34" s="145">
        <f t="shared" si="46"/>
        <v>4028.8000459999989</v>
      </c>
      <c r="AE34" s="145">
        <f t="shared" si="47"/>
        <v>19491.450726987758</v>
      </c>
      <c r="AF34" s="145">
        <f t="shared" si="48"/>
        <v>18370.000019999999</v>
      </c>
      <c r="AG34" s="145">
        <f t="shared" si="49"/>
        <v>4274.75</v>
      </c>
      <c r="AH34" s="145">
        <f t="shared" si="50"/>
        <v>4274.75</v>
      </c>
      <c r="AI34" s="145">
        <f t="shared" si="51"/>
        <v>4028.8000459999994</v>
      </c>
      <c r="AK34" s="180"/>
      <c r="AL34" s="184" t="s">
        <v>1025</v>
      </c>
      <c r="AM34" s="185">
        <v>17099</v>
      </c>
      <c r="AN34" s="185">
        <v>4028.8000459999998</v>
      </c>
      <c r="AO34" s="185">
        <v>563.69995900000004</v>
      </c>
      <c r="AP34" s="185">
        <v>109.533328</v>
      </c>
      <c r="AQ34" s="185">
        <v>4.2441917704445942</v>
      </c>
      <c r="AR34" s="185">
        <v>4</v>
      </c>
      <c r="AS34" s="185">
        <v>90.912796597990422</v>
      </c>
      <c r="AT34" s="185">
        <v>93.081110404919855</v>
      </c>
      <c r="AU34" s="185">
        <v>0.24419177044459389</v>
      </c>
      <c r="AV34" s="185">
        <v>16115.200183999999</v>
      </c>
      <c r="AW34" s="185">
        <v>-983.79981600000076</v>
      </c>
      <c r="AX34" s="185">
        <v>-245.94995400000019</v>
      </c>
      <c r="AY34" s="155"/>
    </row>
    <row r="35" spans="2:51" x14ac:dyDescent="0.35">
      <c r="B35" s="142" t="str">
        <f t="shared" si="27"/>
        <v>B19721 CHOC LAYER</v>
      </c>
      <c r="D35" s="173">
        <f t="shared" si="28"/>
        <v>50720</v>
      </c>
      <c r="E35" s="174">
        <f t="shared" si="28"/>
        <v>12281.633499000003</v>
      </c>
      <c r="F35" s="174">
        <f t="shared" si="28"/>
        <v>1779.7331730000005</v>
      </c>
      <c r="G35" s="174">
        <f t="shared" si="28"/>
        <v>1957.6499919999997</v>
      </c>
      <c r="H35" s="175">
        <f t="shared" si="29"/>
        <v>4.1297438165802403</v>
      </c>
      <c r="I35" s="176">
        <f t="shared" si="30"/>
        <v>4</v>
      </c>
      <c r="J35" s="177">
        <f t="shared" si="31"/>
        <v>0.79155919904223171</v>
      </c>
      <c r="K35" s="177">
        <f t="shared" si="31"/>
        <v>0.90176156384921868</v>
      </c>
      <c r="L35" s="178">
        <f t="shared" si="57"/>
        <v>3.9999999999999982</v>
      </c>
      <c r="M35" s="143">
        <f t="shared" si="32"/>
        <v>0.76669084979484858</v>
      </c>
      <c r="N35" s="143">
        <f t="shared" si="33"/>
        <v>-2.4868349247383126E-2</v>
      </c>
      <c r="O35" s="143">
        <f t="shared" si="58"/>
        <v>0.87343099611050379</v>
      </c>
      <c r="P35" s="143">
        <f t="shared" si="59"/>
        <v>-2.8330567738714896E-2</v>
      </c>
      <c r="Q35" s="179">
        <f t="shared" si="34"/>
        <v>4</v>
      </c>
      <c r="R35" s="143">
        <f t="shared" si="35"/>
        <v>0.79155919904223138</v>
      </c>
      <c r="S35" s="143">
        <f t="shared" si="36"/>
        <v>0</v>
      </c>
      <c r="T35" s="143">
        <f t="shared" si="60"/>
        <v>0.90176156384921824</v>
      </c>
      <c r="U35" s="143">
        <f t="shared" si="61"/>
        <v>0</v>
      </c>
      <c r="W35" s="144"/>
      <c r="X35" s="144"/>
      <c r="Y35" s="143"/>
      <c r="Z35" s="145">
        <f t="shared" si="42"/>
        <v>66154.435015849842</v>
      </c>
      <c r="AA35" s="145">
        <f t="shared" si="43"/>
        <v>64076.06665600001</v>
      </c>
      <c r="AB35" s="145">
        <f t="shared" si="44"/>
        <v>12680.000000000005</v>
      </c>
      <c r="AC35" s="145">
        <f t="shared" si="45"/>
        <v>12680</v>
      </c>
      <c r="AD35" s="145">
        <f t="shared" si="46"/>
        <v>12281.633499000003</v>
      </c>
      <c r="AE35" s="145">
        <f t="shared" si="47"/>
        <v>58069.842066359488</v>
      </c>
      <c r="AF35" s="145">
        <f t="shared" si="48"/>
        <v>56245.466688000015</v>
      </c>
      <c r="AG35" s="145">
        <f t="shared" si="49"/>
        <v>12680.000000000007</v>
      </c>
      <c r="AH35" s="145">
        <f t="shared" si="50"/>
        <v>12680</v>
      </c>
      <c r="AI35" s="145">
        <f t="shared" si="51"/>
        <v>12281.633499000003</v>
      </c>
      <c r="AK35" s="180"/>
      <c r="AL35" s="184" t="s">
        <v>1026</v>
      </c>
      <c r="AM35" s="185">
        <v>50720</v>
      </c>
      <c r="AN35" s="185">
        <v>12281.633499000003</v>
      </c>
      <c r="AO35" s="185">
        <v>1779.7331730000005</v>
      </c>
      <c r="AP35" s="185">
        <v>1957.6499919999997</v>
      </c>
      <c r="AQ35" s="185">
        <v>4.1297438165802403</v>
      </c>
      <c r="AR35" s="185">
        <v>4</v>
      </c>
      <c r="AS35" s="185">
        <v>79.155919904223168</v>
      </c>
      <c r="AT35" s="185">
        <v>90.176156384921867</v>
      </c>
      <c r="AU35" s="185">
        <v>0.12974381658024015</v>
      </c>
      <c r="AV35" s="185">
        <v>49126.533995999998</v>
      </c>
      <c r="AW35" s="185">
        <v>-1593.4660040000015</v>
      </c>
      <c r="AX35" s="185">
        <v>-398.36650100000037</v>
      </c>
      <c r="AY35" s="155"/>
    </row>
    <row r="36" spans="2:51" x14ac:dyDescent="0.35">
      <c r="B36" s="142" t="str">
        <f t="shared" si="27"/>
        <v>B19723 RED VELVET LAYER</v>
      </c>
      <c r="D36" s="173">
        <f t="shared" si="28"/>
        <v>1239</v>
      </c>
      <c r="E36" s="174">
        <f t="shared" si="28"/>
        <v>243.63333800000001</v>
      </c>
      <c r="F36" s="174">
        <f t="shared" si="28"/>
        <v>19.799996</v>
      </c>
      <c r="G36" s="174">
        <f t="shared" si="28"/>
        <v>562.81666599999994</v>
      </c>
      <c r="H36" s="175">
        <f t="shared" si="29"/>
        <v>5.0855109164083281</v>
      </c>
      <c r="I36" s="176">
        <f t="shared" si="30"/>
        <v>4</v>
      </c>
      <c r="J36" s="177">
        <f t="shared" si="31"/>
        <v>0.37488653555219364</v>
      </c>
      <c r="K36" s="177">
        <f t="shared" si="31"/>
        <v>1.17581930614749</v>
      </c>
      <c r="L36" s="178">
        <f t="shared" si="57"/>
        <v>4</v>
      </c>
      <c r="M36" s="143">
        <f t="shared" si="32"/>
        <v>0.29486636974281394</v>
      </c>
      <c r="N36" s="143">
        <f t="shared" si="33"/>
        <v>-8.0020165809379706E-2</v>
      </c>
      <c r="O36" s="143">
        <f t="shared" si="58"/>
        <v>0.92483868423424365</v>
      </c>
      <c r="P36" s="143">
        <f t="shared" si="59"/>
        <v>-0.25098062191324633</v>
      </c>
      <c r="Q36" s="179">
        <f t="shared" si="34"/>
        <v>4</v>
      </c>
      <c r="R36" s="143">
        <f t="shared" si="35"/>
        <v>0.37488653555219364</v>
      </c>
      <c r="S36" s="143">
        <f t="shared" si="36"/>
        <v>0</v>
      </c>
      <c r="T36" s="143">
        <f t="shared" si="60"/>
        <v>1.17581930614749</v>
      </c>
      <c r="U36" s="143">
        <f t="shared" si="61"/>
        <v>0</v>
      </c>
      <c r="W36" s="144"/>
      <c r="X36" s="144"/>
      <c r="Y36" s="143"/>
      <c r="Z36" s="145">
        <f t="shared" si="42"/>
        <v>4201.9033946823811</v>
      </c>
      <c r="AA36" s="145">
        <f t="shared" si="43"/>
        <v>3305</v>
      </c>
      <c r="AB36" s="145">
        <f t="shared" si="44"/>
        <v>309.75</v>
      </c>
      <c r="AC36" s="145">
        <f t="shared" si="45"/>
        <v>309.75</v>
      </c>
      <c r="AD36" s="145">
        <f t="shared" si="46"/>
        <v>243.63333800000001</v>
      </c>
      <c r="AE36" s="145">
        <f t="shared" si="47"/>
        <v>1339.6930958028411</v>
      </c>
      <c r="AF36" s="145">
        <f t="shared" si="48"/>
        <v>1053.733336</v>
      </c>
      <c r="AG36" s="145">
        <f t="shared" si="49"/>
        <v>309.75</v>
      </c>
      <c r="AH36" s="145">
        <f t="shared" si="50"/>
        <v>309.75</v>
      </c>
      <c r="AI36" s="145">
        <f t="shared" si="51"/>
        <v>243.63333800000004</v>
      </c>
      <c r="AK36" s="180"/>
      <c r="AL36" s="184" t="s">
        <v>1027</v>
      </c>
      <c r="AM36" s="185">
        <v>1239</v>
      </c>
      <c r="AN36" s="185">
        <v>243.63333800000001</v>
      </c>
      <c r="AO36" s="185">
        <v>19.799996</v>
      </c>
      <c r="AP36" s="185">
        <v>562.81666599999994</v>
      </c>
      <c r="AQ36" s="185">
        <v>5.0855109164083281</v>
      </c>
      <c r="AR36" s="185">
        <v>4</v>
      </c>
      <c r="AS36" s="185">
        <v>37.488653555219365</v>
      </c>
      <c r="AT36" s="185">
        <v>117.581930614749</v>
      </c>
      <c r="AU36" s="185">
        <v>1.0855109164083285</v>
      </c>
      <c r="AV36" s="185">
        <v>974.53335200000004</v>
      </c>
      <c r="AW36" s="185">
        <v>-264.46664799999996</v>
      </c>
      <c r="AX36" s="185">
        <v>-66.116661999999991</v>
      </c>
      <c r="AY36" s="155"/>
    </row>
    <row r="37" spans="2:51" x14ac:dyDescent="0.35">
      <c r="B37" s="142" t="str">
        <f t="shared" si="27"/>
        <v>B19727 WHITE QUARTER</v>
      </c>
      <c r="D37" s="173">
        <f t="shared" si="28"/>
        <v>10185</v>
      </c>
      <c r="E37" s="174">
        <f t="shared" si="28"/>
        <v>2786.316726</v>
      </c>
      <c r="F37" s="174">
        <f t="shared" si="28"/>
        <v>982.13327600000002</v>
      </c>
      <c r="G37" s="174">
        <f t="shared" si="28"/>
        <v>244.81666099999995</v>
      </c>
      <c r="H37" s="175">
        <f t="shared" si="29"/>
        <v>3.6553633350295582</v>
      </c>
      <c r="I37" s="176">
        <f t="shared" si="30"/>
        <v>3.63</v>
      </c>
      <c r="J37" s="177">
        <f t="shared" si="31"/>
        <v>0.69912750860020911</v>
      </c>
      <c r="K37" s="177">
        <f t="shared" si="31"/>
        <v>0.74454619864839999</v>
      </c>
      <c r="L37" s="178">
        <f t="shared" si="37"/>
        <v>3.6300000006669011</v>
      </c>
      <c r="M37" s="143">
        <f t="shared" si="32"/>
        <v>0.69427649841667149</v>
      </c>
      <c r="N37" s="143">
        <f t="shared" si="33"/>
        <v>-4.8510101835376185E-3</v>
      </c>
      <c r="O37" s="143">
        <f t="shared" si="38"/>
        <v>0.73938004339217445</v>
      </c>
      <c r="P37" s="143">
        <f t="shared" si="39"/>
        <v>-5.1661552562255464E-3</v>
      </c>
      <c r="Q37" s="179">
        <f t="shared" si="34"/>
        <v>3.63</v>
      </c>
      <c r="R37" s="143">
        <f t="shared" si="35"/>
        <v>0.69912750872865248</v>
      </c>
      <c r="S37" s="143">
        <f t="shared" si="36"/>
        <v>1.284433670534213E-10</v>
      </c>
      <c r="T37" s="143">
        <f t="shared" si="40"/>
        <v>0.74454619869650651</v>
      </c>
      <c r="U37" s="143">
        <f t="shared" si="41"/>
        <v>4.8106518768520345E-11</v>
      </c>
      <c r="W37" s="144"/>
      <c r="X37" s="144"/>
      <c r="Y37" s="143"/>
      <c r="Z37" s="145">
        <f t="shared" si="42"/>
        <v>14669.947813626626</v>
      </c>
      <c r="AA37" s="145">
        <f t="shared" si="43"/>
        <v>14568.157986689999</v>
      </c>
      <c r="AB37" s="145">
        <f t="shared" si="44"/>
        <v>2805.7851234514651</v>
      </c>
      <c r="AC37" s="145">
        <f t="shared" si="45"/>
        <v>2805.7851239669426</v>
      </c>
      <c r="AD37" s="145">
        <f t="shared" si="46"/>
        <v>2786.316726</v>
      </c>
      <c r="AE37" s="145">
        <f t="shared" si="47"/>
        <v>13775.053967202866</v>
      </c>
      <c r="AF37" s="145">
        <f t="shared" si="48"/>
        <v>13679.47350726</v>
      </c>
      <c r="AG37" s="145">
        <f t="shared" si="49"/>
        <v>2805.7851237856553</v>
      </c>
      <c r="AH37" s="145">
        <f t="shared" si="50"/>
        <v>2805.7851239669426</v>
      </c>
      <c r="AI37" s="145">
        <f t="shared" si="51"/>
        <v>2786.316726</v>
      </c>
      <c r="AK37" s="180"/>
      <c r="AL37" s="184" t="s">
        <v>1028</v>
      </c>
      <c r="AM37" s="185">
        <v>10185</v>
      </c>
      <c r="AN37" s="185">
        <v>2786.316726</v>
      </c>
      <c r="AO37" s="185">
        <v>982.13327600000002</v>
      </c>
      <c r="AP37" s="185">
        <v>244.81666099999995</v>
      </c>
      <c r="AQ37" s="185">
        <v>3.6553633350295587</v>
      </c>
      <c r="AR37" s="185">
        <v>3.63</v>
      </c>
      <c r="AS37" s="185">
        <v>69.912750860020907</v>
      </c>
      <c r="AT37" s="185">
        <v>74.454619864839998</v>
      </c>
      <c r="AU37" s="185">
        <v>2.5363335029558697E-2</v>
      </c>
      <c r="AV37" s="185">
        <v>10114.329715379999</v>
      </c>
      <c r="AW37" s="185">
        <v>-70.670284620000245</v>
      </c>
      <c r="AX37" s="185">
        <v>-19.468397966942206</v>
      </c>
      <c r="AY37" s="155"/>
    </row>
    <row r="38" spans="2:51" x14ac:dyDescent="0.35">
      <c r="B38" s="142" t="str">
        <f t="shared" si="27"/>
        <v>B19729 YELLOW QUARTER</v>
      </c>
      <c r="D38" s="173">
        <f t="shared" si="28"/>
        <v>7021</v>
      </c>
      <c r="E38" s="174">
        <f t="shared" si="28"/>
        <v>1956.8666940000001</v>
      </c>
      <c r="F38" s="174">
        <f t="shared" si="28"/>
        <v>849.63330499999995</v>
      </c>
      <c r="G38" s="174">
        <f t="shared" si="28"/>
        <v>131.53333000000001</v>
      </c>
      <c r="H38" s="175">
        <f t="shared" si="29"/>
        <v>3.5878785312904915</v>
      </c>
      <c r="I38" s="176">
        <f t="shared" si="30"/>
        <v>3.63</v>
      </c>
      <c r="J38" s="177">
        <f t="shared" si="31"/>
        <v>0.65831784819579442</v>
      </c>
      <c r="K38" s="177">
        <f t="shared" si="31"/>
        <v>0.68917148769920733</v>
      </c>
      <c r="L38" s="178">
        <f t="shared" si="37"/>
        <v>3.6300000010125593</v>
      </c>
      <c r="M38" s="143">
        <f t="shared" si="32"/>
        <v>0.66604645859005496</v>
      </c>
      <c r="N38" s="143">
        <f t="shared" si="33"/>
        <v>7.7286103942605378E-3</v>
      </c>
      <c r="O38" s="143">
        <f t="shared" si="38"/>
        <v>0.69726231772573044</v>
      </c>
      <c r="P38" s="143">
        <f t="shared" si="39"/>
        <v>8.0908300265231103E-3</v>
      </c>
      <c r="Q38" s="179">
        <f t="shared" si="34"/>
        <v>3.63</v>
      </c>
      <c r="R38" s="143">
        <f t="shared" si="35"/>
        <v>0.65831784837942686</v>
      </c>
      <c r="S38" s="143">
        <f t="shared" si="36"/>
        <v>1.8363244258523537E-10</v>
      </c>
      <c r="T38" s="143">
        <f t="shared" si="40"/>
        <v>0.6891714877261701</v>
      </c>
      <c r="U38" s="143">
        <f t="shared" si="41"/>
        <v>2.6962765353744089E-11</v>
      </c>
      <c r="W38" s="144"/>
      <c r="X38" s="144"/>
      <c r="Y38" s="143"/>
      <c r="Z38" s="145">
        <f t="shared" si="42"/>
        <v>10541.306705335035</v>
      </c>
      <c r="AA38" s="145">
        <f t="shared" si="43"/>
        <v>10665.060984270001</v>
      </c>
      <c r="AB38" s="145">
        <f t="shared" si="44"/>
        <v>1934.1597790748067</v>
      </c>
      <c r="AC38" s="145">
        <f t="shared" si="45"/>
        <v>1934.1597796143249</v>
      </c>
      <c r="AD38" s="145">
        <f t="shared" si="46"/>
        <v>1956.8666940000001</v>
      </c>
      <c r="AE38" s="145">
        <f t="shared" si="47"/>
        <v>10069.381094478886</v>
      </c>
      <c r="AF38" s="145">
        <f t="shared" si="48"/>
        <v>10187.59499637</v>
      </c>
      <c r="AG38" s="145">
        <f t="shared" si="49"/>
        <v>1934.159779538654</v>
      </c>
      <c r="AH38" s="145">
        <f t="shared" si="50"/>
        <v>1934.1597796143249</v>
      </c>
      <c r="AI38" s="145">
        <f t="shared" si="51"/>
        <v>1956.8666940000003</v>
      </c>
      <c r="AK38" s="180"/>
      <c r="AL38" s="184" t="s">
        <v>1029</v>
      </c>
      <c r="AM38" s="185">
        <v>7021</v>
      </c>
      <c r="AN38" s="185">
        <v>1956.8666940000001</v>
      </c>
      <c r="AO38" s="185">
        <v>849.63330499999995</v>
      </c>
      <c r="AP38" s="185">
        <v>131.53333000000001</v>
      </c>
      <c r="AQ38" s="185">
        <v>3.5878785312904915</v>
      </c>
      <c r="AR38" s="185">
        <v>3.63</v>
      </c>
      <c r="AS38" s="185">
        <v>65.83178481957944</v>
      </c>
      <c r="AT38" s="185">
        <v>68.917148769920729</v>
      </c>
      <c r="AU38" s="185">
        <v>-4.2121468709508461E-2</v>
      </c>
      <c r="AV38" s="185">
        <v>7103.4260992199997</v>
      </c>
      <c r="AW38" s="185">
        <v>82.42609922000014</v>
      </c>
      <c r="AX38" s="185">
        <v>22.706914385674974</v>
      </c>
      <c r="AY38" s="155"/>
    </row>
    <row r="39" spans="2:51" x14ac:dyDescent="0.35">
      <c r="B39" s="142" t="str">
        <f t="shared" si="27"/>
        <v>B19730 CHOC QUARTER</v>
      </c>
      <c r="D39" s="173">
        <f t="shared" si="28"/>
        <v>5733</v>
      </c>
      <c r="E39" s="174">
        <f t="shared" si="28"/>
        <v>1553.316685</v>
      </c>
      <c r="F39" s="174">
        <f t="shared" si="28"/>
        <v>163.06664800000001</v>
      </c>
      <c r="G39" s="174">
        <f t="shared" si="28"/>
        <v>54.633332000000003</v>
      </c>
      <c r="H39" s="175">
        <f t="shared" si="29"/>
        <v>3.6908120896158403</v>
      </c>
      <c r="I39" s="176">
        <f t="shared" si="30"/>
        <v>3.63</v>
      </c>
      <c r="J39" s="177">
        <f t="shared" si="31"/>
        <v>0.89176961119349163</v>
      </c>
      <c r="K39" s="177">
        <f t="shared" si="31"/>
        <v>0.92015507992801016</v>
      </c>
      <c r="L39" s="178">
        <f t="shared" si="37"/>
        <v>3.6300000004848818</v>
      </c>
      <c r="M39" s="143">
        <f t="shared" si="32"/>
        <v>0.87707626681197826</v>
      </c>
      <c r="N39" s="143">
        <f t="shared" si="33"/>
        <v>-1.4693344381513374E-2</v>
      </c>
      <c r="O39" s="143">
        <f t="shared" si="38"/>
        <v>0.90499403899769748</v>
      </c>
      <c r="P39" s="143">
        <f t="shared" si="39"/>
        <v>-1.5161040930312675E-2</v>
      </c>
      <c r="Q39" s="179">
        <f t="shared" si="34"/>
        <v>3.63</v>
      </c>
      <c r="R39" s="143">
        <f t="shared" si="35"/>
        <v>0.8917696113126109</v>
      </c>
      <c r="S39" s="143">
        <f t="shared" si="36"/>
        <v>1.1911927000340938E-10</v>
      </c>
      <c r="T39" s="143">
        <f t="shared" si="40"/>
        <v>0.9201550799347028</v>
      </c>
      <c r="U39" s="143">
        <f t="shared" si="41"/>
        <v>6.6926464370453687E-12</v>
      </c>
      <c r="W39" s="144"/>
      <c r="X39" s="144"/>
      <c r="Y39" s="143"/>
      <c r="Z39" s="145">
        <f t="shared" si="42"/>
        <v>6536.4897180931266</v>
      </c>
      <c r="AA39" s="145">
        <f t="shared" si="43"/>
        <v>6428.7904939500004</v>
      </c>
      <c r="AB39" s="145">
        <f t="shared" si="44"/>
        <v>1579.3388427642444</v>
      </c>
      <c r="AC39" s="145">
        <f t="shared" si="45"/>
        <v>1579.3388429752065</v>
      </c>
      <c r="AD39" s="145">
        <f t="shared" si="46"/>
        <v>1553.316685</v>
      </c>
      <c r="AE39" s="145">
        <f t="shared" si="47"/>
        <v>6334.8483558515309</v>
      </c>
      <c r="AF39" s="145">
        <f t="shared" si="48"/>
        <v>6230.4714987899997</v>
      </c>
      <c r="AG39" s="145">
        <f t="shared" si="49"/>
        <v>1579.3388429637196</v>
      </c>
      <c r="AH39" s="145">
        <f t="shared" si="50"/>
        <v>1579.3388429752067</v>
      </c>
      <c r="AI39" s="145">
        <f t="shared" si="51"/>
        <v>1553.316685</v>
      </c>
      <c r="AK39" s="180"/>
      <c r="AL39" s="184" t="s">
        <v>1030</v>
      </c>
      <c r="AM39" s="185">
        <v>5733</v>
      </c>
      <c r="AN39" s="185">
        <v>1553.316685</v>
      </c>
      <c r="AO39" s="185">
        <v>163.06664800000001</v>
      </c>
      <c r="AP39" s="185">
        <v>54.633332000000003</v>
      </c>
      <c r="AQ39" s="185">
        <v>3.6908120896158403</v>
      </c>
      <c r="AR39" s="185">
        <v>3.63</v>
      </c>
      <c r="AS39" s="185">
        <v>89.176961119349158</v>
      </c>
      <c r="AT39" s="185">
        <v>92.01550799280102</v>
      </c>
      <c r="AU39" s="185">
        <v>6.0812089615840254E-2</v>
      </c>
      <c r="AV39" s="185">
        <v>5638.53956655</v>
      </c>
      <c r="AW39" s="185">
        <v>-94.460433449999655</v>
      </c>
      <c r="AX39" s="185">
        <v>-26.022157975206518</v>
      </c>
      <c r="AY39" s="155"/>
    </row>
    <row r="40" spans="2:51" x14ac:dyDescent="0.35">
      <c r="B40" s="142" t="str">
        <f t="shared" si="27"/>
        <v>B19732 MARBLE QUARTER</v>
      </c>
      <c r="D40" s="173">
        <f t="shared" si="28"/>
        <v>10773</v>
      </c>
      <c r="E40" s="174">
        <f t="shared" si="28"/>
        <v>2912.4167029999999</v>
      </c>
      <c r="F40" s="174">
        <f t="shared" si="28"/>
        <v>377.56663000000003</v>
      </c>
      <c r="G40" s="174">
        <f t="shared" si="28"/>
        <v>84.266666000000001</v>
      </c>
      <c r="H40" s="175">
        <f t="shared" si="29"/>
        <v>3.6989899106480988</v>
      </c>
      <c r="I40" s="176">
        <f t="shared" si="30"/>
        <v>3.63</v>
      </c>
      <c r="J40" s="177">
        <f t="shared" si="31"/>
        <v>0.87953429525477322</v>
      </c>
      <c r="K40" s="177">
        <f t="shared" si="31"/>
        <v>0.90206189350496502</v>
      </c>
      <c r="L40" s="178">
        <f t="shared" si="37"/>
        <v>3.630000000192569</v>
      </c>
      <c r="M40" s="143">
        <f t="shared" si="32"/>
        <v>0.86313008931262647</v>
      </c>
      <c r="N40" s="143">
        <f t="shared" si="33"/>
        <v>-1.6404205942146755E-2</v>
      </c>
      <c r="O40" s="143">
        <f t="shared" si="38"/>
        <v>0.88523752500116382</v>
      </c>
      <c r="P40" s="143">
        <f t="shared" si="39"/>
        <v>-1.6824368503801201E-2</v>
      </c>
      <c r="Q40" s="179">
        <f t="shared" si="34"/>
        <v>3.63</v>
      </c>
      <c r="R40" s="143">
        <f t="shared" si="35"/>
        <v>0.8795342953014319</v>
      </c>
      <c r="S40" s="143">
        <f t="shared" si="36"/>
        <v>4.6658676922106679E-11</v>
      </c>
      <c r="T40" s="143">
        <f t="shared" si="40"/>
        <v>0.90206189352793364</v>
      </c>
      <c r="U40" s="143">
        <f t="shared" si="41"/>
        <v>2.2968627000352626E-11</v>
      </c>
      <c r="W40" s="144"/>
      <c r="X40" s="144"/>
      <c r="Y40" s="143"/>
      <c r="Z40" s="145">
        <f t="shared" si="42"/>
        <v>12481.316702305357</v>
      </c>
      <c r="AA40" s="145">
        <f t="shared" si="43"/>
        <v>12248.527496369999</v>
      </c>
      <c r="AB40" s="145">
        <f t="shared" si="44"/>
        <v>2967.7685948838844</v>
      </c>
      <c r="AC40" s="145">
        <f t="shared" si="45"/>
        <v>2967.7685950413224</v>
      </c>
      <c r="AD40" s="145">
        <f t="shared" si="46"/>
        <v>2912.4167029999999</v>
      </c>
      <c r="AE40" s="145">
        <f t="shared" si="47"/>
        <v>12169.615154967405</v>
      </c>
      <c r="AF40" s="145">
        <f t="shared" si="48"/>
        <v>11942.63949879</v>
      </c>
      <c r="AG40" s="145">
        <f t="shared" si="49"/>
        <v>2967.7685949657562</v>
      </c>
      <c r="AH40" s="145">
        <f t="shared" si="50"/>
        <v>2967.7685950413224</v>
      </c>
      <c r="AI40" s="145">
        <f t="shared" si="51"/>
        <v>2912.4167029999999</v>
      </c>
      <c r="AK40" s="180"/>
      <c r="AL40" s="184" t="s">
        <v>1031</v>
      </c>
      <c r="AM40" s="185">
        <v>10773</v>
      </c>
      <c r="AN40" s="185">
        <v>2912.4167029999999</v>
      </c>
      <c r="AO40" s="185">
        <v>377.56663000000003</v>
      </c>
      <c r="AP40" s="185">
        <v>84.266666000000001</v>
      </c>
      <c r="AQ40" s="185">
        <v>3.6989899106480988</v>
      </c>
      <c r="AR40" s="185">
        <v>3.63</v>
      </c>
      <c r="AS40" s="185">
        <v>87.953429525477318</v>
      </c>
      <c r="AT40" s="185">
        <v>90.206189350496501</v>
      </c>
      <c r="AU40" s="185">
        <v>6.8989910648098771E-2</v>
      </c>
      <c r="AV40" s="185">
        <v>10572.072631890002</v>
      </c>
      <c r="AW40" s="185">
        <v>-200.92736810999966</v>
      </c>
      <c r="AX40" s="185">
        <v>-55.351892041322216</v>
      </c>
      <c r="AY40" s="155"/>
    </row>
    <row r="41" spans="2:51" x14ac:dyDescent="0.35">
      <c r="B41" s="142" t="str">
        <f t="shared" si="27"/>
        <v>B19740 RED VELVET QUARTER</v>
      </c>
      <c r="D41" s="173">
        <f t="shared" si="28"/>
        <v>2114</v>
      </c>
      <c r="E41" s="174">
        <f t="shared" si="28"/>
        <v>576.05000700000005</v>
      </c>
      <c r="F41" s="174">
        <f t="shared" si="28"/>
        <v>146.59999200000001</v>
      </c>
      <c r="G41" s="174">
        <f t="shared" si="28"/>
        <v>654.85</v>
      </c>
      <c r="H41" s="175">
        <f t="shared" si="29"/>
        <v>3.6698202835018798</v>
      </c>
      <c r="I41" s="176">
        <f t="shared" si="30"/>
        <v>3.63</v>
      </c>
      <c r="J41" s="177">
        <f t="shared" si="31"/>
        <v>0.42277251999836379</v>
      </c>
      <c r="K41" s="177">
        <f t="shared" si="31"/>
        <v>0.80587995109947175</v>
      </c>
      <c r="L41" s="178">
        <f t="shared" si="37"/>
        <v>3.6300000008136513</v>
      </c>
      <c r="M41" s="143">
        <f t="shared" si="32"/>
        <v>0.41818512335258445</v>
      </c>
      <c r="N41" s="143">
        <f t="shared" si="33"/>
        <v>-4.5873966457793403E-3</v>
      </c>
      <c r="O41" s="143">
        <f t="shared" si="38"/>
        <v>0.79713555358352672</v>
      </c>
      <c r="P41" s="143">
        <f t="shared" si="39"/>
        <v>-8.7443975159450238E-3</v>
      </c>
      <c r="Q41" s="179">
        <f t="shared" si="34"/>
        <v>3.63</v>
      </c>
      <c r="R41" s="143">
        <f t="shared" si="35"/>
        <v>0.42277252009312677</v>
      </c>
      <c r="S41" s="143">
        <f t="shared" si="36"/>
        <v>9.4762975244577774E-11</v>
      </c>
      <c r="T41" s="143">
        <f t="shared" si="40"/>
        <v>0.80587995130615031</v>
      </c>
      <c r="U41" s="143">
        <f t="shared" si="41"/>
        <v>2.0667856315270683E-10</v>
      </c>
      <c r="W41" s="144"/>
      <c r="X41" s="144"/>
      <c r="Y41" s="143"/>
      <c r="Z41" s="145">
        <f t="shared" si="42"/>
        <v>5055.17743685402</v>
      </c>
      <c r="AA41" s="145">
        <f t="shared" si="43"/>
        <v>5000.32499637</v>
      </c>
      <c r="AB41" s="145">
        <f t="shared" si="44"/>
        <v>582.3691458749737</v>
      </c>
      <c r="AC41" s="145">
        <f t="shared" si="45"/>
        <v>582.36914600550961</v>
      </c>
      <c r="AD41" s="145">
        <f t="shared" si="46"/>
        <v>576.05000700000005</v>
      </c>
      <c r="AE41" s="145">
        <f t="shared" si="47"/>
        <v>2651.9956242028134</v>
      </c>
      <c r="AF41" s="145">
        <f t="shared" si="48"/>
        <v>2623.2194963700003</v>
      </c>
      <c r="AG41" s="145">
        <f t="shared" si="49"/>
        <v>582.36914585615341</v>
      </c>
      <c r="AH41" s="145">
        <f t="shared" si="50"/>
        <v>582.36914600550961</v>
      </c>
      <c r="AI41" s="145">
        <f t="shared" si="51"/>
        <v>576.05000700000016</v>
      </c>
      <c r="AK41" s="180"/>
      <c r="AL41" s="184" t="s">
        <v>1032</v>
      </c>
      <c r="AM41" s="185">
        <v>2114</v>
      </c>
      <c r="AN41" s="185">
        <v>576.05000700000005</v>
      </c>
      <c r="AO41" s="185">
        <v>146.59999200000001</v>
      </c>
      <c r="AP41" s="185">
        <v>654.85</v>
      </c>
      <c r="AQ41" s="185">
        <v>3.6698202835018798</v>
      </c>
      <c r="AR41" s="185">
        <v>3.63</v>
      </c>
      <c r="AS41" s="185">
        <v>42.27725199983638</v>
      </c>
      <c r="AT41" s="185">
        <v>80.587995109947173</v>
      </c>
      <c r="AU41" s="185">
        <v>3.9820283501879883E-2</v>
      </c>
      <c r="AV41" s="185">
        <v>2091.0615254100003</v>
      </c>
      <c r="AW41" s="185">
        <v>-22.938474589999842</v>
      </c>
      <c r="AX41" s="185">
        <v>-6.3191390055095988</v>
      </c>
      <c r="AY41" s="155"/>
    </row>
    <row r="42" spans="2:51" x14ac:dyDescent="0.35">
      <c r="B42" s="142" t="str">
        <f t="shared" si="27"/>
        <v>B19742 WHITE FULL SHEET</v>
      </c>
      <c r="D42" s="173">
        <f t="shared" si="28"/>
        <v>6560</v>
      </c>
      <c r="E42" s="174">
        <f t="shared" si="28"/>
        <v>1425.3500260000001</v>
      </c>
      <c r="F42" s="174">
        <f t="shared" si="28"/>
        <v>929.14997399999993</v>
      </c>
      <c r="G42" s="174">
        <f t="shared" si="28"/>
        <v>209.633332</v>
      </c>
      <c r="H42" s="175">
        <f t="shared" si="29"/>
        <v>4.6023782792564383</v>
      </c>
      <c r="I42" s="176">
        <f t="shared" si="30"/>
        <v>4.83</v>
      </c>
      <c r="J42" s="177">
        <f t="shared" si="31"/>
        <v>0.52968308513431706</v>
      </c>
      <c r="K42" s="177">
        <f t="shared" si="31"/>
        <v>0.57684351414698132</v>
      </c>
      <c r="L42" s="178">
        <f t="shared" si="37"/>
        <v>4.8299999994336051</v>
      </c>
      <c r="M42" s="143">
        <f t="shared" si="32"/>
        <v>0.55587983987097922</v>
      </c>
      <c r="N42" s="143">
        <f t="shared" si="33"/>
        <v>2.6196754736662164E-2</v>
      </c>
      <c r="O42" s="143">
        <f t="shared" si="38"/>
        <v>0.60537270163516677</v>
      </c>
      <c r="P42" s="143">
        <f t="shared" si="39"/>
        <v>2.8529187488185448E-2</v>
      </c>
      <c r="Q42" s="179">
        <f t="shared" si="34"/>
        <v>4.83</v>
      </c>
      <c r="R42" s="143">
        <f t="shared" si="35"/>
        <v>0.52968308507220319</v>
      </c>
      <c r="S42" s="143">
        <f t="shared" si="36"/>
        <v>-6.2113869603308558E-11</v>
      </c>
      <c r="T42" s="143">
        <f t="shared" si="40"/>
        <v>0.57684351404978873</v>
      </c>
      <c r="U42" s="143">
        <f t="shared" si="41"/>
        <v>-9.7192587311667467E-11</v>
      </c>
      <c r="W42" s="144"/>
      <c r="X42" s="144"/>
      <c r="Y42" s="143"/>
      <c r="Z42" s="145">
        <f t="shared" si="42"/>
        <v>11801.111552314236</v>
      </c>
      <c r="AA42" s="145">
        <f t="shared" si="43"/>
        <v>12384.76399356</v>
      </c>
      <c r="AB42" s="145">
        <f t="shared" si="44"/>
        <v>1358.178053989496</v>
      </c>
      <c r="AC42" s="145">
        <f t="shared" si="45"/>
        <v>1358.1780538302278</v>
      </c>
      <c r="AD42" s="145">
        <f t="shared" si="46"/>
        <v>1425.3500260000003</v>
      </c>
      <c r="AE42" s="145">
        <f t="shared" si="47"/>
        <v>10836.299658509284</v>
      </c>
      <c r="AF42" s="145">
        <f t="shared" si="48"/>
        <v>11372.235000000001</v>
      </c>
      <c r="AG42" s="145">
        <f t="shared" si="49"/>
        <v>1358.1780540590676</v>
      </c>
      <c r="AH42" s="145">
        <f t="shared" si="50"/>
        <v>1358.1780538302276</v>
      </c>
      <c r="AI42" s="145">
        <f t="shared" si="51"/>
        <v>1425.3500260000001</v>
      </c>
      <c r="AK42" s="180"/>
      <c r="AL42" s="184" t="s">
        <v>1033</v>
      </c>
      <c r="AM42" s="185">
        <v>6560</v>
      </c>
      <c r="AN42" s="185">
        <v>1425.3500260000001</v>
      </c>
      <c r="AO42" s="185">
        <v>929.14997399999993</v>
      </c>
      <c r="AP42" s="185">
        <v>209.633332</v>
      </c>
      <c r="AQ42" s="185">
        <v>4.6023782792564383</v>
      </c>
      <c r="AR42" s="185">
        <v>4.83</v>
      </c>
      <c r="AS42" s="185">
        <v>52.968308513431708</v>
      </c>
      <c r="AT42" s="185">
        <v>57.684351414698128</v>
      </c>
      <c r="AU42" s="185">
        <v>-0.22762172074356157</v>
      </c>
      <c r="AV42" s="185">
        <v>6884.4406255799995</v>
      </c>
      <c r="AW42" s="185">
        <v>324.44062558000013</v>
      </c>
      <c r="AX42" s="185">
        <v>67.171972169772275</v>
      </c>
      <c r="AY42" s="155"/>
    </row>
    <row r="43" spans="2:51" x14ac:dyDescent="0.35">
      <c r="B43" s="142" t="str">
        <f t="shared" si="27"/>
        <v>B19743 YELLOW FULL SHEET</v>
      </c>
      <c r="D43" s="173">
        <f t="shared" si="28"/>
        <v>1892</v>
      </c>
      <c r="E43" s="174">
        <f t="shared" si="28"/>
        <v>385.45000699999997</v>
      </c>
      <c r="F43" s="174">
        <f t="shared" si="28"/>
        <v>230.68332600000002</v>
      </c>
      <c r="G43" s="174">
        <f t="shared" si="28"/>
        <v>0</v>
      </c>
      <c r="H43" s="175">
        <f t="shared" si="29"/>
        <v>4.908548360721654</v>
      </c>
      <c r="I43" s="176">
        <f t="shared" si="30"/>
        <v>4.83</v>
      </c>
      <c r="J43" s="177">
        <f t="shared" si="31"/>
        <v>0.63576892468189949</v>
      </c>
      <c r="K43" s="177">
        <f t="shared" si="31"/>
        <v>0.63576892468189949</v>
      </c>
      <c r="L43" s="178">
        <f t="shared" si="37"/>
        <v>4.8299999990006368</v>
      </c>
      <c r="M43" s="143">
        <f t="shared" si="32"/>
        <v>0.62559512098333425</v>
      </c>
      <c r="N43" s="143">
        <f t="shared" si="33"/>
        <v>-1.0173803698565242E-2</v>
      </c>
      <c r="O43" s="143">
        <f t="shared" si="38"/>
        <v>0.62559512098333425</v>
      </c>
      <c r="P43" s="143">
        <f t="shared" si="39"/>
        <v>-1.0173803698565242E-2</v>
      </c>
      <c r="Q43" s="179">
        <f t="shared" si="34"/>
        <v>4.83</v>
      </c>
      <c r="R43" s="143">
        <f t="shared" si="35"/>
        <v>0.63576892455035405</v>
      </c>
      <c r="S43" s="143">
        <f t="shared" si="36"/>
        <v>-1.3154544120652645E-10</v>
      </c>
      <c r="T43" s="143">
        <f t="shared" si="40"/>
        <v>0.63576892455035405</v>
      </c>
      <c r="U43" s="143">
        <f t="shared" si="41"/>
        <v>-1.3154544120652645E-10</v>
      </c>
      <c r="W43" s="144"/>
      <c r="X43" s="144"/>
      <c r="Y43" s="143"/>
      <c r="Z43" s="145">
        <f t="shared" si="42"/>
        <v>3024.320261683119</v>
      </c>
      <c r="AA43" s="145">
        <f t="shared" si="43"/>
        <v>2975.9239983900002</v>
      </c>
      <c r="AB43" s="145">
        <f t="shared" si="44"/>
        <v>391.7184265820847</v>
      </c>
      <c r="AC43" s="145">
        <f t="shared" si="45"/>
        <v>391.71842650103514</v>
      </c>
      <c r="AD43" s="145">
        <f t="shared" si="46"/>
        <v>385.45000699999997</v>
      </c>
      <c r="AE43" s="145">
        <f t="shared" si="47"/>
        <v>3024.320261683119</v>
      </c>
      <c r="AF43" s="145">
        <f t="shared" si="48"/>
        <v>2975.9239983900002</v>
      </c>
      <c r="AG43" s="145">
        <f t="shared" si="49"/>
        <v>391.7184265820847</v>
      </c>
      <c r="AH43" s="145">
        <f t="shared" si="50"/>
        <v>391.71842650103514</v>
      </c>
      <c r="AI43" s="145">
        <f t="shared" si="51"/>
        <v>385.45000699999997</v>
      </c>
      <c r="AK43" s="180"/>
      <c r="AL43" s="184" t="s">
        <v>1034</v>
      </c>
      <c r="AM43" s="185">
        <v>1892</v>
      </c>
      <c r="AN43" s="185">
        <v>385.45000699999997</v>
      </c>
      <c r="AO43" s="185">
        <v>230.68332600000002</v>
      </c>
      <c r="AP43" s="185">
        <v>0</v>
      </c>
      <c r="AQ43" s="185">
        <v>4.908548360721654</v>
      </c>
      <c r="AR43" s="185">
        <v>4.83</v>
      </c>
      <c r="AS43" s="185">
        <v>63.576892468189946</v>
      </c>
      <c r="AT43" s="185">
        <v>63.576892468189946</v>
      </c>
      <c r="AU43" s="185">
        <v>7.8548360721654262E-2</v>
      </c>
      <c r="AV43" s="185">
        <v>1861.7235338099999</v>
      </c>
      <c r="AW43" s="185">
        <v>-30.276466190000136</v>
      </c>
      <c r="AX43" s="185">
        <v>-6.2684195010352255</v>
      </c>
      <c r="AY43" s="155"/>
    </row>
    <row r="44" spans="2:51" x14ac:dyDescent="0.35">
      <c r="B44" s="142" t="str">
        <f t="shared" si="27"/>
        <v>B19749 CHOC FULL SHEET</v>
      </c>
      <c r="D44" s="173">
        <f t="shared" si="28"/>
        <v>4803</v>
      </c>
      <c r="E44" s="174">
        <f t="shared" si="28"/>
        <v>1078.6500099999998</v>
      </c>
      <c r="F44" s="174">
        <f t="shared" si="28"/>
        <v>747.783323</v>
      </c>
      <c r="G44" s="174">
        <f t="shared" si="28"/>
        <v>56.433332000000007</v>
      </c>
      <c r="H44" s="175">
        <f t="shared" si="29"/>
        <v>4.4527881662004534</v>
      </c>
      <c r="I44" s="176">
        <f t="shared" si="30"/>
        <v>4.83</v>
      </c>
      <c r="J44" s="177">
        <f t="shared" si="31"/>
        <v>0.5281361428971143</v>
      </c>
      <c r="K44" s="177">
        <f t="shared" si="31"/>
        <v>0.54445454964287554</v>
      </c>
      <c r="L44" s="178">
        <f t="shared" si="37"/>
        <v>4.8299999992497922</v>
      </c>
      <c r="M44" s="143">
        <f t="shared" si="32"/>
        <v>0.57287647078291637</v>
      </c>
      <c r="N44" s="143">
        <f t="shared" si="33"/>
        <v>4.4740327885802067E-2</v>
      </c>
      <c r="O44" s="143">
        <f t="shared" si="38"/>
        <v>0.59057726910199781</v>
      </c>
      <c r="P44" s="143">
        <f t="shared" si="39"/>
        <v>4.6122719459122274E-2</v>
      </c>
      <c r="Q44" s="179">
        <f t="shared" si="34"/>
        <v>4.83</v>
      </c>
      <c r="R44" s="143">
        <f t="shared" si="35"/>
        <v>0.52813614281508292</v>
      </c>
      <c r="S44" s="143">
        <f t="shared" si="36"/>
        <v>-8.2031381687386329E-11</v>
      </c>
      <c r="T44" s="143">
        <f t="shared" si="40"/>
        <v>0.5444545497069061</v>
      </c>
      <c r="U44" s="143">
        <f t="shared" si="41"/>
        <v>6.4030558633021428E-11</v>
      </c>
      <c r="W44" s="144"/>
      <c r="X44" s="144"/>
      <c r="Y44" s="143"/>
      <c r="Z44" s="145">
        <f t="shared" si="42"/>
        <v>8384.0064044453138</v>
      </c>
      <c r="AA44" s="145">
        <f t="shared" si="43"/>
        <v>9094.2459919499997</v>
      </c>
      <c r="AB44" s="145">
        <f t="shared" si="44"/>
        <v>994.40993804265304</v>
      </c>
      <c r="AC44" s="145">
        <f t="shared" si="45"/>
        <v>994.4099378881989</v>
      </c>
      <c r="AD44" s="145">
        <f t="shared" si="46"/>
        <v>1078.6500099999996</v>
      </c>
      <c r="AE44" s="145">
        <f t="shared" si="47"/>
        <v>8132.7207315364521</v>
      </c>
      <c r="AF44" s="145">
        <f t="shared" si="48"/>
        <v>8821.6729983900004</v>
      </c>
      <c r="AG44" s="145">
        <f t="shared" si="49"/>
        <v>994.40993777125107</v>
      </c>
      <c r="AH44" s="145">
        <f t="shared" si="50"/>
        <v>994.40993788819867</v>
      </c>
      <c r="AI44" s="145">
        <f t="shared" si="51"/>
        <v>1078.6500099999998</v>
      </c>
      <c r="AK44" s="180"/>
      <c r="AL44" s="184" t="s">
        <v>1035</v>
      </c>
      <c r="AM44" s="185">
        <v>4803</v>
      </c>
      <c r="AN44" s="185">
        <v>1078.6500099999998</v>
      </c>
      <c r="AO44" s="185">
        <v>747.783323</v>
      </c>
      <c r="AP44" s="185">
        <v>56.433332000000007</v>
      </c>
      <c r="AQ44" s="185">
        <v>4.4527881662004525</v>
      </c>
      <c r="AR44" s="185">
        <v>4.83</v>
      </c>
      <c r="AS44" s="185">
        <v>52.813614289711431</v>
      </c>
      <c r="AT44" s="185">
        <v>54.445454964287549</v>
      </c>
      <c r="AU44" s="185">
        <v>-0.37721183379954709</v>
      </c>
      <c r="AV44" s="185">
        <v>5209.8795482999994</v>
      </c>
      <c r="AW44" s="185">
        <v>406.87954829999961</v>
      </c>
      <c r="AX44" s="185">
        <v>84.240072111801169</v>
      </c>
      <c r="AY44" s="155"/>
    </row>
    <row r="45" spans="2:51" x14ac:dyDescent="0.35">
      <c r="B45" s="142" t="str">
        <f t="shared" si="27"/>
        <v>B19751 MARBLE FULL SHEET</v>
      </c>
      <c r="D45" s="173">
        <f t="shared" si="28"/>
        <v>4738</v>
      </c>
      <c r="E45" s="174">
        <f t="shared" si="28"/>
        <v>1035.5666820000001</v>
      </c>
      <c r="F45" s="174">
        <f t="shared" si="28"/>
        <v>423.16665</v>
      </c>
      <c r="G45" s="174">
        <f t="shared" si="28"/>
        <v>12.633333</v>
      </c>
      <c r="H45" s="175">
        <f t="shared" si="29"/>
        <v>4.5752727297574447</v>
      </c>
      <c r="I45" s="176">
        <f t="shared" si="30"/>
        <v>4.83</v>
      </c>
      <c r="J45" s="177">
        <f t="shared" si="31"/>
        <v>0.66669471604944786</v>
      </c>
      <c r="K45" s="177">
        <f t="shared" si="31"/>
        <v>0.67246861325225582</v>
      </c>
      <c r="L45" s="178">
        <f t="shared" si="37"/>
        <v>4.8300000001259642</v>
      </c>
      <c r="M45" s="143">
        <f t="shared" si="32"/>
        <v>0.70381279298590049</v>
      </c>
      <c r="N45" s="143">
        <f t="shared" si="33"/>
        <v>3.7118076936452638E-2</v>
      </c>
      <c r="O45" s="143">
        <f t="shared" si="38"/>
        <v>0.7099081506420255</v>
      </c>
      <c r="P45" s="143">
        <f t="shared" si="39"/>
        <v>3.7439537389769684E-2</v>
      </c>
      <c r="Q45" s="179">
        <f t="shared" si="34"/>
        <v>4.83</v>
      </c>
      <c r="R45" s="143">
        <f t="shared" si="35"/>
        <v>0.66669471606683484</v>
      </c>
      <c r="S45" s="143">
        <f t="shared" si="36"/>
        <v>1.7386980744049652E-11</v>
      </c>
      <c r="T45" s="143">
        <f t="shared" si="40"/>
        <v>0.67246861330538288</v>
      </c>
      <c r="U45" s="143">
        <f t="shared" si="41"/>
        <v>5.3127058308177766E-11</v>
      </c>
      <c r="W45" s="144"/>
      <c r="X45" s="144"/>
      <c r="Y45" s="143"/>
      <c r="Z45" s="145">
        <f t="shared" si="42"/>
        <v>6731.903777848659</v>
      </c>
      <c r="AA45" s="145">
        <f t="shared" si="43"/>
        <v>7106.7009919500015</v>
      </c>
      <c r="AB45" s="145">
        <f t="shared" si="44"/>
        <v>980.95238092679824</v>
      </c>
      <c r="AC45" s="145">
        <f t="shared" si="45"/>
        <v>980.95238095238085</v>
      </c>
      <c r="AD45" s="145">
        <f t="shared" si="46"/>
        <v>1035.5666819999999</v>
      </c>
      <c r="AE45" s="145">
        <f t="shared" si="47"/>
        <v>6674.1028338878141</v>
      </c>
      <c r="AF45" s="145">
        <f t="shared" si="48"/>
        <v>7045.6819935600015</v>
      </c>
      <c r="AG45" s="145">
        <f t="shared" si="49"/>
        <v>980.95238087488269</v>
      </c>
      <c r="AH45" s="145">
        <f t="shared" si="50"/>
        <v>980.95238095238085</v>
      </c>
      <c r="AI45" s="145">
        <f t="shared" si="51"/>
        <v>1035.5666819999999</v>
      </c>
      <c r="AK45" s="180"/>
      <c r="AL45" s="184" t="s">
        <v>1036</v>
      </c>
      <c r="AM45" s="185">
        <v>4738</v>
      </c>
      <c r="AN45" s="185">
        <v>1035.5666820000001</v>
      </c>
      <c r="AO45" s="185">
        <v>423.16665</v>
      </c>
      <c r="AP45" s="185">
        <v>12.633333</v>
      </c>
      <c r="AQ45" s="185">
        <v>4.5752727297574447</v>
      </c>
      <c r="AR45" s="185">
        <v>4.83</v>
      </c>
      <c r="AS45" s="185">
        <v>66.669471604944789</v>
      </c>
      <c r="AT45" s="185">
        <v>67.246861325225581</v>
      </c>
      <c r="AU45" s="185">
        <v>-0.25472727024255559</v>
      </c>
      <c r="AV45" s="185">
        <v>5001.787074060001</v>
      </c>
      <c r="AW45" s="185">
        <v>263.78707406000007</v>
      </c>
      <c r="AX45" s="185">
        <v>54.614301047619072</v>
      </c>
      <c r="AY45" s="155"/>
    </row>
    <row r="46" spans="2:51" x14ac:dyDescent="0.35">
      <c r="B46" s="142" t="str">
        <f t="shared" si="27"/>
        <v>B19774 Strawberry QUARTER SHEET</v>
      </c>
      <c r="D46" s="173">
        <f t="shared" si="28"/>
        <v>3143</v>
      </c>
      <c r="E46" s="174">
        <f t="shared" si="28"/>
        <v>868.31667300000004</v>
      </c>
      <c r="F46" s="174">
        <f t="shared" si="28"/>
        <v>71.466658999999993</v>
      </c>
      <c r="G46" s="174">
        <f t="shared" si="28"/>
        <v>88.566665999999998</v>
      </c>
      <c r="H46" s="175">
        <f t="shared" si="29"/>
        <v>3.6196471837181914</v>
      </c>
      <c r="I46" s="176">
        <f t="shared" si="30"/>
        <v>3.63</v>
      </c>
      <c r="J46" s="177">
        <f t="shared" si="31"/>
        <v>0.84197036193170505</v>
      </c>
      <c r="K46" s="177">
        <f t="shared" si="31"/>
        <v>0.92131897890823433</v>
      </c>
      <c r="L46" s="178">
        <f t="shared" si="37"/>
        <v>3.6300000015811729</v>
      </c>
      <c r="M46" s="143">
        <f t="shared" si="32"/>
        <v>0.84437854299485315</v>
      </c>
      <c r="N46" s="143">
        <f t="shared" si="33"/>
        <v>2.4081810631481071E-3</v>
      </c>
      <c r="O46" s="143">
        <f t="shared" si="38"/>
        <v>0.92395411094607505</v>
      </c>
      <c r="P46" s="143">
        <f t="shared" si="39"/>
        <v>2.635132037840715E-3</v>
      </c>
      <c r="Q46" s="179">
        <f t="shared" si="34"/>
        <v>3.63</v>
      </c>
      <c r="R46" s="143">
        <f t="shared" si="35"/>
        <v>0.84197036229845457</v>
      </c>
      <c r="S46" s="143">
        <f t="shared" si="36"/>
        <v>3.6674951964243974E-10</v>
      </c>
      <c r="T46" s="143">
        <f t="shared" si="40"/>
        <v>0.92131897949608976</v>
      </c>
      <c r="U46" s="143">
        <f t="shared" si="41"/>
        <v>5.8785543100015047E-10</v>
      </c>
      <c r="W46" s="144"/>
      <c r="X46" s="144"/>
      <c r="Y46" s="143"/>
      <c r="Z46" s="145">
        <f t="shared" si="42"/>
        <v>3722.2641741373072</v>
      </c>
      <c r="AA46" s="145">
        <f t="shared" si="43"/>
        <v>3732.9104927399994</v>
      </c>
      <c r="AB46" s="145">
        <f t="shared" si="44"/>
        <v>865.84022000852804</v>
      </c>
      <c r="AC46" s="145">
        <f t="shared" si="45"/>
        <v>865.84022038567491</v>
      </c>
      <c r="AD46" s="145">
        <f t="shared" si="46"/>
        <v>868.31667300000004</v>
      </c>
      <c r="AE46" s="145">
        <f t="shared" si="47"/>
        <v>3401.6840909790981</v>
      </c>
      <c r="AF46" s="145">
        <f t="shared" si="48"/>
        <v>3411.4134951599999</v>
      </c>
      <c r="AG46" s="145">
        <f t="shared" si="49"/>
        <v>865.84021983321816</v>
      </c>
      <c r="AH46" s="145">
        <f t="shared" si="50"/>
        <v>865.84022038567491</v>
      </c>
      <c r="AI46" s="145">
        <f t="shared" si="51"/>
        <v>868.31667300000004</v>
      </c>
      <c r="AK46" s="180"/>
      <c r="AL46" s="184" t="s">
        <v>1037</v>
      </c>
      <c r="AM46" s="185">
        <v>3143</v>
      </c>
      <c r="AN46" s="185">
        <v>868.31667300000004</v>
      </c>
      <c r="AO46" s="185">
        <v>71.466658999999993</v>
      </c>
      <c r="AP46" s="185">
        <v>88.566665999999998</v>
      </c>
      <c r="AQ46" s="185">
        <v>3.6196471837181918</v>
      </c>
      <c r="AR46" s="185">
        <v>3.63</v>
      </c>
      <c r="AS46" s="185">
        <v>84.197036193170504</v>
      </c>
      <c r="AT46" s="185">
        <v>92.131897890823439</v>
      </c>
      <c r="AU46" s="185">
        <v>-1.035281628180826E-2</v>
      </c>
      <c r="AV46" s="185">
        <v>3151.9895229899998</v>
      </c>
      <c r="AW46" s="185">
        <v>8.9895229900001503</v>
      </c>
      <c r="AX46" s="185">
        <v>2.4764526143251051</v>
      </c>
      <c r="AY46" s="155"/>
    </row>
    <row r="47" spans="2:51" x14ac:dyDescent="0.35">
      <c r="B47" s="142" t="str">
        <f t="shared" si="27"/>
        <v>B19775 CONFETTI QUARTER SHEET</v>
      </c>
      <c r="D47" s="173">
        <f t="shared" ref="D47:G52" si="62">AM47</f>
        <v>8610</v>
      </c>
      <c r="E47" s="174">
        <f t="shared" si="62"/>
        <v>2314.4666990000001</v>
      </c>
      <c r="F47" s="174">
        <f t="shared" si="62"/>
        <v>361.28330199999999</v>
      </c>
      <c r="G47" s="174">
        <f t="shared" si="62"/>
        <v>47.199997000000003</v>
      </c>
      <c r="H47" s="175">
        <f t="shared" si="29"/>
        <v>3.7200794479869073</v>
      </c>
      <c r="I47" s="176">
        <f t="shared" si="30"/>
        <v>3.63</v>
      </c>
      <c r="J47" s="177">
        <f t="shared" si="31"/>
        <v>0.87107762827155244</v>
      </c>
      <c r="K47" s="177">
        <f t="shared" si="31"/>
        <v>0.88644336195802953</v>
      </c>
      <c r="L47" s="178">
        <f t="shared" si="37"/>
        <v>3.630000000438331</v>
      </c>
      <c r="M47" s="143">
        <f t="shared" si="32"/>
        <v>0.84998501650782055</v>
      </c>
      <c r="N47" s="143">
        <f t="shared" si="33"/>
        <v>-2.1092611763731894E-2</v>
      </c>
      <c r="O47" s="143">
        <f t="shared" si="38"/>
        <v>0.86497867817808904</v>
      </c>
      <c r="P47" s="143">
        <f t="shared" si="39"/>
        <v>-2.1464683779940485E-2</v>
      </c>
      <c r="Q47" s="179">
        <f t="shared" si="34"/>
        <v>3.63</v>
      </c>
      <c r="R47" s="143">
        <f t="shared" si="35"/>
        <v>0.87107762837673708</v>
      </c>
      <c r="S47" s="143">
        <f t="shared" si="36"/>
        <v>1.0518463877673412E-10</v>
      </c>
      <c r="T47" s="143">
        <f t="shared" si="40"/>
        <v>0.88644336188352346</v>
      </c>
      <c r="U47" s="143">
        <f t="shared" si="41"/>
        <v>-7.4506067981872093E-11</v>
      </c>
      <c r="W47" s="144"/>
      <c r="X47" s="144"/>
      <c r="Y47" s="143"/>
      <c r="Z47" s="145">
        <f t="shared" si="42"/>
        <v>10129.590325455791</v>
      </c>
      <c r="AA47" s="145">
        <f t="shared" si="43"/>
        <v>9884.3084927399996</v>
      </c>
      <c r="AB47" s="145">
        <f t="shared" si="44"/>
        <v>2371.9008261598683</v>
      </c>
      <c r="AC47" s="145">
        <f t="shared" si="45"/>
        <v>2371.9008264462809</v>
      </c>
      <c r="AD47" s="145">
        <f t="shared" si="46"/>
        <v>2314.4666990000001</v>
      </c>
      <c r="AE47" s="145">
        <f t="shared" si="47"/>
        <v>9954.0025866710457</v>
      </c>
      <c r="AF47" s="145">
        <f t="shared" si="48"/>
        <v>9712.9725036299988</v>
      </c>
      <c r="AG47" s="145">
        <f t="shared" si="49"/>
        <v>2371.9008266456408</v>
      </c>
      <c r="AH47" s="145">
        <f t="shared" si="50"/>
        <v>2371.9008264462814</v>
      </c>
      <c r="AI47" s="145">
        <f t="shared" si="51"/>
        <v>2314.4666990000005</v>
      </c>
      <c r="AK47" s="180"/>
      <c r="AL47" s="184" t="s">
        <v>1038</v>
      </c>
      <c r="AM47" s="185">
        <v>8610</v>
      </c>
      <c r="AN47" s="185">
        <v>2314.4666990000001</v>
      </c>
      <c r="AO47" s="185">
        <v>361.28330199999999</v>
      </c>
      <c r="AP47" s="185">
        <v>47.199997000000003</v>
      </c>
      <c r="AQ47" s="185">
        <v>3.7200794479869073</v>
      </c>
      <c r="AR47" s="185">
        <v>3.63</v>
      </c>
      <c r="AS47" s="185">
        <v>87.107762827155241</v>
      </c>
      <c r="AT47" s="185">
        <v>88.64433619580295</v>
      </c>
      <c r="AU47" s="185">
        <v>9.0079447986907438E-2</v>
      </c>
      <c r="AV47" s="185">
        <v>8401.5141173699994</v>
      </c>
      <c r="AW47" s="185">
        <v>-208.48588262999962</v>
      </c>
      <c r="AX47" s="185">
        <v>-57.434127446280897</v>
      </c>
      <c r="AY47" s="155"/>
    </row>
    <row r="48" spans="2:51" x14ac:dyDescent="0.35">
      <c r="B48" s="142" t="str">
        <f t="shared" si="27"/>
        <v>B26306 MARBLE LAYER</v>
      </c>
      <c r="D48" s="173">
        <f t="shared" si="62"/>
        <v>3438</v>
      </c>
      <c r="E48" s="174">
        <f t="shared" si="62"/>
        <v>835.70001599999989</v>
      </c>
      <c r="F48" s="174">
        <f t="shared" si="62"/>
        <v>267.96665099999996</v>
      </c>
      <c r="G48" s="174">
        <f t="shared" si="62"/>
        <v>616.58333200000004</v>
      </c>
      <c r="H48" s="175">
        <f t="shared" si="29"/>
        <v>4.1139163984412326</v>
      </c>
      <c r="I48" s="176">
        <f t="shared" si="30"/>
        <v>4</v>
      </c>
      <c r="J48" s="177">
        <f t="shared" si="31"/>
        <v>0.49963668100545655</v>
      </c>
      <c r="K48" s="177">
        <f t="shared" si="31"/>
        <v>0.77876774364881673</v>
      </c>
      <c r="L48" s="178">
        <f t="shared" si="37"/>
        <v>4</v>
      </c>
      <c r="M48" s="143">
        <f t="shared" si="32"/>
        <v>0.48580149192605804</v>
      </c>
      <c r="N48" s="143">
        <f t="shared" si="33"/>
        <v>-1.3835189079398513E-2</v>
      </c>
      <c r="O48" s="143">
        <f t="shared" si="38"/>
        <v>0.75720327612286209</v>
      </c>
      <c r="P48" s="143">
        <f t="shared" si="39"/>
        <v>-2.1564467525954645E-2</v>
      </c>
      <c r="Q48" s="179">
        <f t="shared" si="34"/>
        <v>4</v>
      </c>
      <c r="R48" s="143">
        <f t="shared" si="35"/>
        <v>0.49963668100545655</v>
      </c>
      <c r="S48" s="143">
        <f t="shared" si="36"/>
        <v>0</v>
      </c>
      <c r="T48" s="143">
        <f t="shared" si="40"/>
        <v>0.77876774364881673</v>
      </c>
      <c r="U48" s="143">
        <f t="shared" si="41"/>
        <v>0</v>
      </c>
      <c r="W48" s="144"/>
      <c r="X48" s="144"/>
      <c r="Y48" s="143"/>
      <c r="Z48" s="145">
        <f t="shared" si="42"/>
        <v>7076.9646803046144</v>
      </c>
      <c r="AA48" s="145">
        <f t="shared" si="43"/>
        <v>6880.9999960000005</v>
      </c>
      <c r="AB48" s="145">
        <f t="shared" si="44"/>
        <v>859.5</v>
      </c>
      <c r="AC48" s="145">
        <f t="shared" si="45"/>
        <v>859.5</v>
      </c>
      <c r="AD48" s="145">
        <f t="shared" si="46"/>
        <v>835.70001599999989</v>
      </c>
      <c r="AE48" s="145">
        <f t="shared" si="47"/>
        <v>4540.3923997842794</v>
      </c>
      <c r="AF48" s="145">
        <f t="shared" si="48"/>
        <v>4414.6666679999998</v>
      </c>
      <c r="AG48" s="145">
        <f t="shared" si="49"/>
        <v>859.5</v>
      </c>
      <c r="AH48" s="145">
        <f t="shared" si="50"/>
        <v>859.5</v>
      </c>
      <c r="AI48" s="145">
        <f t="shared" si="51"/>
        <v>835.70001599999989</v>
      </c>
      <c r="AK48" s="180"/>
      <c r="AL48" s="184" t="s">
        <v>1039</v>
      </c>
      <c r="AM48" s="185">
        <v>3438</v>
      </c>
      <c r="AN48" s="185">
        <v>835.70001599999989</v>
      </c>
      <c r="AO48" s="185">
        <v>267.96665099999996</v>
      </c>
      <c r="AP48" s="185">
        <v>616.58333200000004</v>
      </c>
      <c r="AQ48" s="185">
        <v>4.1139163984412326</v>
      </c>
      <c r="AR48" s="185">
        <v>4</v>
      </c>
      <c r="AS48" s="185">
        <v>49.963668100545654</v>
      </c>
      <c r="AT48" s="185">
        <v>77.876774364881669</v>
      </c>
      <c r="AU48" s="185">
        <v>0.11391639844123233</v>
      </c>
      <c r="AV48" s="185">
        <v>3342.8000639999996</v>
      </c>
      <c r="AW48" s="185">
        <v>-95.199936000000093</v>
      </c>
      <c r="AX48" s="185">
        <v>-23.799984000000023</v>
      </c>
      <c r="AY48" s="155"/>
    </row>
    <row r="49" spans="1:51" x14ac:dyDescent="0.35">
      <c r="B49" s="142">
        <f t="shared" si="27"/>
        <v>0</v>
      </c>
      <c r="D49" s="173">
        <f t="shared" si="62"/>
        <v>0</v>
      </c>
      <c r="E49" s="174">
        <f t="shared" si="62"/>
        <v>0</v>
      </c>
      <c r="F49" s="174">
        <f t="shared" si="62"/>
        <v>0</v>
      </c>
      <c r="G49" s="174">
        <f t="shared" si="62"/>
        <v>0</v>
      </c>
      <c r="H49" s="175">
        <f t="shared" si="29"/>
        <v>0</v>
      </c>
      <c r="I49" s="176">
        <f t="shared" si="30"/>
        <v>0</v>
      </c>
      <c r="J49" s="177">
        <f t="shared" si="31"/>
        <v>0</v>
      </c>
      <c r="K49" s="177">
        <f t="shared" si="31"/>
        <v>0</v>
      </c>
      <c r="L49" s="178">
        <f t="shared" si="37"/>
        <v>0</v>
      </c>
      <c r="M49" s="143">
        <f t="shared" si="32"/>
        <v>0</v>
      </c>
      <c r="N49" s="143">
        <f t="shared" si="33"/>
        <v>0</v>
      </c>
      <c r="O49" s="143">
        <f t="shared" si="38"/>
        <v>0</v>
      </c>
      <c r="P49" s="143">
        <f t="shared" si="39"/>
        <v>0</v>
      </c>
      <c r="Q49" s="179">
        <f t="shared" si="34"/>
        <v>0</v>
      </c>
      <c r="R49" s="143">
        <f t="shared" si="35"/>
        <v>0</v>
      </c>
      <c r="S49" s="143">
        <f t="shared" si="36"/>
        <v>0</v>
      </c>
      <c r="T49" s="143">
        <f t="shared" si="40"/>
        <v>0</v>
      </c>
      <c r="U49" s="143">
        <f t="shared" si="41"/>
        <v>0</v>
      </c>
      <c r="W49" s="144"/>
      <c r="X49" s="144"/>
      <c r="Y49" s="143"/>
      <c r="Z49" s="145">
        <f t="shared" si="42"/>
        <v>0</v>
      </c>
      <c r="AA49" s="145">
        <f t="shared" si="43"/>
        <v>0</v>
      </c>
      <c r="AB49" s="145">
        <f t="shared" si="44"/>
        <v>0</v>
      </c>
      <c r="AC49" s="145">
        <f t="shared" si="45"/>
        <v>0</v>
      </c>
      <c r="AD49" s="145">
        <f t="shared" si="46"/>
        <v>0</v>
      </c>
      <c r="AE49" s="145">
        <f t="shared" si="47"/>
        <v>0</v>
      </c>
      <c r="AF49" s="145">
        <f t="shared" si="48"/>
        <v>0</v>
      </c>
      <c r="AG49" s="145">
        <f t="shared" si="49"/>
        <v>0</v>
      </c>
      <c r="AH49" s="145">
        <f t="shared" si="50"/>
        <v>0</v>
      </c>
      <c r="AI49" s="145">
        <f t="shared" si="51"/>
        <v>0</v>
      </c>
      <c r="AK49" s="180"/>
      <c r="AL49" s="184"/>
      <c r="AM49" s="185"/>
      <c r="AN49" s="185"/>
      <c r="AO49" s="185"/>
      <c r="AP49" s="185"/>
      <c r="AQ49" s="185"/>
      <c r="AR49" s="185"/>
      <c r="AS49" s="185"/>
      <c r="AT49" s="185"/>
      <c r="AU49" s="185"/>
      <c r="AV49" s="185"/>
      <c r="AW49" s="185"/>
      <c r="AX49" s="185"/>
      <c r="AY49" s="155"/>
    </row>
    <row r="50" spans="1:51" x14ac:dyDescent="0.35">
      <c r="B50" s="142">
        <f t="shared" si="27"/>
        <v>0</v>
      </c>
      <c r="D50" s="173">
        <f t="shared" si="62"/>
        <v>0</v>
      </c>
      <c r="E50" s="174">
        <f t="shared" si="62"/>
        <v>0</v>
      </c>
      <c r="F50" s="174">
        <f t="shared" si="62"/>
        <v>0</v>
      </c>
      <c r="G50" s="174">
        <f t="shared" si="62"/>
        <v>0</v>
      </c>
      <c r="H50" s="175">
        <f t="shared" si="29"/>
        <v>0</v>
      </c>
      <c r="I50" s="176">
        <f t="shared" si="30"/>
        <v>0</v>
      </c>
      <c r="J50" s="177">
        <f t="shared" si="31"/>
        <v>0</v>
      </c>
      <c r="K50" s="177">
        <f t="shared" si="31"/>
        <v>0</v>
      </c>
      <c r="L50" s="178">
        <f t="shared" si="37"/>
        <v>0</v>
      </c>
      <c r="M50" s="143">
        <f t="shared" si="32"/>
        <v>0</v>
      </c>
      <c r="N50" s="143">
        <f t="shared" si="33"/>
        <v>0</v>
      </c>
      <c r="O50" s="143">
        <f t="shared" si="38"/>
        <v>0</v>
      </c>
      <c r="P50" s="143">
        <f t="shared" si="39"/>
        <v>0</v>
      </c>
      <c r="Q50" s="179">
        <f t="shared" si="34"/>
        <v>0</v>
      </c>
      <c r="R50" s="143">
        <f t="shared" si="35"/>
        <v>0</v>
      </c>
      <c r="S50" s="143">
        <f t="shared" si="36"/>
        <v>0</v>
      </c>
      <c r="T50" s="143">
        <f t="shared" si="40"/>
        <v>0</v>
      </c>
      <c r="U50" s="143">
        <f t="shared" si="41"/>
        <v>0</v>
      </c>
      <c r="W50" s="144"/>
      <c r="X50" s="144"/>
      <c r="Y50" s="143"/>
      <c r="Z50" s="145">
        <f t="shared" si="42"/>
        <v>0</v>
      </c>
      <c r="AA50" s="145">
        <f t="shared" si="43"/>
        <v>0</v>
      </c>
      <c r="AB50" s="145">
        <f t="shared" si="44"/>
        <v>0</v>
      </c>
      <c r="AC50" s="145">
        <f t="shared" si="45"/>
        <v>0</v>
      </c>
      <c r="AD50" s="145">
        <f t="shared" si="46"/>
        <v>0</v>
      </c>
      <c r="AE50" s="145">
        <f t="shared" si="47"/>
        <v>0</v>
      </c>
      <c r="AF50" s="145">
        <f t="shared" si="48"/>
        <v>0</v>
      </c>
      <c r="AG50" s="145">
        <f t="shared" si="49"/>
        <v>0</v>
      </c>
      <c r="AH50" s="145">
        <f t="shared" si="50"/>
        <v>0</v>
      </c>
      <c r="AI50" s="145">
        <f t="shared" si="51"/>
        <v>0</v>
      </c>
      <c r="AK50" s="180"/>
      <c r="AL50" s="184"/>
      <c r="AM50" s="185"/>
      <c r="AN50" s="185"/>
      <c r="AO50" s="185"/>
      <c r="AP50" s="185"/>
      <c r="AQ50" s="185"/>
      <c r="AR50" s="185"/>
      <c r="AS50" s="185"/>
      <c r="AT50" s="185"/>
      <c r="AU50" s="185"/>
      <c r="AV50" s="185"/>
      <c r="AW50" s="185"/>
      <c r="AX50" s="185"/>
      <c r="AY50" s="155"/>
    </row>
    <row r="51" spans="1:51" x14ac:dyDescent="0.35">
      <c r="B51" s="142">
        <f t="shared" si="27"/>
        <v>0</v>
      </c>
      <c r="D51" s="173">
        <f t="shared" si="62"/>
        <v>0</v>
      </c>
      <c r="E51" s="174">
        <f t="shared" si="62"/>
        <v>0</v>
      </c>
      <c r="F51" s="174">
        <f t="shared" si="62"/>
        <v>0</v>
      </c>
      <c r="G51" s="174">
        <f t="shared" si="62"/>
        <v>0</v>
      </c>
      <c r="H51" s="175">
        <f t="shared" si="29"/>
        <v>0</v>
      </c>
      <c r="I51" s="176">
        <f t="shared" si="30"/>
        <v>0</v>
      </c>
      <c r="J51" s="177">
        <f t="shared" si="31"/>
        <v>0</v>
      </c>
      <c r="K51" s="177">
        <f t="shared" si="31"/>
        <v>0</v>
      </c>
      <c r="L51" s="178">
        <f t="shared" si="37"/>
        <v>0</v>
      </c>
      <c r="M51" s="143">
        <f t="shared" si="32"/>
        <v>0</v>
      </c>
      <c r="N51" s="143">
        <f t="shared" si="33"/>
        <v>0</v>
      </c>
      <c r="O51" s="143">
        <f t="shared" si="38"/>
        <v>0</v>
      </c>
      <c r="P51" s="143">
        <f t="shared" si="39"/>
        <v>0</v>
      </c>
      <c r="Q51" s="179">
        <f t="shared" si="34"/>
        <v>0</v>
      </c>
      <c r="R51" s="143">
        <f t="shared" si="35"/>
        <v>0</v>
      </c>
      <c r="S51" s="143">
        <f t="shared" si="36"/>
        <v>0</v>
      </c>
      <c r="T51" s="143">
        <f t="shared" si="40"/>
        <v>0</v>
      </c>
      <c r="U51" s="143">
        <f t="shared" si="41"/>
        <v>0</v>
      </c>
      <c r="W51" s="144"/>
      <c r="X51" s="144"/>
      <c r="Y51" s="143"/>
      <c r="Z51" s="145">
        <f t="shared" si="42"/>
        <v>0</v>
      </c>
      <c r="AA51" s="145">
        <f t="shared" si="43"/>
        <v>0</v>
      </c>
      <c r="AB51" s="145">
        <f t="shared" si="44"/>
        <v>0</v>
      </c>
      <c r="AC51" s="145">
        <f t="shared" si="45"/>
        <v>0</v>
      </c>
      <c r="AD51" s="145">
        <f t="shared" si="46"/>
        <v>0</v>
      </c>
      <c r="AE51" s="145">
        <f t="shared" si="47"/>
        <v>0</v>
      </c>
      <c r="AF51" s="145">
        <f t="shared" si="48"/>
        <v>0</v>
      </c>
      <c r="AG51" s="145">
        <f t="shared" si="49"/>
        <v>0</v>
      </c>
      <c r="AH51" s="145">
        <f t="shared" si="50"/>
        <v>0</v>
      </c>
      <c r="AI51" s="145">
        <f t="shared" si="51"/>
        <v>0</v>
      </c>
      <c r="AK51" s="180"/>
      <c r="AL51" s="184"/>
      <c r="AM51" s="185"/>
      <c r="AN51" s="185"/>
      <c r="AO51" s="185"/>
      <c r="AP51" s="185"/>
      <c r="AQ51" s="185"/>
      <c r="AR51" s="185"/>
      <c r="AS51" s="185"/>
      <c r="AT51" s="185"/>
      <c r="AU51" s="185"/>
      <c r="AV51" s="185"/>
      <c r="AW51" s="185"/>
      <c r="AX51" s="185"/>
      <c r="AY51" s="155"/>
    </row>
    <row r="52" spans="1:51" x14ac:dyDescent="0.35">
      <c r="B52" s="142">
        <f t="shared" si="27"/>
        <v>0</v>
      </c>
      <c r="D52" s="173">
        <f t="shared" si="62"/>
        <v>0</v>
      </c>
      <c r="E52" s="174">
        <f t="shared" si="62"/>
        <v>0</v>
      </c>
      <c r="F52" s="174">
        <f t="shared" si="62"/>
        <v>0</v>
      </c>
      <c r="G52" s="174">
        <f t="shared" si="62"/>
        <v>0</v>
      </c>
      <c r="H52" s="175">
        <f t="shared" si="29"/>
        <v>0</v>
      </c>
      <c r="I52" s="176">
        <f t="shared" si="30"/>
        <v>0</v>
      </c>
      <c r="J52" s="177">
        <f t="shared" si="31"/>
        <v>0</v>
      </c>
      <c r="K52" s="177">
        <f t="shared" si="31"/>
        <v>0</v>
      </c>
      <c r="L52" s="178">
        <f t="shared" si="37"/>
        <v>0</v>
      </c>
      <c r="M52" s="143">
        <f t="shared" si="32"/>
        <v>0</v>
      </c>
      <c r="N52" s="143">
        <f t="shared" si="33"/>
        <v>0</v>
      </c>
      <c r="O52" s="143">
        <f t="shared" si="38"/>
        <v>0</v>
      </c>
      <c r="P52" s="143">
        <f t="shared" si="39"/>
        <v>0</v>
      </c>
      <c r="Q52" s="179">
        <f t="shared" si="34"/>
        <v>0</v>
      </c>
      <c r="R52" s="143">
        <f t="shared" si="35"/>
        <v>0</v>
      </c>
      <c r="S52" s="143">
        <f t="shared" si="36"/>
        <v>0</v>
      </c>
      <c r="T52" s="143">
        <f t="shared" si="40"/>
        <v>0</v>
      </c>
      <c r="U52" s="143">
        <f t="shared" si="41"/>
        <v>0</v>
      </c>
      <c r="W52" s="144"/>
      <c r="X52" s="144"/>
      <c r="Y52" s="143"/>
      <c r="Z52" s="145">
        <f t="shared" si="42"/>
        <v>0</v>
      </c>
      <c r="AA52" s="145">
        <f t="shared" si="43"/>
        <v>0</v>
      </c>
      <c r="AB52" s="145">
        <f t="shared" si="44"/>
        <v>0</v>
      </c>
      <c r="AC52" s="145">
        <f t="shared" si="45"/>
        <v>0</v>
      </c>
      <c r="AD52" s="145">
        <f t="shared" si="46"/>
        <v>0</v>
      </c>
      <c r="AE52" s="145">
        <f t="shared" si="47"/>
        <v>0</v>
      </c>
      <c r="AF52" s="145">
        <f t="shared" si="48"/>
        <v>0</v>
      </c>
      <c r="AG52" s="145">
        <f t="shared" si="49"/>
        <v>0</v>
      </c>
      <c r="AH52" s="145">
        <f t="shared" si="50"/>
        <v>0</v>
      </c>
      <c r="AI52" s="145">
        <f t="shared" si="51"/>
        <v>0</v>
      </c>
      <c r="AK52" s="180"/>
      <c r="AL52" s="184"/>
      <c r="AM52" s="185"/>
      <c r="AN52" s="185"/>
      <c r="AO52" s="185"/>
      <c r="AP52" s="185"/>
      <c r="AQ52" s="185"/>
      <c r="AR52" s="185"/>
      <c r="AS52" s="185"/>
      <c r="AT52" s="185"/>
      <c r="AU52" s="185"/>
      <c r="AV52" s="185"/>
      <c r="AW52" s="185"/>
      <c r="AX52" s="185"/>
      <c r="AY52" s="155"/>
    </row>
    <row r="53" spans="1:51" x14ac:dyDescent="0.35">
      <c r="B53" s="187" t="str">
        <f>CONCATENATE(A20," Subtotal")</f>
        <v>Cake Make-up Subtotal</v>
      </c>
      <c r="C53" s="188"/>
      <c r="D53" s="189">
        <f>SUM(D21:D52)</f>
        <v>359236</v>
      </c>
      <c r="E53" s="189">
        <f>SUM(E21:E52)</f>
        <v>75668.117729999984</v>
      </c>
      <c r="F53" s="189">
        <f>SUM(F21:F52)</f>
        <v>18867.015615999997</v>
      </c>
      <c r="G53" s="189">
        <f>SUM(G21:G52)</f>
        <v>11024.883277000001</v>
      </c>
      <c r="H53" s="190">
        <f t="shared" ref="H53" si="63">D53/E53</f>
        <v>4.7475212913559028</v>
      </c>
      <c r="I53" s="191"/>
      <c r="J53" s="192">
        <f>AB53/(SUM($E53:$G53))</f>
        <v>0.75710736588394401</v>
      </c>
      <c r="K53" s="192">
        <f>AG53/(SUM($E53:$F53))</f>
        <v>0.84540279683289266</v>
      </c>
      <c r="L53" s="193">
        <f>D53/(J53*(E53+F53+G53))</f>
        <v>4.4949299771371836</v>
      </c>
      <c r="M53" s="194">
        <f>AD53/(SUM($E53:$G53))</f>
        <v>0.71682555716378149</v>
      </c>
      <c r="N53" s="195">
        <f>M53-J53</f>
        <v>-4.0281808720162515E-2</v>
      </c>
      <c r="O53" s="194">
        <f>AI53/(SUM($E53:$F53))</f>
        <v>0.80042324003557019</v>
      </c>
      <c r="P53" s="195">
        <f>O53-K53</f>
        <v>-4.4979556797322462E-2</v>
      </c>
      <c r="Q53" s="193">
        <f>D53/(R53*(E53+F53+G53))</f>
        <v>4.4949299769916706</v>
      </c>
      <c r="R53" s="196">
        <f>AC53/(SUM($E53:$G53))</f>
        <v>0.75710736590845351</v>
      </c>
      <c r="S53" s="195">
        <f>R53-J53</f>
        <v>2.4509505536229881E-11</v>
      </c>
      <c r="T53" s="196">
        <f>AH53/(SUM($E53:$F53))</f>
        <v>0.84540279684361086</v>
      </c>
      <c r="U53" s="195">
        <f>T53-K53</f>
        <v>1.0718204102033724E-11</v>
      </c>
      <c r="V53" s="187"/>
      <c r="W53" s="187"/>
      <c r="X53" s="187"/>
      <c r="Y53" s="143"/>
      <c r="Z53" s="197">
        <f t="shared" ref="Z53:AI53" si="64">SUM(Z21:Z52)</f>
        <v>500041.51849628234</v>
      </c>
      <c r="AA53" s="197">
        <f t="shared" si="64"/>
        <v>468277.31282638997</v>
      </c>
      <c r="AB53" s="197">
        <f t="shared" si="64"/>
        <v>79920.266128104864</v>
      </c>
      <c r="AC53" s="197">
        <f t="shared" si="64"/>
        <v>79920.266130692093</v>
      </c>
      <c r="AD53" s="197">
        <f t="shared" si="64"/>
        <v>75668.117729999998</v>
      </c>
      <c r="AE53" s="197">
        <f t="shared" si="64"/>
        <v>449018.99089819205</v>
      </c>
      <c r="AF53" s="197">
        <f t="shared" si="64"/>
        <v>420674.63372179994</v>
      </c>
      <c r="AG53" s="197">
        <f t="shared" si="64"/>
        <v>79920.266129678843</v>
      </c>
      <c r="AH53" s="197">
        <f t="shared" si="64"/>
        <v>79920.266130692093</v>
      </c>
      <c r="AI53" s="197">
        <f t="shared" si="64"/>
        <v>75668.117729999984</v>
      </c>
      <c r="AK53" s="198"/>
      <c r="AL53" s="222"/>
      <c r="AM53" s="221"/>
      <c r="AN53" s="221"/>
      <c r="AO53" s="221"/>
      <c r="AP53" s="221"/>
      <c r="AQ53" s="221"/>
      <c r="AR53" s="221"/>
      <c r="AS53" s="221"/>
      <c r="AT53" s="221"/>
      <c r="AU53" s="221"/>
      <c r="AV53" s="221"/>
      <c r="AW53" s="221"/>
      <c r="AX53" s="221"/>
      <c r="AY53" s="155"/>
    </row>
    <row r="54" spans="1:51" x14ac:dyDescent="0.35">
      <c r="B54" s="142"/>
      <c r="C54" s="187"/>
      <c r="D54" s="189"/>
      <c r="E54" s="189"/>
      <c r="F54" s="189"/>
      <c r="G54" s="189"/>
      <c r="H54" s="187"/>
      <c r="I54" s="187"/>
      <c r="J54" s="192"/>
      <c r="K54" s="192"/>
      <c r="L54" s="193"/>
      <c r="M54" s="195"/>
      <c r="N54" s="195"/>
      <c r="O54" s="195"/>
      <c r="P54" s="195"/>
      <c r="Q54" s="193"/>
      <c r="R54" s="195"/>
      <c r="S54" s="195"/>
      <c r="T54" s="195"/>
      <c r="U54" s="195"/>
      <c r="V54" s="206"/>
      <c r="W54" s="206"/>
      <c r="X54" s="206"/>
      <c r="Y54" s="207"/>
      <c r="AK54" s="180"/>
      <c r="AY54" s="155"/>
    </row>
    <row r="55" spans="1:51" x14ac:dyDescent="0.35">
      <c r="B55" s="142"/>
      <c r="C55" s="187"/>
      <c r="D55" s="189"/>
      <c r="E55" s="189"/>
      <c r="F55" s="189"/>
      <c r="G55" s="189"/>
      <c r="H55" s="187"/>
      <c r="I55" s="187"/>
      <c r="J55" s="192"/>
      <c r="K55" s="192"/>
      <c r="L55" s="193"/>
      <c r="M55" s="195"/>
      <c r="N55" s="195"/>
      <c r="O55" s="195"/>
      <c r="P55" s="195"/>
      <c r="Q55" s="193"/>
      <c r="R55" s="195"/>
      <c r="S55" s="195"/>
      <c r="T55" s="195"/>
      <c r="U55" s="195"/>
      <c r="V55" s="206"/>
      <c r="W55" s="206"/>
      <c r="X55" s="206"/>
      <c r="Y55" s="207"/>
      <c r="AK55" s="180"/>
      <c r="AL55" s="155"/>
      <c r="AM55" s="155"/>
      <c r="AN55" s="155"/>
      <c r="AO55" s="155"/>
      <c r="AP55" s="155"/>
      <c r="AQ55" s="155"/>
      <c r="AR55" s="155"/>
      <c r="AS55" s="155"/>
      <c r="AT55" s="155"/>
      <c r="AU55" s="155"/>
      <c r="AV55" s="155"/>
      <c r="AW55" s="155"/>
      <c r="AX55" s="155"/>
      <c r="AY55" s="155"/>
    </row>
    <row r="56" spans="1:51" x14ac:dyDescent="0.35">
      <c r="A56" s="166" t="str">
        <f>AL56</f>
        <v>Roll Line</v>
      </c>
      <c r="B56" s="142"/>
      <c r="C56" s="187"/>
      <c r="D56" s="189"/>
      <c r="E56" s="189"/>
      <c r="F56" s="189"/>
      <c r="G56" s="189"/>
      <c r="H56" s="187"/>
      <c r="I56" s="187"/>
      <c r="J56" s="192"/>
      <c r="K56" s="192"/>
      <c r="L56" s="193"/>
      <c r="M56" s="195"/>
      <c r="N56" s="195"/>
      <c r="O56" s="195"/>
      <c r="P56" s="195"/>
      <c r="Q56" s="193"/>
      <c r="R56" s="195"/>
      <c r="S56" s="195"/>
      <c r="T56" s="195"/>
      <c r="U56" s="195"/>
      <c r="V56" s="206"/>
      <c r="W56" s="206"/>
      <c r="X56" s="206"/>
      <c r="Y56" s="207"/>
      <c r="AK56" s="201"/>
      <c r="AL56" s="184" t="s">
        <v>404</v>
      </c>
      <c r="AM56" s="184"/>
      <c r="AN56" s="184"/>
      <c r="AO56" s="184"/>
      <c r="AP56" s="184"/>
      <c r="AQ56" s="184"/>
      <c r="AR56" s="184"/>
      <c r="AS56" s="184"/>
      <c r="AT56" s="184"/>
      <c r="AU56" s="184"/>
      <c r="AV56" s="184"/>
      <c r="AW56" s="184"/>
      <c r="AX56" s="184"/>
      <c r="AY56" s="155"/>
    </row>
    <row r="57" spans="1:51" ht="14.25" customHeight="1" x14ac:dyDescent="0.35">
      <c r="B57" s="142" t="str">
        <f t="shared" ref="B57:B65" si="65">AL57</f>
        <v>B03505 WHEAT BOLILLO</v>
      </c>
      <c r="D57" s="173">
        <f t="shared" ref="D57:G65" si="66">AM57</f>
        <v>13702</v>
      </c>
      <c r="E57" s="174">
        <f t="shared" si="66"/>
        <v>6726.5500359999996</v>
      </c>
      <c r="F57" s="174">
        <f t="shared" si="66"/>
        <v>1807.8499679999995</v>
      </c>
      <c r="G57" s="174">
        <f t="shared" si="66"/>
        <v>1559.099993</v>
      </c>
      <c r="H57" s="175">
        <f t="shared" ref="H57:H65" si="67">IF(ISERROR(D57/E57),0,D57/E57)</f>
        <v>2.037002613028656</v>
      </c>
      <c r="I57" s="176">
        <f t="shared" ref="I57:I65" si="68">AR57</f>
        <v>2.08</v>
      </c>
      <c r="J57" s="177">
        <f t="shared" ref="J57:K65" si="69">AS57/100</f>
        <v>0.65264774378749491</v>
      </c>
      <c r="K57" s="177">
        <f t="shared" si="69"/>
        <v>0.77187617137024955</v>
      </c>
      <c r="L57" s="178">
        <f t="shared" ref="L57:L65" si="70">IF(ISERROR(D57/(J57*(E57+F57+G57))),0,D57/(J57*(E57+F57+G57)))</f>
        <v>2.0800000000122711</v>
      </c>
      <c r="M57" s="143">
        <f t="shared" ref="M57:M65" si="71">IF(ISERROR(D57/Z57),0,D57/Z57)</f>
        <v>0.66642393996128924</v>
      </c>
      <c r="N57" s="143">
        <f t="shared" ref="N57:N65" si="72">M57-J57</f>
        <v>1.3776196173794331E-2</v>
      </c>
      <c r="O57" s="143">
        <f t="shared" ref="O57:O65" si="73">IF(ISERROR(D57/AE57),0,D57/AE57)</f>
        <v>0.78816906084169069</v>
      </c>
      <c r="P57" s="143">
        <f t="shared" ref="P57:P66" si="74">O57-K57</f>
        <v>1.6292889471441141E-2</v>
      </c>
      <c r="Q57" s="179">
        <f t="shared" ref="Q57:Q65" si="75">I57</f>
        <v>2.08</v>
      </c>
      <c r="R57" s="143">
        <f t="shared" ref="R57:R65" si="76">IF(ISERROR(D57/AA57),0,D57/AA57)</f>
        <v>0.65264774379134527</v>
      </c>
      <c r="S57" s="143">
        <f t="shared" ref="S57:S65" si="77">R57-J57</f>
        <v>3.8503644717025054E-12</v>
      </c>
      <c r="T57" s="143">
        <f t="shared" ref="T57:T65" si="78">IF(ISERROR(D57/AF57),0,D57/AF57)</f>
        <v>0.77187617136676223</v>
      </c>
      <c r="U57" s="143">
        <f t="shared" ref="U57:U66" si="79">T57-K57</f>
        <v>-3.4873215426500792E-12</v>
      </c>
      <c r="W57" s="144"/>
      <c r="X57" s="144"/>
      <c r="Y57" s="143"/>
      <c r="Z57" s="145">
        <f t="shared" ref="Z57:Z65" si="80">(SUM($E57:$G57))*$H57</f>
        <v>20560.485868493728</v>
      </c>
      <c r="AA57" s="145">
        <f t="shared" ref="AA57:AA65" si="81">(SUM($E57:$G57))*$Q57</f>
        <v>20994.47999376</v>
      </c>
      <c r="AB57" s="145">
        <f t="shared" ref="AB57:AB65" si="82">(SUM($E57:$G57))*$J57</f>
        <v>6587.4999999611364</v>
      </c>
      <c r="AC57" s="145">
        <f t="shared" ref="AC57:AC65" si="83">SUM(($E57:$G57))*$R57</f>
        <v>6587.5</v>
      </c>
      <c r="AD57" s="145">
        <f t="shared" ref="AD57:AD65" si="84">SUM(($E57:$G57))*$M57</f>
        <v>6726.5500360000005</v>
      </c>
      <c r="AE57" s="145">
        <f t="shared" ref="AE57:AE65" si="85">(SUM($E57:$F57))*$H57</f>
        <v>17384.595108779769</v>
      </c>
      <c r="AF57" s="145">
        <f t="shared" ref="AF57:AF65" si="86">(SUM($E57:$F57))*$Q57</f>
        <v>17751.552008319999</v>
      </c>
      <c r="AG57" s="145">
        <f t="shared" ref="AG57:AG65" si="87">(SUM($E57:$F57))*$K57</f>
        <v>6587.5000000297614</v>
      </c>
      <c r="AH57" s="145">
        <f t="shared" ref="AH57:AH65" si="88">SUM(($E57:$F57))*$T57</f>
        <v>6587.5</v>
      </c>
      <c r="AI57" s="145">
        <f t="shared" ref="AI57:AI65" si="89">SUM(($E57:$F57))*$O57</f>
        <v>6726.5500360000005</v>
      </c>
      <c r="AK57" s="180"/>
      <c r="AL57" s="184" t="s">
        <v>1040</v>
      </c>
      <c r="AM57" s="185">
        <v>13702</v>
      </c>
      <c r="AN57" s="185">
        <v>6726.5500359999996</v>
      </c>
      <c r="AO57" s="185">
        <v>1807.8499679999995</v>
      </c>
      <c r="AP57" s="185">
        <v>1559.099993</v>
      </c>
      <c r="AQ57" s="185">
        <v>2.037002613028656</v>
      </c>
      <c r="AR57" s="185">
        <v>2.08</v>
      </c>
      <c r="AS57" s="185">
        <v>65.264774378749493</v>
      </c>
      <c r="AT57" s="185">
        <v>77.187617137024958</v>
      </c>
      <c r="AU57" s="185">
        <v>-4.2997386971343872E-2</v>
      </c>
      <c r="AV57" s="185">
        <v>13991.22407488</v>
      </c>
      <c r="AW57" s="185">
        <v>289.22407488000027</v>
      </c>
      <c r="AX57" s="185">
        <v>139.05003600000012</v>
      </c>
      <c r="AY57" s="155"/>
    </row>
    <row r="58" spans="1:51" x14ac:dyDescent="0.35">
      <c r="B58" s="142" t="str">
        <f t="shared" si="65"/>
        <v>B03506 WHITE BOLILLO</v>
      </c>
      <c r="D58" s="173">
        <f t="shared" si="66"/>
        <v>36897</v>
      </c>
      <c r="E58" s="174">
        <f t="shared" si="66"/>
        <v>17944.933458</v>
      </c>
      <c r="F58" s="174">
        <f t="shared" si="66"/>
        <v>3707.5165519999987</v>
      </c>
      <c r="G58" s="174">
        <f t="shared" si="66"/>
        <v>1410.8499889999998</v>
      </c>
      <c r="H58" s="175">
        <f t="shared" si="67"/>
        <v>2.0561235340525053</v>
      </c>
      <c r="I58" s="176">
        <f t="shared" si="68"/>
        <v>2.08</v>
      </c>
      <c r="J58" s="177">
        <f t="shared" si="69"/>
        <v>0.76914154991084427</v>
      </c>
      <c r="K58" s="177">
        <f t="shared" si="69"/>
        <v>0.8192579730862416</v>
      </c>
      <c r="L58" s="178">
        <f t="shared" si="70"/>
        <v>2.0800000000472165</v>
      </c>
      <c r="M58" s="143">
        <f t="shared" si="71"/>
        <v>0.77807310570378363</v>
      </c>
      <c r="N58" s="143">
        <f t="shared" si="72"/>
        <v>8.9315557929393607E-3</v>
      </c>
      <c r="O58" s="143">
        <f t="shared" si="73"/>
        <v>0.82877149928586769</v>
      </c>
      <c r="P58" s="143">
        <f t="shared" si="74"/>
        <v>9.5135261996260878E-3</v>
      </c>
      <c r="Q58" s="179">
        <f t="shared" si="75"/>
        <v>2.08</v>
      </c>
      <c r="R58" s="143">
        <f t="shared" si="76"/>
        <v>0.76914154992830397</v>
      </c>
      <c r="S58" s="143">
        <f t="shared" si="77"/>
        <v>1.7459700352162599E-11</v>
      </c>
      <c r="T58" s="143">
        <f t="shared" si="78"/>
        <v>0.81925797309310167</v>
      </c>
      <c r="U58" s="143">
        <f t="shared" si="79"/>
        <v>6.8600680691588423E-12</v>
      </c>
      <c r="W58" s="144"/>
      <c r="X58" s="144"/>
      <c r="Y58" s="143"/>
      <c r="Z58" s="145">
        <f t="shared" si="80"/>
        <v>47420.993900857015</v>
      </c>
      <c r="AA58" s="145">
        <f t="shared" si="81"/>
        <v>47971.66399791999</v>
      </c>
      <c r="AB58" s="145">
        <f t="shared" si="82"/>
        <v>17738.942307289628</v>
      </c>
      <c r="AC58" s="145">
        <f t="shared" si="83"/>
        <v>17738.942307692309</v>
      </c>
      <c r="AD58" s="145">
        <f t="shared" si="84"/>
        <v>17944.933457999996</v>
      </c>
      <c r="AE58" s="145">
        <f t="shared" si="85"/>
        <v>44520.112035456397</v>
      </c>
      <c r="AF58" s="145">
        <f t="shared" si="86"/>
        <v>45037.096020799996</v>
      </c>
      <c r="AG58" s="145">
        <f t="shared" si="87"/>
        <v>17738.94230754377</v>
      </c>
      <c r="AH58" s="145">
        <f t="shared" si="88"/>
        <v>17738.942307692305</v>
      </c>
      <c r="AI58" s="145">
        <f t="shared" si="89"/>
        <v>17944.933458</v>
      </c>
      <c r="AK58" s="180"/>
      <c r="AL58" s="184" t="s">
        <v>1041</v>
      </c>
      <c r="AM58" s="185">
        <v>36897</v>
      </c>
      <c r="AN58" s="185">
        <v>17944.933458</v>
      </c>
      <c r="AO58" s="185">
        <v>3707.5165519999987</v>
      </c>
      <c r="AP58" s="185">
        <v>1410.8499889999998</v>
      </c>
      <c r="AQ58" s="185">
        <v>2.0561235340525053</v>
      </c>
      <c r="AR58" s="185">
        <v>2.08</v>
      </c>
      <c r="AS58" s="185">
        <v>76.91415499108443</v>
      </c>
      <c r="AT58" s="185">
        <v>81.925797308624155</v>
      </c>
      <c r="AU58" s="185">
        <v>-2.3876465947494693E-2</v>
      </c>
      <c r="AV58" s="185">
        <v>37325.461592640007</v>
      </c>
      <c r="AW58" s="185">
        <v>428.46159264000045</v>
      </c>
      <c r="AX58" s="185">
        <v>205.99115030769244</v>
      </c>
      <c r="AY58" s="155"/>
    </row>
    <row r="59" spans="1:51" x14ac:dyDescent="0.35">
      <c r="B59" s="142" t="str">
        <f t="shared" si="65"/>
        <v>B19209 YEASTY</v>
      </c>
      <c r="D59" s="173">
        <f t="shared" si="66"/>
        <v>6216</v>
      </c>
      <c r="E59" s="174">
        <f t="shared" si="66"/>
        <v>2559.2000330000001</v>
      </c>
      <c r="F59" s="174">
        <f t="shared" si="66"/>
        <v>611.88330400000007</v>
      </c>
      <c r="G59" s="174">
        <f t="shared" si="66"/>
        <v>663.38332899999989</v>
      </c>
      <c r="H59" s="175">
        <f t="shared" si="67"/>
        <v>2.4288839949385856</v>
      </c>
      <c r="I59" s="176">
        <f t="shared" si="68"/>
        <v>2.75</v>
      </c>
      <c r="J59" s="177">
        <f t="shared" si="69"/>
        <v>0.58948579634181431</v>
      </c>
      <c r="K59" s="177">
        <f t="shared" si="69"/>
        <v>0.71280486692628708</v>
      </c>
      <c r="L59" s="178">
        <f t="shared" si="70"/>
        <v>2.7500000002560796</v>
      </c>
      <c r="M59" s="143">
        <f t="shared" si="71"/>
        <v>0.6674200758327834</v>
      </c>
      <c r="N59" s="143">
        <f t="shared" si="72"/>
        <v>7.7934279490969094E-2</v>
      </c>
      <c r="O59" s="143">
        <f t="shared" si="73"/>
        <v>0.80704281818753087</v>
      </c>
      <c r="P59" s="143">
        <f t="shared" si="74"/>
        <v>9.4237951261243791E-2</v>
      </c>
      <c r="Q59" s="179">
        <f t="shared" si="75"/>
        <v>2.75</v>
      </c>
      <c r="R59" s="143">
        <f t="shared" si="76"/>
        <v>0.58948579639670717</v>
      </c>
      <c r="S59" s="143">
        <f t="shared" si="77"/>
        <v>5.4892868028844077E-11</v>
      </c>
      <c r="T59" s="143">
        <f t="shared" si="78"/>
        <v>0.71280486702757273</v>
      </c>
      <c r="U59" s="143">
        <f t="shared" si="79"/>
        <v>1.0128564653655303E-10</v>
      </c>
      <c r="W59" s="144"/>
      <c r="X59" s="144"/>
      <c r="Y59" s="143"/>
      <c r="Z59" s="145">
        <f t="shared" si="80"/>
        <v>9313.4747141729185</v>
      </c>
      <c r="AA59" s="145">
        <f t="shared" si="81"/>
        <v>10544.783331499999</v>
      </c>
      <c r="AB59" s="145">
        <f t="shared" si="82"/>
        <v>2260.3636361531517</v>
      </c>
      <c r="AC59" s="145">
        <f t="shared" si="83"/>
        <v>2260.3636363636365</v>
      </c>
      <c r="AD59" s="145">
        <f t="shared" si="84"/>
        <v>2559.2000330000001</v>
      </c>
      <c r="AE59" s="145">
        <f t="shared" si="85"/>
        <v>7702.1935638557416</v>
      </c>
      <c r="AF59" s="145">
        <f t="shared" si="86"/>
        <v>8720.4791767499992</v>
      </c>
      <c r="AG59" s="145">
        <f t="shared" si="87"/>
        <v>2260.3636360424516</v>
      </c>
      <c r="AH59" s="145">
        <f t="shared" si="88"/>
        <v>2260.3636363636365</v>
      </c>
      <c r="AI59" s="145">
        <f t="shared" si="89"/>
        <v>2559.2000329999996</v>
      </c>
      <c r="AK59" s="180"/>
      <c r="AL59" s="184" t="s">
        <v>1042</v>
      </c>
      <c r="AM59" s="185">
        <v>6216</v>
      </c>
      <c r="AN59" s="185">
        <v>2559.2000330000001</v>
      </c>
      <c r="AO59" s="185">
        <v>611.88330400000007</v>
      </c>
      <c r="AP59" s="185">
        <v>663.38332899999989</v>
      </c>
      <c r="AQ59" s="185">
        <v>2.4288839949385856</v>
      </c>
      <c r="AR59" s="185">
        <v>2.75</v>
      </c>
      <c r="AS59" s="185">
        <v>58.948579634181435</v>
      </c>
      <c r="AT59" s="185">
        <v>71.280486692628713</v>
      </c>
      <c r="AU59" s="185">
        <v>-0.32111600506141458</v>
      </c>
      <c r="AV59" s="185">
        <v>7037.8000907499991</v>
      </c>
      <c r="AW59" s="185">
        <v>821.80009075000055</v>
      </c>
      <c r="AX59" s="185">
        <v>298.83639663636382</v>
      </c>
      <c r="AY59" s="155"/>
    </row>
    <row r="60" spans="1:51" x14ac:dyDescent="0.35">
      <c r="B60" s="142">
        <f t="shared" si="65"/>
        <v>0</v>
      </c>
      <c r="D60" s="173">
        <f t="shared" si="66"/>
        <v>0</v>
      </c>
      <c r="E60" s="174">
        <f t="shared" si="66"/>
        <v>0</v>
      </c>
      <c r="F60" s="174">
        <f t="shared" si="66"/>
        <v>0</v>
      </c>
      <c r="G60" s="174">
        <f t="shared" si="66"/>
        <v>0</v>
      </c>
      <c r="H60" s="175">
        <f t="shared" si="67"/>
        <v>0</v>
      </c>
      <c r="I60" s="176">
        <f t="shared" si="68"/>
        <v>0</v>
      </c>
      <c r="J60" s="177">
        <f t="shared" si="69"/>
        <v>0</v>
      </c>
      <c r="K60" s="177">
        <f t="shared" si="69"/>
        <v>0</v>
      </c>
      <c r="L60" s="178">
        <f t="shared" si="70"/>
        <v>0</v>
      </c>
      <c r="M60" s="143">
        <f t="shared" si="71"/>
        <v>0</v>
      </c>
      <c r="N60" s="143">
        <f t="shared" si="72"/>
        <v>0</v>
      </c>
      <c r="O60" s="143">
        <f t="shared" si="73"/>
        <v>0</v>
      </c>
      <c r="P60" s="143">
        <f t="shared" si="74"/>
        <v>0</v>
      </c>
      <c r="Q60" s="179">
        <f t="shared" si="75"/>
        <v>0</v>
      </c>
      <c r="R60" s="143">
        <f t="shared" si="76"/>
        <v>0</v>
      </c>
      <c r="S60" s="143">
        <f t="shared" si="77"/>
        <v>0</v>
      </c>
      <c r="T60" s="143">
        <f t="shared" si="78"/>
        <v>0</v>
      </c>
      <c r="U60" s="143">
        <f t="shared" si="79"/>
        <v>0</v>
      </c>
      <c r="W60" s="144"/>
      <c r="X60" s="144"/>
      <c r="Y60" s="143"/>
      <c r="Z60" s="145">
        <f t="shared" si="80"/>
        <v>0</v>
      </c>
      <c r="AA60" s="145">
        <f t="shared" si="81"/>
        <v>0</v>
      </c>
      <c r="AB60" s="145">
        <f t="shared" si="82"/>
        <v>0</v>
      </c>
      <c r="AC60" s="145">
        <f t="shared" si="83"/>
        <v>0</v>
      </c>
      <c r="AD60" s="145">
        <f t="shared" si="84"/>
        <v>0</v>
      </c>
      <c r="AE60" s="145">
        <f t="shared" si="85"/>
        <v>0</v>
      </c>
      <c r="AF60" s="145">
        <f t="shared" si="86"/>
        <v>0</v>
      </c>
      <c r="AG60" s="145">
        <f t="shared" si="87"/>
        <v>0</v>
      </c>
      <c r="AH60" s="145">
        <f t="shared" si="88"/>
        <v>0</v>
      </c>
      <c r="AI60" s="145">
        <f t="shared" si="89"/>
        <v>0</v>
      </c>
      <c r="AK60" s="180"/>
      <c r="AL60" s="184"/>
      <c r="AM60" s="185"/>
      <c r="AN60" s="185"/>
      <c r="AO60" s="185"/>
      <c r="AP60" s="185"/>
      <c r="AQ60" s="185"/>
      <c r="AR60" s="185"/>
      <c r="AS60" s="185"/>
      <c r="AT60" s="185"/>
      <c r="AU60" s="185"/>
      <c r="AV60" s="185"/>
      <c r="AW60" s="185"/>
      <c r="AX60" s="185"/>
      <c r="AY60" s="155"/>
    </row>
    <row r="61" spans="1:51" x14ac:dyDescent="0.35">
      <c r="B61" s="142">
        <f t="shared" si="65"/>
        <v>0</v>
      </c>
      <c r="D61" s="173">
        <f t="shared" si="66"/>
        <v>0</v>
      </c>
      <c r="E61" s="174">
        <f t="shared" si="66"/>
        <v>0</v>
      </c>
      <c r="F61" s="174">
        <f t="shared" si="66"/>
        <v>0</v>
      </c>
      <c r="G61" s="174">
        <f t="shared" si="66"/>
        <v>0</v>
      </c>
      <c r="H61" s="175">
        <f t="shared" si="67"/>
        <v>0</v>
      </c>
      <c r="I61" s="176">
        <f t="shared" si="68"/>
        <v>0</v>
      </c>
      <c r="J61" s="177">
        <f t="shared" si="69"/>
        <v>0</v>
      </c>
      <c r="K61" s="177">
        <f t="shared" si="69"/>
        <v>0</v>
      </c>
      <c r="L61" s="178">
        <f t="shared" si="70"/>
        <v>0</v>
      </c>
      <c r="M61" s="143">
        <f t="shared" si="71"/>
        <v>0</v>
      </c>
      <c r="N61" s="143">
        <f t="shared" si="72"/>
        <v>0</v>
      </c>
      <c r="O61" s="143">
        <f t="shared" si="73"/>
        <v>0</v>
      </c>
      <c r="P61" s="143">
        <f t="shared" si="74"/>
        <v>0</v>
      </c>
      <c r="Q61" s="179">
        <f t="shared" si="75"/>
        <v>0</v>
      </c>
      <c r="R61" s="143">
        <f t="shared" si="76"/>
        <v>0</v>
      </c>
      <c r="S61" s="143">
        <f t="shared" si="77"/>
        <v>0</v>
      </c>
      <c r="T61" s="143">
        <f t="shared" si="78"/>
        <v>0</v>
      </c>
      <c r="U61" s="143">
        <f t="shared" si="79"/>
        <v>0</v>
      </c>
      <c r="W61" s="144"/>
      <c r="X61" s="144"/>
      <c r="Y61" s="143"/>
      <c r="Z61" s="145">
        <f t="shared" si="80"/>
        <v>0</v>
      </c>
      <c r="AA61" s="145">
        <f t="shared" si="81"/>
        <v>0</v>
      </c>
      <c r="AB61" s="145">
        <f t="shared" si="82"/>
        <v>0</v>
      </c>
      <c r="AC61" s="145">
        <f t="shared" si="83"/>
        <v>0</v>
      </c>
      <c r="AD61" s="145">
        <f t="shared" si="84"/>
        <v>0</v>
      </c>
      <c r="AE61" s="145">
        <f t="shared" si="85"/>
        <v>0</v>
      </c>
      <c r="AF61" s="145">
        <f t="shared" si="86"/>
        <v>0</v>
      </c>
      <c r="AG61" s="145">
        <f t="shared" si="87"/>
        <v>0</v>
      </c>
      <c r="AH61" s="145">
        <f t="shared" si="88"/>
        <v>0</v>
      </c>
      <c r="AI61" s="145">
        <f t="shared" si="89"/>
        <v>0</v>
      </c>
      <c r="AK61" s="180"/>
      <c r="AL61" s="184"/>
      <c r="AM61" s="185"/>
      <c r="AN61" s="185"/>
      <c r="AO61" s="185"/>
      <c r="AP61" s="185"/>
      <c r="AQ61" s="185"/>
      <c r="AR61" s="185"/>
      <c r="AS61" s="185"/>
      <c r="AT61" s="185"/>
      <c r="AU61" s="185"/>
      <c r="AV61" s="185"/>
      <c r="AW61" s="185"/>
      <c r="AX61" s="185"/>
      <c r="AY61" s="155"/>
    </row>
    <row r="62" spans="1:51" x14ac:dyDescent="0.35">
      <c r="B62" s="142">
        <f t="shared" si="65"/>
        <v>0</v>
      </c>
      <c r="D62" s="173">
        <f t="shared" si="66"/>
        <v>0</v>
      </c>
      <c r="E62" s="174">
        <f t="shared" si="66"/>
        <v>0</v>
      </c>
      <c r="F62" s="174">
        <f t="shared" si="66"/>
        <v>0</v>
      </c>
      <c r="G62" s="174">
        <f t="shared" si="66"/>
        <v>0</v>
      </c>
      <c r="H62" s="175">
        <f t="shared" si="67"/>
        <v>0</v>
      </c>
      <c r="I62" s="176">
        <f t="shared" si="68"/>
        <v>0</v>
      </c>
      <c r="J62" s="177">
        <f t="shared" si="69"/>
        <v>0</v>
      </c>
      <c r="K62" s="177">
        <f t="shared" si="69"/>
        <v>0</v>
      </c>
      <c r="L62" s="178">
        <f t="shared" si="70"/>
        <v>0</v>
      </c>
      <c r="M62" s="143">
        <f t="shared" si="71"/>
        <v>0</v>
      </c>
      <c r="N62" s="143">
        <f t="shared" si="72"/>
        <v>0</v>
      </c>
      <c r="O62" s="143">
        <f t="shared" si="73"/>
        <v>0</v>
      </c>
      <c r="P62" s="143">
        <f t="shared" si="74"/>
        <v>0</v>
      </c>
      <c r="Q62" s="179">
        <f t="shared" si="75"/>
        <v>0</v>
      </c>
      <c r="R62" s="143">
        <f t="shared" si="76"/>
        <v>0</v>
      </c>
      <c r="S62" s="143">
        <f t="shared" si="77"/>
        <v>0</v>
      </c>
      <c r="T62" s="143">
        <f t="shared" si="78"/>
        <v>0</v>
      </c>
      <c r="U62" s="143">
        <f t="shared" si="79"/>
        <v>0</v>
      </c>
      <c r="W62" s="144"/>
      <c r="X62" s="144"/>
      <c r="Y62" s="143"/>
      <c r="Z62" s="145">
        <f t="shared" si="80"/>
        <v>0</v>
      </c>
      <c r="AA62" s="145">
        <f t="shared" si="81"/>
        <v>0</v>
      </c>
      <c r="AB62" s="145">
        <f t="shared" si="82"/>
        <v>0</v>
      </c>
      <c r="AC62" s="145">
        <f t="shared" si="83"/>
        <v>0</v>
      </c>
      <c r="AD62" s="145">
        <f t="shared" si="84"/>
        <v>0</v>
      </c>
      <c r="AE62" s="145">
        <f t="shared" si="85"/>
        <v>0</v>
      </c>
      <c r="AF62" s="145">
        <f t="shared" si="86"/>
        <v>0</v>
      </c>
      <c r="AG62" s="145">
        <f t="shared" si="87"/>
        <v>0</v>
      </c>
      <c r="AH62" s="145">
        <f t="shared" si="88"/>
        <v>0</v>
      </c>
      <c r="AI62" s="145">
        <f t="shared" si="89"/>
        <v>0</v>
      </c>
      <c r="AK62" s="180"/>
      <c r="AL62" s="184"/>
      <c r="AM62" s="185"/>
      <c r="AN62" s="185"/>
      <c r="AO62" s="185"/>
      <c r="AP62" s="185"/>
      <c r="AQ62" s="185"/>
      <c r="AR62" s="185"/>
      <c r="AS62" s="185"/>
      <c r="AT62" s="185"/>
      <c r="AU62" s="185"/>
      <c r="AV62" s="185"/>
      <c r="AW62" s="185"/>
      <c r="AX62" s="185"/>
      <c r="AY62" s="155"/>
    </row>
    <row r="63" spans="1:51" x14ac:dyDescent="0.35">
      <c r="B63" s="142">
        <f t="shared" si="65"/>
        <v>0</v>
      </c>
      <c r="D63" s="173">
        <f t="shared" si="66"/>
        <v>0</v>
      </c>
      <c r="E63" s="174">
        <f t="shared" si="66"/>
        <v>0</v>
      </c>
      <c r="F63" s="174">
        <f t="shared" si="66"/>
        <v>0</v>
      </c>
      <c r="G63" s="174">
        <f t="shared" si="66"/>
        <v>0</v>
      </c>
      <c r="H63" s="175">
        <f t="shared" si="67"/>
        <v>0</v>
      </c>
      <c r="I63" s="176">
        <f t="shared" si="68"/>
        <v>0</v>
      </c>
      <c r="J63" s="177">
        <f t="shared" si="69"/>
        <v>0</v>
      </c>
      <c r="K63" s="177">
        <f t="shared" si="69"/>
        <v>0</v>
      </c>
      <c r="L63" s="178">
        <f t="shared" si="70"/>
        <v>0</v>
      </c>
      <c r="M63" s="143">
        <f t="shared" si="71"/>
        <v>0</v>
      </c>
      <c r="N63" s="143">
        <f t="shared" si="72"/>
        <v>0</v>
      </c>
      <c r="O63" s="143">
        <f t="shared" si="73"/>
        <v>0</v>
      </c>
      <c r="P63" s="143">
        <f t="shared" si="74"/>
        <v>0</v>
      </c>
      <c r="Q63" s="179">
        <f t="shared" si="75"/>
        <v>0</v>
      </c>
      <c r="R63" s="143">
        <f t="shared" si="76"/>
        <v>0</v>
      </c>
      <c r="S63" s="143">
        <f t="shared" si="77"/>
        <v>0</v>
      </c>
      <c r="T63" s="143">
        <f t="shared" si="78"/>
        <v>0</v>
      </c>
      <c r="U63" s="143">
        <f t="shared" si="79"/>
        <v>0</v>
      </c>
      <c r="W63" s="144"/>
      <c r="X63" s="144"/>
      <c r="Y63" s="143"/>
      <c r="Z63" s="145">
        <f t="shared" si="80"/>
        <v>0</v>
      </c>
      <c r="AA63" s="145">
        <f t="shared" si="81"/>
        <v>0</v>
      </c>
      <c r="AB63" s="145">
        <f t="shared" si="82"/>
        <v>0</v>
      </c>
      <c r="AC63" s="145">
        <f t="shared" si="83"/>
        <v>0</v>
      </c>
      <c r="AD63" s="145">
        <f t="shared" si="84"/>
        <v>0</v>
      </c>
      <c r="AE63" s="145">
        <f t="shared" si="85"/>
        <v>0</v>
      </c>
      <c r="AF63" s="145">
        <f t="shared" si="86"/>
        <v>0</v>
      </c>
      <c r="AG63" s="145">
        <f t="shared" si="87"/>
        <v>0</v>
      </c>
      <c r="AH63" s="145">
        <f t="shared" si="88"/>
        <v>0</v>
      </c>
      <c r="AI63" s="145">
        <f t="shared" si="89"/>
        <v>0</v>
      </c>
      <c r="AK63" s="180"/>
      <c r="AL63" s="184"/>
      <c r="AM63" s="185"/>
      <c r="AN63" s="185"/>
      <c r="AO63" s="185"/>
      <c r="AP63" s="185"/>
      <c r="AQ63" s="185"/>
      <c r="AR63" s="185"/>
      <c r="AS63" s="185"/>
      <c r="AT63" s="185"/>
      <c r="AU63" s="185"/>
      <c r="AV63" s="185"/>
      <c r="AW63" s="185"/>
      <c r="AX63" s="185"/>
      <c r="AY63" s="155"/>
    </row>
    <row r="64" spans="1:51" x14ac:dyDescent="0.35">
      <c r="B64" s="142">
        <f t="shared" si="65"/>
        <v>0</v>
      </c>
      <c r="D64" s="173">
        <f t="shared" si="66"/>
        <v>0</v>
      </c>
      <c r="E64" s="174">
        <f t="shared" si="66"/>
        <v>0</v>
      </c>
      <c r="F64" s="174">
        <f t="shared" si="66"/>
        <v>0</v>
      </c>
      <c r="G64" s="174">
        <f t="shared" si="66"/>
        <v>0</v>
      </c>
      <c r="H64" s="175">
        <f t="shared" si="67"/>
        <v>0</v>
      </c>
      <c r="I64" s="176">
        <f t="shared" si="68"/>
        <v>0</v>
      </c>
      <c r="J64" s="177">
        <f t="shared" si="69"/>
        <v>0</v>
      </c>
      <c r="K64" s="177">
        <f t="shared" si="69"/>
        <v>0</v>
      </c>
      <c r="L64" s="178">
        <f t="shared" si="70"/>
        <v>0</v>
      </c>
      <c r="M64" s="143">
        <f t="shared" si="71"/>
        <v>0</v>
      </c>
      <c r="N64" s="143">
        <f t="shared" si="72"/>
        <v>0</v>
      </c>
      <c r="O64" s="143">
        <f t="shared" si="73"/>
        <v>0</v>
      </c>
      <c r="P64" s="143">
        <f t="shared" si="74"/>
        <v>0</v>
      </c>
      <c r="Q64" s="179">
        <f t="shared" si="75"/>
        <v>0</v>
      </c>
      <c r="R64" s="143">
        <f t="shared" si="76"/>
        <v>0</v>
      </c>
      <c r="S64" s="143">
        <f t="shared" si="77"/>
        <v>0</v>
      </c>
      <c r="T64" s="143">
        <f t="shared" si="78"/>
        <v>0</v>
      </c>
      <c r="U64" s="143">
        <f t="shared" si="79"/>
        <v>0</v>
      </c>
      <c r="W64" s="144"/>
      <c r="X64" s="144"/>
      <c r="Y64" s="143"/>
      <c r="Z64" s="145">
        <f t="shared" si="80"/>
        <v>0</v>
      </c>
      <c r="AA64" s="145">
        <f t="shared" si="81"/>
        <v>0</v>
      </c>
      <c r="AB64" s="145">
        <f t="shared" si="82"/>
        <v>0</v>
      </c>
      <c r="AC64" s="145">
        <f t="shared" si="83"/>
        <v>0</v>
      </c>
      <c r="AD64" s="145">
        <f t="shared" si="84"/>
        <v>0</v>
      </c>
      <c r="AE64" s="145">
        <f t="shared" si="85"/>
        <v>0</v>
      </c>
      <c r="AF64" s="145">
        <f t="shared" si="86"/>
        <v>0</v>
      </c>
      <c r="AG64" s="145">
        <f t="shared" si="87"/>
        <v>0</v>
      </c>
      <c r="AH64" s="145">
        <f t="shared" si="88"/>
        <v>0</v>
      </c>
      <c r="AI64" s="145">
        <f t="shared" si="89"/>
        <v>0</v>
      </c>
      <c r="AK64" s="180"/>
      <c r="AL64" s="184"/>
      <c r="AM64" s="185"/>
      <c r="AN64" s="185"/>
      <c r="AO64" s="185"/>
      <c r="AP64" s="185"/>
      <c r="AQ64" s="185"/>
      <c r="AR64" s="185"/>
      <c r="AS64" s="185"/>
      <c r="AT64" s="185"/>
      <c r="AU64" s="185"/>
      <c r="AV64" s="185"/>
      <c r="AW64" s="185"/>
      <c r="AX64" s="185"/>
      <c r="AY64" s="155"/>
    </row>
    <row r="65" spans="1:51" x14ac:dyDescent="0.35">
      <c r="B65" s="142">
        <f t="shared" si="65"/>
        <v>0</v>
      </c>
      <c r="D65" s="173">
        <f t="shared" si="66"/>
        <v>0</v>
      </c>
      <c r="E65" s="174">
        <f t="shared" si="66"/>
        <v>0</v>
      </c>
      <c r="F65" s="174">
        <f t="shared" si="66"/>
        <v>0</v>
      </c>
      <c r="G65" s="174">
        <f t="shared" si="66"/>
        <v>0</v>
      </c>
      <c r="H65" s="175">
        <f t="shared" si="67"/>
        <v>0</v>
      </c>
      <c r="I65" s="176">
        <f t="shared" si="68"/>
        <v>0</v>
      </c>
      <c r="J65" s="177">
        <f t="shared" si="69"/>
        <v>0</v>
      </c>
      <c r="K65" s="177">
        <f t="shared" si="69"/>
        <v>0</v>
      </c>
      <c r="L65" s="178">
        <f t="shared" si="70"/>
        <v>0</v>
      </c>
      <c r="M65" s="143">
        <f t="shared" si="71"/>
        <v>0</v>
      </c>
      <c r="N65" s="143">
        <f t="shared" si="72"/>
        <v>0</v>
      </c>
      <c r="O65" s="143">
        <f t="shared" si="73"/>
        <v>0</v>
      </c>
      <c r="P65" s="143">
        <f t="shared" si="74"/>
        <v>0</v>
      </c>
      <c r="Q65" s="179">
        <f t="shared" si="75"/>
        <v>0</v>
      </c>
      <c r="R65" s="143">
        <f t="shared" si="76"/>
        <v>0</v>
      </c>
      <c r="S65" s="143">
        <f t="shared" si="77"/>
        <v>0</v>
      </c>
      <c r="T65" s="143">
        <f t="shared" si="78"/>
        <v>0</v>
      </c>
      <c r="U65" s="143">
        <f t="shared" si="79"/>
        <v>0</v>
      </c>
      <c r="W65" s="144"/>
      <c r="X65" s="144"/>
      <c r="Y65" s="143"/>
      <c r="Z65" s="145">
        <f t="shared" si="80"/>
        <v>0</v>
      </c>
      <c r="AA65" s="145">
        <f t="shared" si="81"/>
        <v>0</v>
      </c>
      <c r="AB65" s="145">
        <f t="shared" si="82"/>
        <v>0</v>
      </c>
      <c r="AC65" s="145">
        <f t="shared" si="83"/>
        <v>0</v>
      </c>
      <c r="AD65" s="145">
        <f t="shared" si="84"/>
        <v>0</v>
      </c>
      <c r="AE65" s="145">
        <f t="shared" si="85"/>
        <v>0</v>
      </c>
      <c r="AF65" s="145">
        <f t="shared" si="86"/>
        <v>0</v>
      </c>
      <c r="AG65" s="145">
        <f t="shared" si="87"/>
        <v>0</v>
      </c>
      <c r="AH65" s="145">
        <f t="shared" si="88"/>
        <v>0</v>
      </c>
      <c r="AI65" s="145">
        <f t="shared" si="89"/>
        <v>0</v>
      </c>
      <c r="AK65" s="180"/>
      <c r="AL65" s="184"/>
      <c r="AM65" s="185"/>
      <c r="AN65" s="185"/>
      <c r="AO65" s="185"/>
      <c r="AP65" s="185"/>
      <c r="AQ65" s="185"/>
      <c r="AR65" s="185"/>
      <c r="AS65" s="185"/>
      <c r="AT65" s="185"/>
      <c r="AU65" s="185"/>
      <c r="AV65" s="185"/>
      <c r="AW65" s="185"/>
      <c r="AX65" s="185"/>
      <c r="AY65" s="155"/>
    </row>
    <row r="66" spans="1:51" x14ac:dyDescent="0.35">
      <c r="B66" s="187" t="str">
        <f>CONCATENATE(A56," Subtotal")</f>
        <v>Roll Line Subtotal</v>
      </c>
      <c r="C66" s="188"/>
      <c r="D66" s="189">
        <f>SUM(D57:D65)</f>
        <v>56815</v>
      </c>
      <c r="E66" s="189">
        <f>SUM(E57:E65)</f>
        <v>27230.683527000001</v>
      </c>
      <c r="F66" s="189">
        <f>SUM(F57:F65)</f>
        <v>6127.2498239999977</v>
      </c>
      <c r="G66" s="189">
        <f>SUM(G57:G65)</f>
        <v>3633.3333109999999</v>
      </c>
      <c r="H66" s="190">
        <f t="shared" ref="H66" si="90">D66/E66</f>
        <v>2.0864331203315665</v>
      </c>
      <c r="I66" s="191"/>
      <c r="J66" s="192">
        <f>AB66/(SUM($E66:$G66))</f>
        <v>0.71873196953041163</v>
      </c>
      <c r="K66" s="192">
        <f>AG66/(SUM($E66:$F66))</f>
        <v>0.79701598009275254</v>
      </c>
      <c r="L66" s="193">
        <f>D66/(J66*(E66+F66+G66))</f>
        <v>2.1369622255845133</v>
      </c>
      <c r="M66" s="194">
        <f>AD66/(SUM($E66:$G66))</f>
        <v>0.73613817487826783</v>
      </c>
      <c r="N66" s="195">
        <f>M66-J66</f>
        <v>1.7406205347856196E-2</v>
      </c>
      <c r="O66" s="194">
        <f>AI66/(SUM($E66:$F66))</f>
        <v>0.81631806264711793</v>
      </c>
      <c r="P66" s="195">
        <f t="shared" si="74"/>
        <v>1.9302082554365385E-2</v>
      </c>
      <c r="Q66" s="193">
        <f>D66/(R66*(E66+F66+G66))</f>
        <v>2.1369622255321055</v>
      </c>
      <c r="R66" s="196">
        <f>AC66/(SUM($E66:$G66))</f>
        <v>0.7187319695480382</v>
      </c>
      <c r="S66" s="195">
        <f>R66-J66</f>
        <v>1.762656687276376E-11</v>
      </c>
      <c r="T66" s="196">
        <f>AH66/(SUM($E66:$F66))</f>
        <v>0.79701598010594155</v>
      </c>
      <c r="U66" s="195">
        <f t="shared" si="79"/>
        <v>1.318900544333701E-11</v>
      </c>
      <c r="V66" s="187"/>
      <c r="W66" s="187"/>
      <c r="X66" s="187"/>
      <c r="Y66" s="143"/>
      <c r="Z66" s="189">
        <f t="shared" ref="Z66:AI66" si="91">SUM(Z57:Z65)</f>
        <v>77294.954483523659</v>
      </c>
      <c r="AA66" s="189">
        <f t="shared" si="91"/>
        <v>79510.927323179989</v>
      </c>
      <c r="AB66" s="189">
        <f t="shared" si="91"/>
        <v>26586.805943403917</v>
      </c>
      <c r="AC66" s="189">
        <f t="shared" si="91"/>
        <v>26586.805944055945</v>
      </c>
      <c r="AD66" s="189">
        <f t="shared" si="91"/>
        <v>27230.683526999997</v>
      </c>
      <c r="AE66" s="189">
        <f t="shared" si="91"/>
        <v>69606.900708091911</v>
      </c>
      <c r="AF66" s="189">
        <f t="shared" si="91"/>
        <v>71509.127205869998</v>
      </c>
      <c r="AG66" s="189">
        <f t="shared" si="91"/>
        <v>26586.805943615982</v>
      </c>
      <c r="AH66" s="189">
        <f t="shared" si="91"/>
        <v>26586.805944055941</v>
      </c>
      <c r="AI66" s="189">
        <f t="shared" si="91"/>
        <v>27230.683527000001</v>
      </c>
      <c r="AK66" s="198"/>
      <c r="AL66" s="222"/>
      <c r="AM66" s="221"/>
      <c r="AN66" s="221"/>
      <c r="AO66" s="221"/>
      <c r="AP66" s="221"/>
      <c r="AQ66" s="221"/>
      <c r="AR66" s="221"/>
      <c r="AS66" s="221"/>
      <c r="AT66" s="221"/>
      <c r="AU66" s="221"/>
      <c r="AV66" s="221"/>
      <c r="AW66" s="221"/>
      <c r="AX66" s="221"/>
      <c r="AY66" s="155"/>
    </row>
    <row r="67" spans="1:51" x14ac:dyDescent="0.35">
      <c r="B67" s="142"/>
      <c r="C67" s="187"/>
      <c r="D67" s="189"/>
      <c r="E67" s="189"/>
      <c r="F67" s="189"/>
      <c r="G67" s="189"/>
      <c r="H67" s="187"/>
      <c r="I67" s="187"/>
      <c r="J67" s="192"/>
      <c r="K67" s="192"/>
      <c r="L67" s="193"/>
      <c r="M67" s="195"/>
      <c r="N67" s="195"/>
      <c r="O67" s="195"/>
      <c r="P67" s="195"/>
      <c r="Q67" s="193"/>
      <c r="R67" s="195"/>
      <c r="S67" s="195"/>
      <c r="T67" s="195"/>
      <c r="U67" s="195"/>
      <c r="V67" s="206"/>
      <c r="W67" s="206"/>
      <c r="X67" s="206"/>
      <c r="Y67" s="207"/>
      <c r="AK67" s="180"/>
      <c r="AY67" s="155"/>
    </row>
    <row r="68" spans="1:51" x14ac:dyDescent="0.35">
      <c r="B68" s="142"/>
      <c r="C68" s="187"/>
      <c r="D68" s="189"/>
      <c r="E68" s="189"/>
      <c r="F68" s="189"/>
      <c r="G68" s="189"/>
      <c r="H68" s="187"/>
      <c r="I68" s="187"/>
      <c r="J68" s="192"/>
      <c r="K68" s="192"/>
      <c r="L68" s="193"/>
      <c r="M68" s="195"/>
      <c r="N68" s="195"/>
      <c r="O68" s="195"/>
      <c r="P68" s="195"/>
      <c r="Q68" s="193"/>
      <c r="R68" s="195"/>
      <c r="S68" s="195"/>
      <c r="T68" s="195"/>
      <c r="U68" s="195"/>
      <c r="V68" s="206"/>
      <c r="W68" s="206"/>
      <c r="X68" s="206"/>
      <c r="Y68" s="207"/>
      <c r="AK68" s="180"/>
      <c r="AL68" s="155"/>
      <c r="AM68" s="155"/>
      <c r="AN68" s="155"/>
      <c r="AO68" s="155"/>
      <c r="AP68" s="155"/>
      <c r="AQ68" s="155"/>
      <c r="AR68" s="155"/>
      <c r="AS68" s="155"/>
      <c r="AT68" s="155"/>
      <c r="AU68" s="155"/>
      <c r="AV68" s="155"/>
      <c r="AW68" s="155"/>
      <c r="AX68" s="155"/>
      <c r="AY68" s="155"/>
    </row>
    <row r="69" spans="1:51" x14ac:dyDescent="0.35">
      <c r="A69" s="166" t="str">
        <f>AL69</f>
        <v>Cake Make-Up II</v>
      </c>
      <c r="B69" s="142"/>
      <c r="C69" s="187"/>
      <c r="D69" s="189"/>
      <c r="E69" s="189"/>
      <c r="F69" s="189"/>
      <c r="G69" s="189"/>
      <c r="H69" s="187"/>
      <c r="I69" s="187"/>
      <c r="J69" s="192"/>
      <c r="K69" s="192"/>
      <c r="L69" s="193"/>
      <c r="M69" s="195"/>
      <c r="N69" s="195"/>
      <c r="O69" s="195"/>
      <c r="P69" s="195"/>
      <c r="Q69" s="193"/>
      <c r="R69" s="195"/>
      <c r="S69" s="195"/>
      <c r="T69" s="195"/>
      <c r="U69" s="195"/>
      <c r="V69" s="206"/>
      <c r="W69" s="206"/>
      <c r="X69" s="206"/>
      <c r="Y69" s="207"/>
      <c r="AK69" s="201"/>
      <c r="AL69" s="184" t="s">
        <v>413</v>
      </c>
      <c r="AM69" s="181"/>
      <c r="AN69" s="181"/>
      <c r="AO69" s="181"/>
      <c r="AP69" s="181"/>
      <c r="AQ69" s="181"/>
      <c r="AR69" s="208"/>
      <c r="AS69" s="208"/>
      <c r="AT69" s="181"/>
      <c r="AU69" s="181"/>
      <c r="AV69" s="181"/>
      <c r="AW69" s="181"/>
      <c r="AX69" s="181"/>
      <c r="AY69" s="155"/>
    </row>
    <row r="70" spans="1:51" x14ac:dyDescent="0.35">
      <c r="B70" s="142" t="str">
        <f t="shared" ref="B70:B102" si="92">AL70</f>
        <v>B18521 Sour Cream Pudding Cake</v>
      </c>
      <c r="D70" s="173">
        <f t="shared" ref="D70:G102" si="93">AM70</f>
        <v>3426</v>
      </c>
      <c r="E70" s="174">
        <f t="shared" si="93"/>
        <v>411.48333700000001</v>
      </c>
      <c r="F70" s="174">
        <f>AO70</f>
        <v>145.83333000000002</v>
      </c>
      <c r="G70" s="174">
        <f>AP70</f>
        <v>44.166665999999992</v>
      </c>
      <c r="H70" s="175">
        <f t="shared" ref="H70:H102" si="94">IF(ISERROR(D70/E70),0,D70/E70)</f>
        <v>8.3259750564334514</v>
      </c>
      <c r="I70" s="176">
        <f t="shared" ref="I70:I102" si="95">AR70</f>
        <v>8.66</v>
      </c>
      <c r="J70" s="177">
        <f t="shared" ref="J70:K102" si="96">AS70/100</f>
        <v>0.65772730101933463</v>
      </c>
      <c r="K70" s="177">
        <f t="shared" si="96"/>
        <v>0.70985138734869269</v>
      </c>
      <c r="L70" s="178">
        <f>IF(ISERROR(D70/(J70*(E70+F70+G70))),0,D70/(J70*(E70+F70+G70)))</f>
        <v>8.6600000003430537</v>
      </c>
      <c r="M70" s="143">
        <f t="shared" ref="M70:M102" si="97">IF(ISERROR(D70/Z70),0,D70/Z70)</f>
        <v>0.68411427952235537</v>
      </c>
      <c r="N70" s="143">
        <f t="shared" ref="N70:N102" si="98">M70-J70</f>
        <v>2.6386978503020742E-2</v>
      </c>
      <c r="O70" s="143">
        <f>IF(ISERROR(D70/AE70),0,D70/AE70)</f>
        <v>0.73832950163681366</v>
      </c>
      <c r="P70" s="143">
        <f>O70-K70</f>
        <v>2.847811428812097E-2</v>
      </c>
      <c r="Q70" s="179">
        <f t="shared" ref="Q70:Q102" si="99">I70</f>
        <v>8.66</v>
      </c>
      <c r="R70" s="143">
        <f t="shared" ref="R70:R102" si="100">IF(ISERROR(D70/AA70),0,D70/AA70)</f>
        <v>0.65772730104538957</v>
      </c>
      <c r="S70" s="143">
        <f t="shared" ref="S70:S102" si="101">R70-J70</f>
        <v>2.6054935986508099E-11</v>
      </c>
      <c r="T70" s="143">
        <f>IF(ISERROR(D70/AF70),0,D70/AF70)</f>
        <v>0.70985138730450936</v>
      </c>
      <c r="U70" s="143">
        <f>T70-K70</f>
        <v>-4.418332366640243E-11</v>
      </c>
      <c r="W70" s="144"/>
      <c r="X70" s="144"/>
      <c r="Y70" s="143"/>
      <c r="Z70" s="145">
        <f>(SUM($E70:$G70))*$H70</f>
        <v>5007.9352274184557</v>
      </c>
      <c r="AA70" s="145">
        <f>(SUM($E70:$G70))*$Q70</f>
        <v>5208.84566378</v>
      </c>
      <c r="AB70" s="145">
        <f>(SUM($E70:$G70))*$J70</f>
        <v>395.61200922220371</v>
      </c>
      <c r="AC70" s="145">
        <f>SUM(($E70:$G70))*$R70</f>
        <v>395.61200923787533</v>
      </c>
      <c r="AD70" s="145">
        <f>SUM(($E70:$G70))*$M70</f>
        <v>411.48333699999995</v>
      </c>
      <c r="AE70" s="145">
        <f>(SUM($E70:$F70))*$H70</f>
        <v>4640.2046679766281</v>
      </c>
      <c r="AF70" s="145">
        <f>(SUM($E70:$F70))*$Q70</f>
        <v>4826.3623362200005</v>
      </c>
      <c r="AG70" s="145">
        <f>(SUM($E70:$F70))*$K70</f>
        <v>395.61200926249938</v>
      </c>
      <c r="AH70" s="145">
        <f>SUM(($E70:$F70))*$T70</f>
        <v>395.61200923787533</v>
      </c>
      <c r="AI70" s="145">
        <f>SUM(($E70:$F70))*$O70</f>
        <v>411.48333700000006</v>
      </c>
      <c r="AK70" s="180"/>
      <c r="AL70" s="181" t="s">
        <v>1110</v>
      </c>
      <c r="AM70" s="182">
        <v>3426</v>
      </c>
      <c r="AN70" s="182">
        <v>411.48333700000001</v>
      </c>
      <c r="AO70" s="182">
        <v>145.83333000000002</v>
      </c>
      <c r="AP70" s="182">
        <v>44.166665999999992</v>
      </c>
      <c r="AQ70" s="182">
        <v>8.3259750564334514</v>
      </c>
      <c r="AR70" s="183">
        <v>8.66</v>
      </c>
      <c r="AS70" s="183">
        <v>65.772730101933462</v>
      </c>
      <c r="AT70" s="182">
        <v>70.985138734869267</v>
      </c>
      <c r="AU70" s="182">
        <v>-0.33402494356654872</v>
      </c>
      <c r="AV70" s="182">
        <v>3563.4456984200001</v>
      </c>
      <c r="AW70" s="182">
        <v>137.44569841999999</v>
      </c>
      <c r="AX70" s="182">
        <v>15.871327762124706</v>
      </c>
      <c r="AY70" s="155"/>
    </row>
    <row r="71" spans="1:51" x14ac:dyDescent="0.35">
      <c r="B71" s="142" t="str">
        <f t="shared" si="92"/>
        <v>B18567 CHOCOLATE PUDDING 30OZ</v>
      </c>
      <c r="D71" s="173">
        <f t="shared" si="93"/>
        <v>33463</v>
      </c>
      <c r="E71" s="174">
        <f t="shared" si="93"/>
        <v>3955.0500300000003</v>
      </c>
      <c r="F71" s="174">
        <f t="shared" si="93"/>
        <v>787.24996899999996</v>
      </c>
      <c r="G71" s="174">
        <f t="shared" si="93"/>
        <v>558.35</v>
      </c>
      <c r="H71" s="175">
        <f t="shared" si="94"/>
        <v>8.4608284967763101</v>
      </c>
      <c r="I71" s="176">
        <f t="shared" si="95"/>
        <v>8</v>
      </c>
      <c r="J71" s="177">
        <f t="shared" si="96"/>
        <v>0.78912491879092672</v>
      </c>
      <c r="K71" s="177">
        <f t="shared" si="96"/>
        <v>0.88203508864517977</v>
      </c>
      <c r="L71" s="178">
        <f t="shared" ref="L71:L102" si="102">IF(ISERROR(D71/(J71*(E71+F71+G71))),0,D71/(J71*(E71+F71+G71)))</f>
        <v>7.9999999999999964</v>
      </c>
      <c r="M71" s="143">
        <f t="shared" si="97"/>
        <v>0.74614434658884166</v>
      </c>
      <c r="N71" s="143">
        <f t="shared" si="98"/>
        <v>-4.2980572202085066E-2</v>
      </c>
      <c r="O71" s="143">
        <f t="shared" ref="O71:O102" si="103">IF(ISERROR(D71/AE71),0,D71/AE71)</f>
        <v>0.83399406002024201</v>
      </c>
      <c r="P71" s="143">
        <f t="shared" ref="P71:P102" si="104">O71-K71</f>
        <v>-4.8041028624937754E-2</v>
      </c>
      <c r="Q71" s="179">
        <f t="shared" si="99"/>
        <v>8</v>
      </c>
      <c r="R71" s="143">
        <f t="shared" si="100"/>
        <v>0.78912491879092639</v>
      </c>
      <c r="S71" s="143">
        <f t="shared" si="101"/>
        <v>0</v>
      </c>
      <c r="T71" s="143">
        <f t="shared" ref="T71:T102" si="105">IF(ISERROR(D71/AF71),0,D71/AF71)</f>
        <v>0.88203508864517943</v>
      </c>
      <c r="U71" s="143">
        <f t="shared" ref="U71:U102" si="106">T71-K71</f>
        <v>0</v>
      </c>
      <c r="W71" s="144"/>
      <c r="X71" s="144"/>
      <c r="Y71" s="143"/>
      <c r="Z71" s="145">
        <f t="shared" ref="Z71:Z102" si="107">(SUM($E71:$G71))*$H71</f>
        <v>44847.890562976529</v>
      </c>
      <c r="AA71" s="145">
        <f t="shared" ref="AA71:AA102" si="108">(SUM($E71:$G71))*$Q71</f>
        <v>42405.199992000009</v>
      </c>
      <c r="AB71" s="145">
        <f t="shared" ref="AB71:AB102" si="109">(SUM($E71:$G71))*$J71</f>
        <v>4182.8750000000018</v>
      </c>
      <c r="AC71" s="145">
        <f t="shared" ref="AC71:AC102" si="110">SUM(($E71:$G71))*$R71</f>
        <v>4182.875</v>
      </c>
      <c r="AD71" s="145">
        <f t="shared" ref="AD71:AD102" si="111">SUM(($E71:$G71))*$M71</f>
        <v>3955.0500299999999</v>
      </c>
      <c r="AE71" s="145">
        <f t="shared" ref="AE71:AE102" si="112">(SUM($E71:$F71))*$H71</f>
        <v>40123.78697180147</v>
      </c>
      <c r="AF71" s="145">
        <f t="shared" ref="AF71:AF102" si="113">(SUM($E71:$F71))*$Q71</f>
        <v>37938.399992000006</v>
      </c>
      <c r="AG71" s="145">
        <f t="shared" ref="AG71:AG102" si="114">(SUM($E71:$F71))*$K71</f>
        <v>4182.8750000000018</v>
      </c>
      <c r="AH71" s="145">
        <f t="shared" ref="AH71:AH102" si="115">SUM(($E71:$F71))*$T71</f>
        <v>4182.875</v>
      </c>
      <c r="AI71" s="145">
        <f t="shared" ref="AI71:AI102" si="116">SUM(($E71:$F71))*$O71</f>
        <v>3955.0500300000003</v>
      </c>
      <c r="AK71" s="180"/>
      <c r="AL71" s="181" t="s">
        <v>1111</v>
      </c>
      <c r="AM71" s="182">
        <v>33463</v>
      </c>
      <c r="AN71" s="182">
        <v>3955.0500300000003</v>
      </c>
      <c r="AO71" s="182">
        <v>787.24996899999996</v>
      </c>
      <c r="AP71" s="182">
        <v>558.35</v>
      </c>
      <c r="AQ71" s="182">
        <v>8.4608284967763101</v>
      </c>
      <c r="AR71" s="183">
        <v>8</v>
      </c>
      <c r="AS71" s="183">
        <v>78.91249187909267</v>
      </c>
      <c r="AT71" s="182">
        <v>88.203508864517971</v>
      </c>
      <c r="AU71" s="182">
        <v>0.46082849677630977</v>
      </c>
      <c r="AV71" s="182">
        <v>31640.400240000003</v>
      </c>
      <c r="AW71" s="182">
        <v>-1822.5997600000007</v>
      </c>
      <c r="AX71" s="182">
        <v>-227.82497000000009</v>
      </c>
      <c r="AY71" s="155"/>
    </row>
    <row r="72" spans="1:51" x14ac:dyDescent="0.35">
      <c r="B72" s="142" t="str">
        <f t="shared" si="92"/>
        <v>B18568 LEMON PUDDING 30OZ</v>
      </c>
      <c r="D72" s="173">
        <f t="shared" si="93"/>
        <v>53025</v>
      </c>
      <c r="E72" s="174">
        <f t="shared" si="93"/>
        <v>6266.8500490000006</v>
      </c>
      <c r="F72" s="174">
        <f t="shared" si="93"/>
        <v>1781.4832840000004</v>
      </c>
      <c r="G72" s="174">
        <f t="shared" si="93"/>
        <v>292.59999900000003</v>
      </c>
      <c r="H72" s="175">
        <f t="shared" si="94"/>
        <v>8.4611885692814983</v>
      </c>
      <c r="I72" s="176">
        <f t="shared" si="95"/>
        <v>8</v>
      </c>
      <c r="J72" s="177">
        <f t="shared" si="96"/>
        <v>0.79465027907262964</v>
      </c>
      <c r="K72" s="177">
        <f t="shared" si="96"/>
        <v>0.8235400704420599</v>
      </c>
      <c r="L72" s="178">
        <f t="shared" si="102"/>
        <v>8.0000000000000018</v>
      </c>
      <c r="M72" s="143">
        <f t="shared" si="97"/>
        <v>0.75133678685060612</v>
      </c>
      <c r="N72" s="143">
        <f t="shared" si="98"/>
        <v>-4.331349222202352E-2</v>
      </c>
      <c r="O72" s="143">
        <f t="shared" si="103"/>
        <v>0.77865190092270253</v>
      </c>
      <c r="P72" s="143">
        <f t="shared" si="104"/>
        <v>-4.4888169519357368E-2</v>
      </c>
      <c r="Q72" s="179">
        <f t="shared" si="99"/>
        <v>8</v>
      </c>
      <c r="R72" s="143">
        <f t="shared" si="100"/>
        <v>0.79465027907262975</v>
      </c>
      <c r="S72" s="143">
        <f t="shared" si="101"/>
        <v>0</v>
      </c>
      <c r="T72" s="143">
        <f t="shared" si="105"/>
        <v>0.82354007044206001</v>
      </c>
      <c r="U72" s="143">
        <f t="shared" si="106"/>
        <v>0</v>
      </c>
      <c r="W72" s="144"/>
      <c r="X72" s="144"/>
      <c r="Y72" s="143"/>
      <c r="Z72" s="145">
        <f t="shared" si="107"/>
        <v>70574.209765857449</v>
      </c>
      <c r="AA72" s="145">
        <f t="shared" si="108"/>
        <v>66727.466656000004</v>
      </c>
      <c r="AB72" s="145">
        <f t="shared" si="109"/>
        <v>6628.1249999999991</v>
      </c>
      <c r="AC72" s="145">
        <f t="shared" si="110"/>
        <v>6628.125</v>
      </c>
      <c r="AD72" s="145">
        <f t="shared" si="111"/>
        <v>6266.8500490000006</v>
      </c>
      <c r="AE72" s="145">
        <f t="shared" si="112"/>
        <v>68098.465998946864</v>
      </c>
      <c r="AF72" s="145">
        <f t="shared" si="113"/>
        <v>64386.666664000004</v>
      </c>
      <c r="AG72" s="145">
        <f t="shared" si="114"/>
        <v>6628.1249999999991</v>
      </c>
      <c r="AH72" s="145">
        <f t="shared" si="115"/>
        <v>6628.125</v>
      </c>
      <c r="AI72" s="145">
        <f t="shared" si="116"/>
        <v>6266.8500490000006</v>
      </c>
      <c r="AK72" s="180"/>
      <c r="AL72" s="181" t="s">
        <v>1112</v>
      </c>
      <c r="AM72" s="182">
        <v>53025</v>
      </c>
      <c r="AN72" s="182">
        <v>6266.8500490000006</v>
      </c>
      <c r="AO72" s="182">
        <v>1781.4832840000004</v>
      </c>
      <c r="AP72" s="182">
        <v>292.59999900000003</v>
      </c>
      <c r="AQ72" s="182">
        <v>8.4611885692814965</v>
      </c>
      <c r="AR72" s="183">
        <v>8</v>
      </c>
      <c r="AS72" s="183">
        <v>79.465027907262964</v>
      </c>
      <c r="AT72" s="182">
        <v>82.354007044205986</v>
      </c>
      <c r="AU72" s="182">
        <v>0.46118856928149737</v>
      </c>
      <c r="AV72" s="182">
        <v>50134.800392000005</v>
      </c>
      <c r="AW72" s="182">
        <v>-2890.1996079999999</v>
      </c>
      <c r="AX72" s="182">
        <v>-361.27495099999999</v>
      </c>
      <c r="AY72" s="155"/>
    </row>
    <row r="73" spans="1:51" x14ac:dyDescent="0.35">
      <c r="B73" s="142" t="str">
        <f t="shared" si="92"/>
        <v>B18569 SOCKIT2ME PUDDING 30OZ</v>
      </c>
      <c r="D73" s="173">
        <f t="shared" si="93"/>
        <v>25317</v>
      </c>
      <c r="E73" s="174">
        <f t="shared" si="93"/>
        <v>2973.4500210000006</v>
      </c>
      <c r="F73" s="174">
        <f t="shared" si="93"/>
        <v>775.46664599999986</v>
      </c>
      <c r="G73" s="174">
        <f t="shared" si="93"/>
        <v>855.76666599999999</v>
      </c>
      <c r="H73" s="175">
        <f t="shared" si="94"/>
        <v>8.5143519552030824</v>
      </c>
      <c r="I73" s="176">
        <f t="shared" si="95"/>
        <v>8</v>
      </c>
      <c r="J73" s="177">
        <f t="shared" si="96"/>
        <v>0.68726224392464663</v>
      </c>
      <c r="K73" s="177">
        <f t="shared" si="96"/>
        <v>0.84414386370781413</v>
      </c>
      <c r="L73" s="178">
        <f t="shared" si="102"/>
        <v>7.9999999999999964</v>
      </c>
      <c r="M73" s="143">
        <f t="shared" si="97"/>
        <v>0.64574473551534439</v>
      </c>
      <c r="N73" s="143">
        <f t="shared" si="98"/>
        <v>-4.151750840930224E-2</v>
      </c>
      <c r="O73" s="143">
        <f t="shared" si="103"/>
        <v>0.79314913750255422</v>
      </c>
      <c r="P73" s="143">
        <f t="shared" si="104"/>
        <v>-5.099472620525991E-2</v>
      </c>
      <c r="Q73" s="179">
        <f t="shared" si="99"/>
        <v>8</v>
      </c>
      <c r="R73" s="143">
        <f t="shared" si="100"/>
        <v>0.6872622439246463</v>
      </c>
      <c r="S73" s="143">
        <f t="shared" si="101"/>
        <v>0</v>
      </c>
      <c r="T73" s="143">
        <f t="shared" si="105"/>
        <v>0.8441438637078138</v>
      </c>
      <c r="U73" s="143">
        <f t="shared" si="106"/>
        <v>0</v>
      </c>
      <c r="W73" s="144"/>
      <c r="X73" s="144"/>
      <c r="Y73" s="143"/>
      <c r="Z73" s="145">
        <f t="shared" si="107"/>
        <v>39205.894539419605</v>
      </c>
      <c r="AA73" s="145">
        <f t="shared" si="108"/>
        <v>36837.466664000007</v>
      </c>
      <c r="AB73" s="145">
        <f t="shared" si="109"/>
        <v>3164.6250000000014</v>
      </c>
      <c r="AC73" s="145">
        <f t="shared" si="110"/>
        <v>3164.625</v>
      </c>
      <c r="AD73" s="145">
        <f t="shared" si="111"/>
        <v>2973.4500210000001</v>
      </c>
      <c r="AE73" s="145">
        <f t="shared" si="112"/>
        <v>31919.595953564876</v>
      </c>
      <c r="AF73" s="145">
        <f t="shared" si="113"/>
        <v>29991.333336000003</v>
      </c>
      <c r="AG73" s="145">
        <f t="shared" si="114"/>
        <v>3164.6250000000014</v>
      </c>
      <c r="AH73" s="145">
        <f t="shared" si="115"/>
        <v>3164.625</v>
      </c>
      <c r="AI73" s="145">
        <f t="shared" si="116"/>
        <v>2973.4500210000006</v>
      </c>
      <c r="AK73" s="180"/>
      <c r="AL73" s="181" t="s">
        <v>1113</v>
      </c>
      <c r="AM73" s="182">
        <v>25317</v>
      </c>
      <c r="AN73" s="182">
        <v>2973.4500210000006</v>
      </c>
      <c r="AO73" s="182">
        <v>775.46664599999986</v>
      </c>
      <c r="AP73" s="182">
        <v>855.76666599999999</v>
      </c>
      <c r="AQ73" s="182">
        <v>8.5143519552030824</v>
      </c>
      <c r="AR73" s="183">
        <v>8</v>
      </c>
      <c r="AS73" s="183">
        <v>68.726224392464658</v>
      </c>
      <c r="AT73" s="182">
        <v>84.414386370781415</v>
      </c>
      <c r="AU73" s="182">
        <v>0.51435195520308297</v>
      </c>
      <c r="AV73" s="182">
        <v>23787.600168000004</v>
      </c>
      <c r="AW73" s="182">
        <v>-1529.3998320000001</v>
      </c>
      <c r="AX73" s="182">
        <v>-191.17497900000001</v>
      </c>
      <c r="AY73" s="155"/>
    </row>
    <row r="74" spans="1:51" x14ac:dyDescent="0.35">
      <c r="B74" s="142" t="str">
        <f t="shared" si="92"/>
        <v>B18570 SOUR CRM PUDDING 30OZ</v>
      </c>
      <c r="D74" s="173">
        <f t="shared" si="93"/>
        <v>31871</v>
      </c>
      <c r="E74" s="174">
        <f t="shared" si="93"/>
        <v>3824.7833580000006</v>
      </c>
      <c r="F74" s="174">
        <f t="shared" si="93"/>
        <v>1115.8333079999998</v>
      </c>
      <c r="G74" s="174">
        <f t="shared" si="93"/>
        <v>913.34999899999991</v>
      </c>
      <c r="H74" s="175">
        <f t="shared" si="94"/>
        <v>8.3327595361284761</v>
      </c>
      <c r="I74" s="176">
        <f t="shared" si="95"/>
        <v>8</v>
      </c>
      <c r="J74" s="177">
        <f t="shared" si="96"/>
        <v>0.68054282300905455</v>
      </c>
      <c r="K74" s="177">
        <f t="shared" si="96"/>
        <v>0.8063517713114563</v>
      </c>
      <c r="L74" s="178">
        <f t="shared" si="102"/>
        <v>7.9999999999999991</v>
      </c>
      <c r="M74" s="143">
        <f t="shared" si="97"/>
        <v>0.65336609804558909</v>
      </c>
      <c r="N74" s="143">
        <f t="shared" si="98"/>
        <v>-2.717672496346546E-2</v>
      </c>
      <c r="O74" s="143">
        <f t="shared" si="103"/>
        <v>0.77415100514094426</v>
      </c>
      <c r="P74" s="143">
        <f t="shared" si="104"/>
        <v>-3.2200766170512041E-2</v>
      </c>
      <c r="Q74" s="179">
        <f t="shared" si="99"/>
        <v>8</v>
      </c>
      <c r="R74" s="143">
        <f t="shared" si="100"/>
        <v>0.68054282300905455</v>
      </c>
      <c r="S74" s="143">
        <f t="shared" si="101"/>
        <v>0</v>
      </c>
      <c r="T74" s="143">
        <f t="shared" si="105"/>
        <v>0.80635177131145597</v>
      </c>
      <c r="U74" s="143">
        <f t="shared" si="106"/>
        <v>0</v>
      </c>
      <c r="W74" s="144"/>
      <c r="X74" s="144"/>
      <c r="Y74" s="143"/>
      <c r="Z74" s="145">
        <f t="shared" si="107"/>
        <v>48779.696551956964</v>
      </c>
      <c r="AA74" s="145">
        <f t="shared" si="108"/>
        <v>46831.733319999999</v>
      </c>
      <c r="AB74" s="145">
        <f t="shared" si="109"/>
        <v>3983.8750000000005</v>
      </c>
      <c r="AC74" s="145">
        <f t="shared" si="110"/>
        <v>3983.8750000000005</v>
      </c>
      <c r="AD74" s="145">
        <f t="shared" si="111"/>
        <v>3824.7833580000001</v>
      </c>
      <c r="AE74" s="145">
        <f t="shared" si="112"/>
        <v>41168.970637966777</v>
      </c>
      <c r="AF74" s="145">
        <f t="shared" si="113"/>
        <v>39524.933327999999</v>
      </c>
      <c r="AG74" s="145">
        <f t="shared" si="114"/>
        <v>3983.8750000000014</v>
      </c>
      <c r="AH74" s="145">
        <f t="shared" si="115"/>
        <v>3983.875</v>
      </c>
      <c r="AI74" s="145">
        <f t="shared" si="116"/>
        <v>3824.7833580000006</v>
      </c>
      <c r="AK74" s="180"/>
      <c r="AL74" s="181" t="s">
        <v>1114</v>
      </c>
      <c r="AM74" s="182">
        <v>31871</v>
      </c>
      <c r="AN74" s="182">
        <v>3824.7833580000006</v>
      </c>
      <c r="AO74" s="182">
        <v>1115.8333079999998</v>
      </c>
      <c r="AP74" s="182">
        <v>913.34999899999991</v>
      </c>
      <c r="AQ74" s="182">
        <v>8.3327595361284761</v>
      </c>
      <c r="AR74" s="183">
        <v>8</v>
      </c>
      <c r="AS74" s="183">
        <v>68.054282300905456</v>
      </c>
      <c r="AT74" s="182">
        <v>80.635177131145625</v>
      </c>
      <c r="AU74" s="182">
        <v>0.33275953612847614</v>
      </c>
      <c r="AV74" s="182">
        <v>30598.266864000005</v>
      </c>
      <c r="AW74" s="182">
        <v>-1272.7331360000007</v>
      </c>
      <c r="AX74" s="182">
        <v>-159.09164200000009</v>
      </c>
      <c r="AY74" s="155"/>
    </row>
    <row r="75" spans="1:51" x14ac:dyDescent="0.35">
      <c r="B75" s="142" t="str">
        <f t="shared" si="92"/>
        <v>B18572 VANILLA PUDDING 30OZ</v>
      </c>
      <c r="D75" s="173">
        <f t="shared" si="93"/>
        <v>51877</v>
      </c>
      <c r="E75" s="174">
        <f t="shared" si="93"/>
        <v>6335.3000510000011</v>
      </c>
      <c r="F75" s="174">
        <f t="shared" si="93"/>
        <v>2123.3166159999992</v>
      </c>
      <c r="G75" s="174">
        <f t="shared" si="93"/>
        <v>519.633331</v>
      </c>
      <c r="H75" s="175">
        <f t="shared" si="94"/>
        <v>8.1885624330944555</v>
      </c>
      <c r="I75" s="176">
        <f t="shared" si="95"/>
        <v>8</v>
      </c>
      <c r="J75" s="177">
        <f t="shared" si="96"/>
        <v>0.72225934914315371</v>
      </c>
      <c r="K75" s="177">
        <f t="shared" si="96"/>
        <v>0.7666294921838428</v>
      </c>
      <c r="L75" s="178">
        <f t="shared" si="102"/>
        <v>7.9999999999999991</v>
      </c>
      <c r="M75" s="143">
        <f t="shared" si="97"/>
        <v>0.70562749449071438</v>
      </c>
      <c r="N75" s="143">
        <f t="shared" si="98"/>
        <v>-1.6631854652439326E-2</v>
      </c>
      <c r="O75" s="143">
        <f t="shared" si="103"/>
        <v>0.74897590237375411</v>
      </c>
      <c r="P75" s="143">
        <f t="shared" si="104"/>
        <v>-1.7653589810088688E-2</v>
      </c>
      <c r="Q75" s="179">
        <f t="shared" si="99"/>
        <v>8</v>
      </c>
      <c r="R75" s="143">
        <f t="shared" si="100"/>
        <v>0.7222593491431536</v>
      </c>
      <c r="S75" s="143">
        <f t="shared" si="101"/>
        <v>0</v>
      </c>
      <c r="T75" s="143">
        <f t="shared" si="105"/>
        <v>0.76662949218384291</v>
      </c>
      <c r="U75" s="143">
        <f t="shared" si="106"/>
        <v>0</v>
      </c>
      <c r="W75" s="144"/>
      <c r="X75" s="144"/>
      <c r="Y75" s="143"/>
      <c r="Z75" s="145">
        <f t="shared" si="107"/>
        <v>73518.960648553169</v>
      </c>
      <c r="AA75" s="145">
        <f t="shared" si="108"/>
        <v>71825.999983999995</v>
      </c>
      <c r="AB75" s="145">
        <f t="shared" si="109"/>
        <v>6484.6250000000009</v>
      </c>
      <c r="AC75" s="145">
        <f t="shared" si="110"/>
        <v>6484.625</v>
      </c>
      <c r="AD75" s="145">
        <f t="shared" si="111"/>
        <v>6335.3000510000011</v>
      </c>
      <c r="AE75" s="145">
        <f t="shared" si="112"/>
        <v>69263.910675342835</v>
      </c>
      <c r="AF75" s="145">
        <f t="shared" si="113"/>
        <v>67668.933336000002</v>
      </c>
      <c r="AG75" s="145">
        <f t="shared" si="114"/>
        <v>6484.6249999999991</v>
      </c>
      <c r="AH75" s="145">
        <f t="shared" si="115"/>
        <v>6484.625</v>
      </c>
      <c r="AI75" s="145">
        <f t="shared" si="116"/>
        <v>6335.300051000002</v>
      </c>
      <c r="AK75" s="180"/>
      <c r="AL75" s="181" t="s">
        <v>1115</v>
      </c>
      <c r="AM75" s="182">
        <v>51877</v>
      </c>
      <c r="AN75" s="182">
        <v>6335.3000510000011</v>
      </c>
      <c r="AO75" s="182">
        <v>2123.3166159999992</v>
      </c>
      <c r="AP75" s="182">
        <v>519.633331</v>
      </c>
      <c r="AQ75" s="182">
        <v>8.1885624330944555</v>
      </c>
      <c r="AR75" s="183">
        <v>8</v>
      </c>
      <c r="AS75" s="183">
        <v>72.225934914315374</v>
      </c>
      <c r="AT75" s="182">
        <v>76.662949218384284</v>
      </c>
      <c r="AU75" s="182">
        <v>0.18856243309445631</v>
      </c>
      <c r="AV75" s="182">
        <v>50682.400408000009</v>
      </c>
      <c r="AW75" s="182">
        <v>-1194.5995919999984</v>
      </c>
      <c r="AX75" s="182">
        <v>-149.3249489999998</v>
      </c>
      <c r="AY75" s="155"/>
    </row>
    <row r="76" spans="1:51" x14ac:dyDescent="0.35">
      <c r="B76" s="142" t="str">
        <f t="shared" si="92"/>
        <v>B18705 HT HNY RSN BRN MUFFIN</v>
      </c>
      <c r="D76" s="173">
        <f t="shared" si="93"/>
        <v>858</v>
      </c>
      <c r="E76" s="174">
        <f t="shared" si="93"/>
        <v>131.900001</v>
      </c>
      <c r="F76" s="174">
        <f t="shared" si="93"/>
        <v>80.316665</v>
      </c>
      <c r="G76" s="174">
        <f t="shared" si="93"/>
        <v>44</v>
      </c>
      <c r="H76" s="175">
        <f t="shared" si="94"/>
        <v>6.5049279264220781</v>
      </c>
      <c r="I76" s="176">
        <f t="shared" si="95"/>
        <v>9.3699999999999992</v>
      </c>
      <c r="J76" s="177">
        <f t="shared" si="96"/>
        <v>0.35738829233275987</v>
      </c>
      <c r="K76" s="177">
        <f t="shared" si="96"/>
        <v>0.43148749086584232</v>
      </c>
      <c r="L76" s="178">
        <f t="shared" si="102"/>
        <v>9.3699999983607611</v>
      </c>
      <c r="M76" s="143">
        <f t="shared" si="97"/>
        <v>0.51479867824054815</v>
      </c>
      <c r="N76" s="143">
        <f t="shared" si="98"/>
        <v>0.15741038590778827</v>
      </c>
      <c r="O76" s="143">
        <f t="shared" si="103"/>
        <v>0.62153460181115083</v>
      </c>
      <c r="P76" s="143">
        <f t="shared" si="104"/>
        <v>0.19004711094530852</v>
      </c>
      <c r="Q76" s="179">
        <f t="shared" si="99"/>
        <v>9.3699999999999992</v>
      </c>
      <c r="R76" s="143">
        <f t="shared" si="100"/>
        <v>0.35738829227023644</v>
      </c>
      <c r="S76" s="143">
        <f t="shared" si="101"/>
        <v>-6.2523430877092778E-11</v>
      </c>
      <c r="T76" s="143">
        <f t="shared" si="105"/>
        <v>0.43148749077470455</v>
      </c>
      <c r="U76" s="143">
        <f t="shared" si="106"/>
        <v>-9.113776400226925E-11</v>
      </c>
      <c r="W76" s="144"/>
      <c r="X76" s="144"/>
      <c r="Y76" s="143"/>
      <c r="Z76" s="145">
        <f t="shared" si="107"/>
        <v>1666.6709458781584</v>
      </c>
      <c r="AA76" s="145">
        <f t="shared" si="108"/>
        <v>2400.7501604200002</v>
      </c>
      <c r="AB76" s="145">
        <f t="shared" si="109"/>
        <v>91.568836728933107</v>
      </c>
      <c r="AC76" s="145">
        <f t="shared" si="110"/>
        <v>91.568836712913566</v>
      </c>
      <c r="AD76" s="145">
        <f t="shared" si="111"/>
        <v>131.900001</v>
      </c>
      <c r="AE76" s="145">
        <f t="shared" si="112"/>
        <v>1380.4541171155868</v>
      </c>
      <c r="AF76" s="145">
        <f t="shared" si="113"/>
        <v>1988.47016042</v>
      </c>
      <c r="AG76" s="145">
        <f t="shared" si="114"/>
        <v>91.56883673225451</v>
      </c>
      <c r="AH76" s="145">
        <f t="shared" si="115"/>
        <v>91.568836712913566</v>
      </c>
      <c r="AI76" s="145">
        <f t="shared" si="116"/>
        <v>131.900001</v>
      </c>
      <c r="AK76" s="180"/>
      <c r="AL76" s="181" t="s">
        <v>1116</v>
      </c>
      <c r="AM76" s="182">
        <v>858</v>
      </c>
      <c r="AN76" s="182">
        <v>131.900001</v>
      </c>
      <c r="AO76" s="182">
        <v>80.316665</v>
      </c>
      <c r="AP76" s="182">
        <v>44</v>
      </c>
      <c r="AQ76" s="182">
        <v>6.504927926422079</v>
      </c>
      <c r="AR76" s="183">
        <v>9.3699999999999992</v>
      </c>
      <c r="AS76" s="183">
        <v>35.738829233275986</v>
      </c>
      <c r="AT76" s="182">
        <v>43.148749086584232</v>
      </c>
      <c r="AU76" s="182">
        <v>-2.8650720735779216</v>
      </c>
      <c r="AV76" s="182">
        <v>1235.9030093699998</v>
      </c>
      <c r="AW76" s="182">
        <v>377.90300936999995</v>
      </c>
      <c r="AX76" s="182">
        <v>40.331164287086438</v>
      </c>
      <c r="AY76" s="155"/>
    </row>
    <row r="77" spans="1:51" x14ac:dyDescent="0.35">
      <c r="B77" s="142" t="str">
        <f t="shared" si="92"/>
        <v>B18919 UNGLZD RD VLVT CHCHP BNT</v>
      </c>
      <c r="D77" s="173">
        <f t="shared" si="93"/>
        <v>8302</v>
      </c>
      <c r="E77" s="174">
        <f t="shared" si="93"/>
        <v>1168.0333719999999</v>
      </c>
      <c r="F77" s="174">
        <f t="shared" si="93"/>
        <v>1834.649962</v>
      </c>
      <c r="G77" s="174">
        <f t="shared" si="93"/>
        <v>97.416666000000006</v>
      </c>
      <c r="H77" s="175">
        <f t="shared" si="94"/>
        <v>7.1076736324619336</v>
      </c>
      <c r="I77" s="176">
        <f t="shared" si="95"/>
        <v>8.66</v>
      </c>
      <c r="J77" s="177">
        <f t="shared" si="96"/>
        <v>0.30923534985424361</v>
      </c>
      <c r="K77" s="177">
        <f t="shared" si="96"/>
        <v>0.31926793520370783</v>
      </c>
      <c r="L77" s="178">
        <f t="shared" si="102"/>
        <v>8.6600000000000019</v>
      </c>
      <c r="M77" s="143">
        <f t="shared" si="97"/>
        <v>0.37677280474823388</v>
      </c>
      <c r="N77" s="143">
        <f t="shared" si="98"/>
        <v>6.7537454893990267E-2</v>
      </c>
      <c r="O77" s="143">
        <f t="shared" si="103"/>
        <v>0.38899652146935315</v>
      </c>
      <c r="P77" s="143">
        <f t="shared" si="104"/>
        <v>6.972858626564532E-2</v>
      </c>
      <c r="Q77" s="179">
        <f t="shared" si="99"/>
        <v>8.66</v>
      </c>
      <c r="R77" s="143">
        <f t="shared" si="100"/>
        <v>0.30923534985424372</v>
      </c>
      <c r="S77" s="143">
        <f t="shared" si="101"/>
        <v>0</v>
      </c>
      <c r="T77" s="143">
        <f t="shared" si="105"/>
        <v>0.31926793519250968</v>
      </c>
      <c r="U77" s="143">
        <f t="shared" si="106"/>
        <v>-1.1198153515579179E-11</v>
      </c>
      <c r="W77" s="144"/>
      <c r="X77" s="144"/>
      <c r="Y77" s="143"/>
      <c r="Z77" s="145">
        <f t="shared" si="107"/>
        <v>22034.49902799524</v>
      </c>
      <c r="AA77" s="145">
        <f t="shared" si="108"/>
        <v>26846.865999999998</v>
      </c>
      <c r="AB77" s="145">
        <f t="shared" si="109"/>
        <v>958.6605080831406</v>
      </c>
      <c r="AC77" s="145">
        <f t="shared" si="110"/>
        <v>958.66050808314094</v>
      </c>
      <c r="AD77" s="145">
        <f t="shared" si="111"/>
        <v>1168.0333719999999</v>
      </c>
      <c r="AE77" s="145">
        <f t="shared" si="112"/>
        <v>21342.093159704687</v>
      </c>
      <c r="AF77" s="145">
        <f t="shared" si="113"/>
        <v>26003.237672439998</v>
      </c>
      <c r="AG77" s="145">
        <f t="shared" si="114"/>
        <v>958.6605081167653</v>
      </c>
      <c r="AH77" s="145">
        <f t="shared" si="115"/>
        <v>958.66050808314083</v>
      </c>
      <c r="AI77" s="145">
        <f t="shared" si="116"/>
        <v>1168.0333719999999</v>
      </c>
      <c r="AK77" s="180"/>
      <c r="AL77" s="181" t="s">
        <v>1117</v>
      </c>
      <c r="AM77" s="182">
        <v>8302</v>
      </c>
      <c r="AN77" s="182">
        <v>1168.0333719999999</v>
      </c>
      <c r="AO77" s="182">
        <v>1834.649962</v>
      </c>
      <c r="AP77" s="182">
        <v>97.416666000000006</v>
      </c>
      <c r="AQ77" s="182">
        <v>7.1076736324619336</v>
      </c>
      <c r="AR77" s="183">
        <v>8.66</v>
      </c>
      <c r="AS77" s="183">
        <v>30.923534985424361</v>
      </c>
      <c r="AT77" s="182">
        <v>31.926793520370783</v>
      </c>
      <c r="AU77" s="182">
        <v>-1.5523263675380667</v>
      </c>
      <c r="AV77" s="182">
        <v>10115.169001520002</v>
      </c>
      <c r="AW77" s="182">
        <v>1813.1690015200002</v>
      </c>
      <c r="AX77" s="182">
        <v>209.37286391685916</v>
      </c>
      <c r="AY77" s="155"/>
    </row>
    <row r="78" spans="1:51" x14ac:dyDescent="0.35">
      <c r="B78" s="142" t="str">
        <f t="shared" si="92"/>
        <v>B18920 UNGLZD RSBRY WHTCHC BNT</v>
      </c>
      <c r="D78" s="173">
        <f t="shared" si="93"/>
        <v>6525</v>
      </c>
      <c r="E78" s="174">
        <f t="shared" si="93"/>
        <v>980.95002000000011</v>
      </c>
      <c r="F78" s="174">
        <f t="shared" si="93"/>
        <v>654.28331300000002</v>
      </c>
      <c r="G78" s="174">
        <f t="shared" si="93"/>
        <v>352.2</v>
      </c>
      <c r="H78" s="175">
        <f t="shared" si="94"/>
        <v>6.6517150384481356</v>
      </c>
      <c r="I78" s="176">
        <f t="shared" si="95"/>
        <v>8.66</v>
      </c>
      <c r="J78" s="177">
        <f t="shared" si="96"/>
        <v>0.37911420258606293</v>
      </c>
      <c r="K78" s="177">
        <f t="shared" si="96"/>
        <v>0.46076861817080894</v>
      </c>
      <c r="L78" s="178">
        <f t="shared" si="102"/>
        <v>8.66</v>
      </c>
      <c r="M78" s="143">
        <f t="shared" si="97"/>
        <v>0.49357631459228424</v>
      </c>
      <c r="N78" s="143">
        <f t="shared" si="98"/>
        <v>0.11446211200622131</v>
      </c>
      <c r="O78" s="143">
        <f t="shared" si="103"/>
        <v>0.59988382098372983</v>
      </c>
      <c r="P78" s="143">
        <f t="shared" si="104"/>
        <v>0.13911520281292089</v>
      </c>
      <c r="Q78" s="179">
        <f t="shared" si="99"/>
        <v>8.66</v>
      </c>
      <c r="R78" s="143">
        <f t="shared" si="100"/>
        <v>0.37911420258606293</v>
      </c>
      <c r="S78" s="143">
        <f t="shared" si="101"/>
        <v>0</v>
      </c>
      <c r="T78" s="143">
        <f t="shared" si="105"/>
        <v>0.460768618170809</v>
      </c>
      <c r="U78" s="143">
        <f t="shared" si="106"/>
        <v>0</v>
      </c>
      <c r="W78" s="144"/>
      <c r="X78" s="144"/>
      <c r="Y78" s="143"/>
      <c r="Z78" s="145">
        <f t="shared" si="107"/>
        <v>13219.840189029203</v>
      </c>
      <c r="AA78" s="145">
        <f t="shared" si="108"/>
        <v>17211.172663780002</v>
      </c>
      <c r="AB78" s="145">
        <f t="shared" si="109"/>
        <v>753.46420323325628</v>
      </c>
      <c r="AC78" s="145">
        <f t="shared" si="110"/>
        <v>753.46420323325628</v>
      </c>
      <c r="AD78" s="145">
        <f t="shared" si="111"/>
        <v>980.95002000000011</v>
      </c>
      <c r="AE78" s="145">
        <f t="shared" si="112"/>
        <v>10877.10615248777</v>
      </c>
      <c r="AF78" s="145">
        <f t="shared" si="113"/>
        <v>14161.120663780001</v>
      </c>
      <c r="AG78" s="145">
        <f t="shared" si="114"/>
        <v>753.46420323325628</v>
      </c>
      <c r="AH78" s="145">
        <f t="shared" si="115"/>
        <v>753.4642032332564</v>
      </c>
      <c r="AI78" s="145">
        <f t="shared" si="116"/>
        <v>980.95001999999999</v>
      </c>
      <c r="AK78" s="180"/>
      <c r="AL78" s="181" t="s">
        <v>1118</v>
      </c>
      <c r="AM78" s="182">
        <v>6525</v>
      </c>
      <c r="AN78" s="182">
        <v>980.95002000000011</v>
      </c>
      <c r="AO78" s="182">
        <v>654.28331300000002</v>
      </c>
      <c r="AP78" s="182">
        <v>352.2</v>
      </c>
      <c r="AQ78" s="182">
        <v>6.6517150384481347</v>
      </c>
      <c r="AR78" s="183">
        <v>8.66</v>
      </c>
      <c r="AS78" s="183">
        <v>37.911420258606292</v>
      </c>
      <c r="AT78" s="182">
        <v>46.076861817080896</v>
      </c>
      <c r="AU78" s="182">
        <v>-2.008284961551865</v>
      </c>
      <c r="AV78" s="182">
        <v>8495.0271732000001</v>
      </c>
      <c r="AW78" s="182">
        <v>1970.0271732000006</v>
      </c>
      <c r="AX78" s="182">
        <v>227.48581676674371</v>
      </c>
      <c r="AY78" s="155"/>
    </row>
    <row r="79" spans="1:51" x14ac:dyDescent="0.35">
      <c r="B79" s="142" t="str">
        <f t="shared" si="92"/>
        <v>B26034 Choc Chip Muffin</v>
      </c>
      <c r="D79" s="173">
        <f t="shared" si="93"/>
        <v>68011</v>
      </c>
      <c r="E79" s="174">
        <f t="shared" si="93"/>
        <v>7370.3667359999999</v>
      </c>
      <c r="F79" s="174">
        <f t="shared" si="93"/>
        <v>2808.7499309999998</v>
      </c>
      <c r="G79" s="174">
        <f t="shared" si="93"/>
        <v>262.59999899999997</v>
      </c>
      <c r="H79" s="175">
        <f t="shared" si="94"/>
        <v>9.2276276657720988</v>
      </c>
      <c r="I79" s="176">
        <f t="shared" si="95"/>
        <v>9.3699999999999992</v>
      </c>
      <c r="J79" s="177">
        <f t="shared" si="96"/>
        <v>0.69509778897453334</v>
      </c>
      <c r="K79" s="177">
        <f t="shared" si="96"/>
        <v>0.71302986349548803</v>
      </c>
      <c r="L79" s="178">
        <f t="shared" si="102"/>
        <v>9.3704694464877143</v>
      </c>
      <c r="M79" s="143">
        <f t="shared" si="97"/>
        <v>0.70585775996002298</v>
      </c>
      <c r="N79" s="143">
        <f t="shared" si="98"/>
        <v>1.0759970985489642E-2</v>
      </c>
      <c r="O79" s="143">
        <f t="shared" si="103"/>
        <v>0.72406741931686702</v>
      </c>
      <c r="P79" s="143">
        <f t="shared" si="104"/>
        <v>1.1037555821378997E-2</v>
      </c>
      <c r="Q79" s="179">
        <f t="shared" si="99"/>
        <v>9.3699999999999992</v>
      </c>
      <c r="R79" s="143">
        <f t="shared" si="100"/>
        <v>0.6951326140775913</v>
      </c>
      <c r="S79" s="143">
        <f t="shared" si="101"/>
        <v>3.4825103057967155E-5</v>
      </c>
      <c r="T79" s="143">
        <f t="shared" si="105"/>
        <v>0.71306558701948031</v>
      </c>
      <c r="U79" s="143">
        <f t="shared" si="106"/>
        <v>3.5723523992281514E-5</v>
      </c>
      <c r="W79" s="144"/>
      <c r="X79" s="144"/>
      <c r="Y79" s="143"/>
      <c r="Z79" s="145">
        <f t="shared" si="107"/>
        <v>96352.273585335206</v>
      </c>
      <c r="AA79" s="145">
        <f t="shared" si="108"/>
        <v>97838.885160419988</v>
      </c>
      <c r="AB79" s="145">
        <f t="shared" si="109"/>
        <v>7258.0141676351359</v>
      </c>
      <c r="AC79" s="145">
        <f t="shared" si="110"/>
        <v>7258.3778014941317</v>
      </c>
      <c r="AD79" s="145">
        <f t="shared" si="111"/>
        <v>7370.3667359999999</v>
      </c>
      <c r="AE79" s="145">
        <f t="shared" si="112"/>
        <v>93929.098569531081</v>
      </c>
      <c r="AF79" s="145">
        <f t="shared" si="113"/>
        <v>95378.32316978999</v>
      </c>
      <c r="AG79" s="145">
        <f t="shared" si="114"/>
        <v>7258.0141675756568</v>
      </c>
      <c r="AH79" s="145">
        <f t="shared" si="115"/>
        <v>7258.3778014941308</v>
      </c>
      <c r="AI79" s="145">
        <f t="shared" si="116"/>
        <v>7370.366735999999</v>
      </c>
      <c r="AK79" s="180"/>
      <c r="AL79" s="181" t="s">
        <v>1119</v>
      </c>
      <c r="AM79" s="182">
        <v>68011</v>
      </c>
      <c r="AN79" s="182">
        <v>7370.3667359999999</v>
      </c>
      <c r="AO79" s="182">
        <v>2808.7499309999998</v>
      </c>
      <c r="AP79" s="182">
        <v>262.59999899999997</v>
      </c>
      <c r="AQ79" s="182">
        <v>9.2276276657720988</v>
      </c>
      <c r="AR79" s="183">
        <v>9.3699999999999992</v>
      </c>
      <c r="AS79" s="183">
        <v>69.50977889745333</v>
      </c>
      <c r="AT79" s="182">
        <v>71.302986349548803</v>
      </c>
      <c r="AU79" s="182">
        <v>-0.14237233422790155</v>
      </c>
      <c r="AV79" s="182">
        <v>69063.837149669998</v>
      </c>
      <c r="AW79" s="182">
        <v>1052.8371496699983</v>
      </c>
      <c r="AX79" s="182">
        <v>112.35256838708105</v>
      </c>
      <c r="AY79" s="155"/>
    </row>
    <row r="80" spans="1:51" x14ac:dyDescent="0.35">
      <c r="B80" s="142" t="str">
        <f t="shared" si="92"/>
        <v>B26036 NO LBL CHOC CHIP MUFFIN</v>
      </c>
      <c r="D80" s="173">
        <f t="shared" si="93"/>
        <v>18995.25</v>
      </c>
      <c r="E80" s="174">
        <f t="shared" si="93"/>
        <v>2066.8833450000002</v>
      </c>
      <c r="F80" s="174">
        <f t="shared" si="93"/>
        <v>450.73332099999999</v>
      </c>
      <c r="G80" s="174">
        <f t="shared" si="93"/>
        <v>116.266666</v>
      </c>
      <c r="H80" s="175">
        <f t="shared" si="94"/>
        <v>9.1902864503463295</v>
      </c>
      <c r="I80" s="176">
        <f t="shared" si="95"/>
        <v>9.3699999999999992</v>
      </c>
      <c r="J80" s="177">
        <f t="shared" si="96"/>
        <v>0.7695865047129361</v>
      </c>
      <c r="K80" s="177">
        <f t="shared" si="96"/>
        <v>0.80512696576567289</v>
      </c>
      <c r="L80" s="178">
        <f t="shared" si="102"/>
        <v>9.3711100139398411</v>
      </c>
      <c r="M80" s="143">
        <f t="shared" si="97"/>
        <v>0.78472851089821916</v>
      </c>
      <c r="N80" s="143">
        <f t="shared" si="98"/>
        <v>1.5142006185283052E-2</v>
      </c>
      <c r="O80" s="143">
        <f t="shared" si="103"/>
        <v>0.82096824862693374</v>
      </c>
      <c r="P80" s="143">
        <f t="shared" si="104"/>
        <v>1.5841282861260852E-2</v>
      </c>
      <c r="Q80" s="179">
        <f t="shared" si="99"/>
        <v>9.3699999999999992</v>
      </c>
      <c r="R80" s="143">
        <f t="shared" si="100"/>
        <v>0.76967767352277017</v>
      </c>
      <c r="S80" s="143">
        <f t="shared" si="101"/>
        <v>9.1168809834063502E-5</v>
      </c>
      <c r="T80" s="143">
        <f t="shared" si="105"/>
        <v>0.80522234487947353</v>
      </c>
      <c r="U80" s="143">
        <f t="shared" si="106"/>
        <v>9.5379113800642124E-5</v>
      </c>
      <c r="W80" s="144"/>
      <c r="X80" s="144"/>
      <c r="Y80" s="143"/>
      <c r="Z80" s="145">
        <f t="shared" si="107"/>
        <v>24206.142297872648</v>
      </c>
      <c r="AA80" s="145">
        <f t="shared" si="108"/>
        <v>24679.48682084</v>
      </c>
      <c r="AB80" s="145">
        <f t="shared" si="109"/>
        <v>2027.001067295542</v>
      </c>
      <c r="AC80" s="145">
        <f t="shared" si="110"/>
        <v>2027.2411953041624</v>
      </c>
      <c r="AD80" s="145">
        <f t="shared" si="111"/>
        <v>2066.8833450000002</v>
      </c>
      <c r="AE80" s="145">
        <f t="shared" si="112"/>
        <v>23137.618332705904</v>
      </c>
      <c r="AF80" s="145">
        <f t="shared" si="113"/>
        <v>23590.06816042</v>
      </c>
      <c r="AG80" s="145">
        <f t="shared" si="114"/>
        <v>2027.0010672576698</v>
      </c>
      <c r="AH80" s="145">
        <f t="shared" si="115"/>
        <v>2027.2411953041626</v>
      </c>
      <c r="AI80" s="145">
        <f t="shared" si="116"/>
        <v>2066.8833450000002</v>
      </c>
      <c r="AK80" s="180"/>
      <c r="AL80" s="181" t="s">
        <v>1120</v>
      </c>
      <c r="AM80" s="182">
        <v>18995.25</v>
      </c>
      <c r="AN80" s="182">
        <v>2066.8833450000002</v>
      </c>
      <c r="AO80" s="182">
        <v>450.73332099999999</v>
      </c>
      <c r="AP80" s="182">
        <v>116.266666</v>
      </c>
      <c r="AQ80" s="182">
        <v>9.1902864503463313</v>
      </c>
      <c r="AR80" s="183">
        <v>9.3699999999999992</v>
      </c>
      <c r="AS80" s="183">
        <v>76.958650471293609</v>
      </c>
      <c r="AT80" s="182">
        <v>80.512696576567294</v>
      </c>
      <c r="AU80" s="182">
        <v>-0.17971354965366915</v>
      </c>
      <c r="AV80" s="182">
        <v>19366.69694265</v>
      </c>
      <c r="AW80" s="182">
        <v>371.44694265000055</v>
      </c>
      <c r="AX80" s="182">
        <v>39.642149695837844</v>
      </c>
      <c r="AY80" s="155"/>
    </row>
    <row r="81" spans="2:51" x14ac:dyDescent="0.35">
      <c r="B81" s="142" t="str">
        <f t="shared" si="92"/>
        <v>B26190 8-16OZ DBL CHOC CHIP MFN</v>
      </c>
      <c r="D81" s="173">
        <f t="shared" si="93"/>
        <v>59425</v>
      </c>
      <c r="E81" s="174">
        <f t="shared" si="93"/>
        <v>6406.8000629999997</v>
      </c>
      <c r="F81" s="174">
        <f t="shared" si="93"/>
        <v>2571.9166060000002</v>
      </c>
      <c r="G81" s="174">
        <f t="shared" si="93"/>
        <v>573.21666299999993</v>
      </c>
      <c r="H81" s="175">
        <f t="shared" si="94"/>
        <v>9.275301151223081</v>
      </c>
      <c r="I81" s="176">
        <f t="shared" si="95"/>
        <v>9.3699999999999992</v>
      </c>
      <c r="J81" s="177">
        <f t="shared" si="96"/>
        <v>0.66395449721525635</v>
      </c>
      <c r="K81" s="177">
        <f t="shared" si="96"/>
        <v>0.70382259797985158</v>
      </c>
      <c r="L81" s="178">
        <f t="shared" si="102"/>
        <v>9.3699999999524444</v>
      </c>
      <c r="M81" s="143">
        <f t="shared" si="97"/>
        <v>0.67073333118192247</v>
      </c>
      <c r="N81" s="143">
        <f t="shared" si="98"/>
        <v>6.7788339666661201E-3</v>
      </c>
      <c r="O81" s="143">
        <f t="shared" si="103"/>
        <v>0.71355409678091042</v>
      </c>
      <c r="P81" s="143">
        <f t="shared" si="104"/>
        <v>9.7314988010588355E-3</v>
      </c>
      <c r="Q81" s="179">
        <f t="shared" si="99"/>
        <v>9.3699999999999992</v>
      </c>
      <c r="R81" s="143">
        <f t="shared" si="100"/>
        <v>0.66395449721188671</v>
      </c>
      <c r="S81" s="143">
        <f t="shared" si="101"/>
        <v>-3.3696379020398126E-12</v>
      </c>
      <c r="T81" s="143">
        <f t="shared" si="105"/>
        <v>0.70634249043030151</v>
      </c>
      <c r="U81" s="143">
        <f t="shared" si="106"/>
        <v>2.5198924504499232E-3</v>
      </c>
      <c r="W81" s="144"/>
      <c r="X81" s="144"/>
      <c r="Y81" s="143"/>
      <c r="Z81" s="145">
        <f t="shared" si="107"/>
        <v>88597.058230705705</v>
      </c>
      <c r="AA81" s="145">
        <f t="shared" si="108"/>
        <v>89501.615320839977</v>
      </c>
      <c r="AB81" s="145">
        <f t="shared" si="109"/>
        <v>6342.0490928817071</v>
      </c>
      <c r="AC81" s="145">
        <f t="shared" si="110"/>
        <v>6342.049092849521</v>
      </c>
      <c r="AD81" s="145">
        <f t="shared" si="111"/>
        <v>6406.8000629999997</v>
      </c>
      <c r="AE81" s="145">
        <f t="shared" si="112"/>
        <v>83280.301056481563</v>
      </c>
      <c r="AF81" s="145">
        <f t="shared" si="113"/>
        <v>84130.575188529983</v>
      </c>
      <c r="AG81" s="145">
        <f t="shared" si="114"/>
        <v>6319.4236925005789</v>
      </c>
      <c r="AH81" s="145">
        <f t="shared" si="115"/>
        <v>6342.049092849521</v>
      </c>
      <c r="AI81" s="145">
        <f t="shared" si="116"/>
        <v>6406.8000629999988</v>
      </c>
      <c r="AK81" s="180"/>
      <c r="AL81" s="181" t="s">
        <v>1121</v>
      </c>
      <c r="AM81" s="182">
        <v>59425</v>
      </c>
      <c r="AN81" s="182">
        <v>6406.8000629999997</v>
      </c>
      <c r="AO81" s="182">
        <v>2571.9166060000002</v>
      </c>
      <c r="AP81" s="182">
        <v>573.21666299999993</v>
      </c>
      <c r="AQ81" s="182">
        <v>9.2753011512230792</v>
      </c>
      <c r="AR81" s="183">
        <v>9.3699999999999992</v>
      </c>
      <c r="AS81" s="183">
        <v>66.395449721525637</v>
      </c>
      <c r="AT81" s="182">
        <v>70.382259797985157</v>
      </c>
      <c r="AU81" s="182">
        <v>-9.4698848776920391E-2</v>
      </c>
      <c r="AV81" s="182">
        <v>60031.71659031001</v>
      </c>
      <c r="AW81" s="182">
        <v>606.71659030999911</v>
      </c>
      <c r="AX81" s="182">
        <v>64.750970150480157</v>
      </c>
      <c r="AY81" s="155"/>
    </row>
    <row r="82" spans="2:51" x14ac:dyDescent="0.35">
      <c r="B82" s="142" t="str">
        <f t="shared" si="92"/>
        <v>B26207 8-16OZ 4CT BAN NUT MFN</v>
      </c>
      <c r="D82" s="173">
        <f t="shared" si="93"/>
        <v>59650.75</v>
      </c>
      <c r="E82" s="174">
        <f t="shared" si="93"/>
        <v>6540.0833939999993</v>
      </c>
      <c r="F82" s="174">
        <f t="shared" si="93"/>
        <v>1489.5666079999999</v>
      </c>
      <c r="G82" s="174">
        <f t="shared" si="93"/>
        <v>1367.7499969999999</v>
      </c>
      <c r="H82" s="175">
        <f t="shared" si="94"/>
        <v>9.1207934832642596</v>
      </c>
      <c r="I82" s="176">
        <f t="shared" si="95"/>
        <v>9.3699999999999992</v>
      </c>
      <c r="J82" s="177">
        <f t="shared" si="96"/>
        <v>0.67743651893780799</v>
      </c>
      <c r="K82" s="177">
        <f t="shared" si="96"/>
        <v>0.79282931893155861</v>
      </c>
      <c r="L82" s="178">
        <f t="shared" si="102"/>
        <v>9.3699999999713626</v>
      </c>
      <c r="M82" s="143">
        <f t="shared" si="97"/>
        <v>0.69594604834272733</v>
      </c>
      <c r="N82" s="143">
        <f t="shared" si="98"/>
        <v>1.8509529404919345E-2</v>
      </c>
      <c r="O82" s="143">
        <f t="shared" si="103"/>
        <v>0.81449171413087962</v>
      </c>
      <c r="P82" s="143">
        <f t="shared" si="104"/>
        <v>2.1662395199321005E-2</v>
      </c>
      <c r="Q82" s="179">
        <f t="shared" si="99"/>
        <v>9.3699999999999992</v>
      </c>
      <c r="R82" s="143">
        <f t="shared" si="100"/>
        <v>0.67743651893573764</v>
      </c>
      <c r="S82" s="143">
        <f t="shared" si="101"/>
        <v>-2.0703438963209919E-12</v>
      </c>
      <c r="T82" s="143">
        <f t="shared" si="105"/>
        <v>0.79282931893464925</v>
      </c>
      <c r="U82" s="143">
        <f t="shared" si="106"/>
        <v>3.0906388559515108E-12</v>
      </c>
      <c r="W82" s="144"/>
      <c r="X82" s="144"/>
      <c r="Y82" s="143"/>
      <c r="Z82" s="145">
        <f t="shared" si="107"/>
        <v>85711.744670506756</v>
      </c>
      <c r="AA82" s="145">
        <f t="shared" si="108"/>
        <v>88053.637990629984</v>
      </c>
      <c r="AB82" s="145">
        <f t="shared" si="109"/>
        <v>6366.1419423887201</v>
      </c>
      <c r="AC82" s="145">
        <f t="shared" si="110"/>
        <v>6366.1419423692641</v>
      </c>
      <c r="AD82" s="145">
        <f t="shared" si="111"/>
        <v>6540.0833939999993</v>
      </c>
      <c r="AE82" s="145">
        <f t="shared" si="112"/>
        <v>73236.779411134441</v>
      </c>
      <c r="AF82" s="145">
        <f t="shared" si="113"/>
        <v>75237.820518739987</v>
      </c>
      <c r="AG82" s="145">
        <f t="shared" si="114"/>
        <v>6366.1419423444477</v>
      </c>
      <c r="AH82" s="145">
        <f t="shared" si="115"/>
        <v>6366.1419423692641</v>
      </c>
      <c r="AI82" s="145">
        <f t="shared" si="116"/>
        <v>6540.0833940000002</v>
      </c>
      <c r="AK82" s="180"/>
      <c r="AL82" s="181" t="s">
        <v>1122</v>
      </c>
      <c r="AM82" s="182">
        <v>59650.75</v>
      </c>
      <c r="AN82" s="182">
        <v>6540.0833939999993</v>
      </c>
      <c r="AO82" s="182">
        <v>1489.5666079999999</v>
      </c>
      <c r="AP82" s="182">
        <v>1367.7499969999999</v>
      </c>
      <c r="AQ82" s="182">
        <v>9.1207934832642596</v>
      </c>
      <c r="AR82" s="183">
        <v>9.3699999999999992</v>
      </c>
      <c r="AS82" s="183">
        <v>67.743651893780793</v>
      </c>
      <c r="AT82" s="182">
        <v>79.282931893155862</v>
      </c>
      <c r="AU82" s="182">
        <v>-0.24920651673573957</v>
      </c>
      <c r="AV82" s="182">
        <v>61280.581401779993</v>
      </c>
      <c r="AW82" s="182">
        <v>1629.8314017799989</v>
      </c>
      <c r="AX82" s="182">
        <v>173.94145163073634</v>
      </c>
      <c r="AY82" s="155"/>
    </row>
    <row r="83" spans="2:51" x14ac:dyDescent="0.35">
      <c r="B83" s="142" t="str">
        <f t="shared" si="92"/>
        <v>B26210 8-16OZ 4CT BLUEBRY MFN</v>
      </c>
      <c r="D83" s="173">
        <f t="shared" si="93"/>
        <v>113952.75</v>
      </c>
      <c r="E83" s="174">
        <f t="shared" si="93"/>
        <v>12255.850117999995</v>
      </c>
      <c r="F83" s="174">
        <f t="shared" si="93"/>
        <v>4802.3665509999973</v>
      </c>
      <c r="G83" s="174">
        <f t="shared" si="93"/>
        <v>1871.2499969999999</v>
      </c>
      <c r="H83" s="175">
        <f t="shared" si="94"/>
        <v>9.2978250307287293</v>
      </c>
      <c r="I83" s="176">
        <f t="shared" si="95"/>
        <v>9.3699999999999992</v>
      </c>
      <c r="J83" s="177">
        <f t="shared" si="96"/>
        <v>0.64242874859188037</v>
      </c>
      <c r="K83" s="177">
        <f t="shared" si="96"/>
        <v>0.71290181251603091</v>
      </c>
      <c r="L83" s="178">
        <f t="shared" si="102"/>
        <v>9.3704719527623723</v>
      </c>
      <c r="M83" s="143">
        <f t="shared" si="97"/>
        <v>0.6474482527293407</v>
      </c>
      <c r="N83" s="143">
        <f t="shared" si="98"/>
        <v>5.0195041374603289E-3</v>
      </c>
      <c r="O83" s="143">
        <f t="shared" si="103"/>
        <v>0.7184719455623183</v>
      </c>
      <c r="P83" s="143">
        <f t="shared" si="104"/>
        <v>5.5701330462873955E-3</v>
      </c>
      <c r="Q83" s="179">
        <f t="shared" si="99"/>
        <v>9.3699999999999992</v>
      </c>
      <c r="R83" s="143">
        <f t="shared" si="100"/>
        <v>0.64246110675863877</v>
      </c>
      <c r="S83" s="143">
        <f t="shared" si="101"/>
        <v>3.2358166758394979E-5</v>
      </c>
      <c r="T83" s="143">
        <f t="shared" si="105"/>
        <v>0.71293772031224045</v>
      </c>
      <c r="U83" s="143">
        <f t="shared" si="106"/>
        <v>3.5907796209544429E-5</v>
      </c>
      <c r="W83" s="144"/>
      <c r="X83" s="144"/>
      <c r="Y83" s="143"/>
      <c r="Z83" s="145">
        <f t="shared" si="107"/>
        <v>176002.86898547984</v>
      </c>
      <c r="AA83" s="145">
        <f t="shared" si="108"/>
        <v>177369.10266041991</v>
      </c>
      <c r="AB83" s="145">
        <f t="shared" si="109"/>
        <v>12160.83358175009</v>
      </c>
      <c r="AC83" s="145">
        <f t="shared" si="110"/>
        <v>12161.446104589115</v>
      </c>
      <c r="AD83" s="145">
        <f t="shared" si="111"/>
        <v>12255.850117999993</v>
      </c>
      <c r="AE83" s="145">
        <f t="shared" si="112"/>
        <v>158604.3139246222</v>
      </c>
      <c r="AF83" s="145">
        <f t="shared" si="113"/>
        <v>159835.49018852992</v>
      </c>
      <c r="AG83" s="145">
        <f t="shared" si="114"/>
        <v>12160.833581621268</v>
      </c>
      <c r="AH83" s="145">
        <f t="shared" si="115"/>
        <v>12161.446104589115</v>
      </c>
      <c r="AI83" s="145">
        <f t="shared" si="116"/>
        <v>12255.850117999995</v>
      </c>
      <c r="AK83" s="180"/>
      <c r="AL83" s="181" t="s">
        <v>1123</v>
      </c>
      <c r="AM83" s="182">
        <v>113952.75</v>
      </c>
      <c r="AN83" s="182">
        <v>12255.850117999995</v>
      </c>
      <c r="AO83" s="182">
        <v>4802.3665509999973</v>
      </c>
      <c r="AP83" s="182">
        <v>1871.2499969999999</v>
      </c>
      <c r="AQ83" s="182">
        <v>9.2978250307287293</v>
      </c>
      <c r="AR83" s="183">
        <v>9.3699999999999992</v>
      </c>
      <c r="AS83" s="183">
        <v>64.242874859188035</v>
      </c>
      <c r="AT83" s="182">
        <v>71.290181251603087</v>
      </c>
      <c r="AU83" s="182">
        <v>-7.2174969271270581E-2</v>
      </c>
      <c r="AV83" s="182">
        <v>114842.29843903</v>
      </c>
      <c r="AW83" s="182">
        <v>889.54843903000142</v>
      </c>
      <c r="AX83" s="182">
        <v>94.936493562346968</v>
      </c>
      <c r="AY83" s="155"/>
    </row>
    <row r="84" spans="2:51" x14ac:dyDescent="0.35">
      <c r="B84" s="142" t="str">
        <f t="shared" si="92"/>
        <v>B26212 8-16OZ HNY RAISN MFN</v>
      </c>
      <c r="D84" s="173">
        <f t="shared" si="93"/>
        <v>13376</v>
      </c>
      <c r="E84" s="174">
        <f t="shared" si="93"/>
        <v>1481.5666819999999</v>
      </c>
      <c r="F84" s="174">
        <f t="shared" si="93"/>
        <v>582.5333169999999</v>
      </c>
      <c r="G84" s="174">
        <f t="shared" si="93"/>
        <v>249.58333299999998</v>
      </c>
      <c r="H84" s="175">
        <f t="shared" si="94"/>
        <v>9.0282807804124214</v>
      </c>
      <c r="I84" s="176">
        <f t="shared" si="95"/>
        <v>9.3699999999999992</v>
      </c>
      <c r="J84" s="177">
        <f t="shared" si="96"/>
        <v>0.61684314299552168</v>
      </c>
      <c r="K84" s="177">
        <f t="shared" si="96"/>
        <v>0.69142953301619481</v>
      </c>
      <c r="L84" s="178">
        <f t="shared" si="102"/>
        <v>9.3723306286713264</v>
      </c>
      <c r="M84" s="143">
        <f t="shared" si="97"/>
        <v>0.64034980997995961</v>
      </c>
      <c r="N84" s="143">
        <f t="shared" si="98"/>
        <v>2.3506666984437929E-2</v>
      </c>
      <c r="O84" s="143">
        <f t="shared" si="103"/>
        <v>0.71777853917822687</v>
      </c>
      <c r="P84" s="143">
        <f t="shared" si="104"/>
        <v>2.6349006162032063E-2</v>
      </c>
      <c r="Q84" s="179">
        <f t="shared" si="99"/>
        <v>9.3699999999999992</v>
      </c>
      <c r="R84" s="143">
        <f t="shared" si="100"/>
        <v>0.61699657227137839</v>
      </c>
      <c r="S84" s="143">
        <f t="shared" si="101"/>
        <v>1.5342927585670907E-4</v>
      </c>
      <c r="T84" s="143">
        <f t="shared" si="105"/>
        <v>0.69160151439224027</v>
      </c>
      <c r="U84" s="143">
        <f t="shared" si="106"/>
        <v>1.7198137604546027E-4</v>
      </c>
      <c r="W84" s="144"/>
      <c r="X84" s="144"/>
      <c r="Y84" s="143"/>
      <c r="Z84" s="145">
        <f t="shared" si="107"/>
        <v>20888.582758256172</v>
      </c>
      <c r="AA84" s="145">
        <f t="shared" si="108"/>
        <v>21679.212820839999</v>
      </c>
      <c r="AB84" s="145">
        <f t="shared" si="109"/>
        <v>1427.1796984072312</v>
      </c>
      <c r="AC84" s="145">
        <f t="shared" si="110"/>
        <v>1427.5346851654215</v>
      </c>
      <c r="AD84" s="145">
        <f t="shared" si="111"/>
        <v>1481.5666819999999</v>
      </c>
      <c r="AE84" s="145">
        <f t="shared" si="112"/>
        <v>18635.274349821</v>
      </c>
      <c r="AF84" s="145">
        <f t="shared" si="113"/>
        <v>19340.616990629998</v>
      </c>
      <c r="AG84" s="145">
        <f t="shared" si="114"/>
        <v>1427.1796984072982</v>
      </c>
      <c r="AH84" s="145">
        <f t="shared" si="115"/>
        <v>1427.5346851654217</v>
      </c>
      <c r="AI84" s="145">
        <f t="shared" si="116"/>
        <v>1481.5666819999997</v>
      </c>
      <c r="AK84" s="180"/>
      <c r="AL84" s="181" t="s">
        <v>1124</v>
      </c>
      <c r="AM84" s="182">
        <v>13376</v>
      </c>
      <c r="AN84" s="182">
        <v>1481.5666819999999</v>
      </c>
      <c r="AO84" s="182">
        <v>582.5333169999999</v>
      </c>
      <c r="AP84" s="182">
        <v>249.58333299999998</v>
      </c>
      <c r="AQ84" s="182">
        <v>9.0282807804124214</v>
      </c>
      <c r="AR84" s="183">
        <v>9.3699999999999992</v>
      </c>
      <c r="AS84" s="183">
        <v>61.68431429955217</v>
      </c>
      <c r="AT84" s="182">
        <v>69.142953301619485</v>
      </c>
      <c r="AU84" s="182">
        <v>-0.34171921958757934</v>
      </c>
      <c r="AV84" s="182">
        <v>13884.822143720003</v>
      </c>
      <c r="AW84" s="182">
        <v>508.82214371999987</v>
      </c>
      <c r="AX84" s="182">
        <v>54.386983602219118</v>
      </c>
      <c r="AY84" s="155"/>
    </row>
    <row r="85" spans="2:51" x14ac:dyDescent="0.35">
      <c r="B85" s="142" t="str">
        <f t="shared" si="92"/>
        <v>B26219 NO LBL BLUEBERRY MUFFIN</v>
      </c>
      <c r="D85" s="173">
        <f t="shared" si="93"/>
        <v>15283</v>
      </c>
      <c r="E85" s="174">
        <f t="shared" si="93"/>
        <v>1698.000031</v>
      </c>
      <c r="F85" s="174">
        <f t="shared" si="93"/>
        <v>1209.5333029999999</v>
      </c>
      <c r="G85" s="174">
        <f t="shared" si="93"/>
        <v>239.96666500000001</v>
      </c>
      <c r="H85" s="175">
        <f t="shared" si="94"/>
        <v>9.0005887638290627</v>
      </c>
      <c r="I85" s="176">
        <f t="shared" si="95"/>
        <v>9.3699999999999992</v>
      </c>
      <c r="J85" s="177">
        <f t="shared" si="96"/>
        <v>0.51817881410083377</v>
      </c>
      <c r="K85" s="177">
        <f t="shared" si="96"/>
        <v>0.5609455265088793</v>
      </c>
      <c r="L85" s="178">
        <f t="shared" si="102"/>
        <v>9.3705098543171061</v>
      </c>
      <c r="M85" s="143">
        <f t="shared" si="97"/>
        <v>0.53947578444463096</v>
      </c>
      <c r="N85" s="143">
        <f t="shared" si="98"/>
        <v>2.1296970343797184E-2</v>
      </c>
      <c r="O85" s="143">
        <f t="shared" si="103"/>
        <v>0.58400019395959923</v>
      </c>
      <c r="P85" s="143">
        <f t="shared" si="104"/>
        <v>2.3054667450719935E-2</v>
      </c>
      <c r="Q85" s="179">
        <f t="shared" si="99"/>
        <v>9.3699999999999992</v>
      </c>
      <c r="R85" s="143">
        <f t="shared" si="100"/>
        <v>0.51820701001389702</v>
      </c>
      <c r="S85" s="143">
        <f t="shared" si="101"/>
        <v>2.819591306324476E-5</v>
      </c>
      <c r="T85" s="143">
        <f t="shared" si="105"/>
        <v>0.56097604950125535</v>
      </c>
      <c r="U85" s="143">
        <f t="shared" si="106"/>
        <v>3.0522992376047497E-5</v>
      </c>
      <c r="W85" s="144"/>
      <c r="X85" s="144"/>
      <c r="Y85" s="143"/>
      <c r="Z85" s="145">
        <f t="shared" si="107"/>
        <v>28329.353125151381</v>
      </c>
      <c r="AA85" s="145">
        <f t="shared" si="108"/>
        <v>29492.074990629993</v>
      </c>
      <c r="AB85" s="145">
        <f t="shared" si="109"/>
        <v>1630.9678168641954</v>
      </c>
      <c r="AC85" s="145">
        <f t="shared" si="110"/>
        <v>1631.0565635005337</v>
      </c>
      <c r="AD85" s="145">
        <f t="shared" si="111"/>
        <v>1698.000031</v>
      </c>
      <c r="AE85" s="145">
        <f t="shared" si="112"/>
        <v>26169.511856458852</v>
      </c>
      <c r="AF85" s="145">
        <f t="shared" si="113"/>
        <v>27243.587339579994</v>
      </c>
      <c r="AG85" s="145">
        <f t="shared" si="114"/>
        <v>1630.967816882747</v>
      </c>
      <c r="AH85" s="145">
        <f t="shared" si="115"/>
        <v>1631.0565635005339</v>
      </c>
      <c r="AI85" s="145">
        <f t="shared" si="116"/>
        <v>1698.000031</v>
      </c>
      <c r="AK85" s="180"/>
      <c r="AL85" s="181" t="s">
        <v>1125</v>
      </c>
      <c r="AM85" s="182">
        <v>15283</v>
      </c>
      <c r="AN85" s="182">
        <v>1698.000031</v>
      </c>
      <c r="AO85" s="182">
        <v>1209.5333029999999</v>
      </c>
      <c r="AP85" s="182">
        <v>239.96666500000001</v>
      </c>
      <c r="AQ85" s="182">
        <v>9.0005887638290627</v>
      </c>
      <c r="AR85" s="183">
        <v>9.3699999999999992</v>
      </c>
      <c r="AS85" s="183">
        <v>51.817881410083373</v>
      </c>
      <c r="AT85" s="182">
        <v>56.094552650887934</v>
      </c>
      <c r="AU85" s="182">
        <v>-0.36941123617093696</v>
      </c>
      <c r="AV85" s="182">
        <v>15911.62712384</v>
      </c>
      <c r="AW85" s="182">
        <v>628.62712384000008</v>
      </c>
      <c r="AX85" s="182">
        <v>67.032214191376568</v>
      </c>
      <c r="AY85" s="155"/>
    </row>
    <row r="86" spans="2:51" x14ac:dyDescent="0.35">
      <c r="B86" s="142" t="str">
        <f t="shared" si="92"/>
        <v>B26804 8-16OZ CRM CHEESE MFN</v>
      </c>
      <c r="D86" s="173">
        <f t="shared" si="93"/>
        <v>18767</v>
      </c>
      <c r="E86" s="174">
        <f t="shared" si="93"/>
        <v>1809.5500170000003</v>
      </c>
      <c r="F86" s="174">
        <f t="shared" si="93"/>
        <v>493.66664999999995</v>
      </c>
      <c r="G86" s="174">
        <f t="shared" si="93"/>
        <v>193.46666500000001</v>
      </c>
      <c r="H86" s="175">
        <f t="shared" si="94"/>
        <v>10.371086636838731</v>
      </c>
      <c r="I86" s="176">
        <f t="shared" si="95"/>
        <v>9.3800000000000008</v>
      </c>
      <c r="J86" s="177">
        <f t="shared" si="96"/>
        <v>0.80209603374400917</v>
      </c>
      <c r="K86" s="177">
        <f t="shared" si="96"/>
        <v>0.86947086947135133</v>
      </c>
      <c r="L86" s="178">
        <f t="shared" si="102"/>
        <v>9.371411824733995</v>
      </c>
      <c r="M86" s="143">
        <f t="shared" si="97"/>
        <v>0.72478155071049277</v>
      </c>
      <c r="N86" s="143">
        <f t="shared" si="98"/>
        <v>-7.7314483033516401E-2</v>
      </c>
      <c r="O86" s="143">
        <f t="shared" si="103"/>
        <v>0.78566208855938258</v>
      </c>
      <c r="P86" s="143">
        <f t="shared" si="104"/>
        <v>-8.380878091196875E-2</v>
      </c>
      <c r="Q86" s="179">
        <f t="shared" si="99"/>
        <v>9.3800000000000008</v>
      </c>
      <c r="R86" s="143">
        <f t="shared" si="100"/>
        <v>0.80136164767599616</v>
      </c>
      <c r="S86" s="143">
        <f t="shared" si="101"/>
        <v>-7.3438606801301543E-4</v>
      </c>
      <c r="T86" s="143">
        <f t="shared" si="105"/>
        <v>0.86867479613315779</v>
      </c>
      <c r="U86" s="143">
        <f t="shared" si="106"/>
        <v>-7.9607333819353698E-4</v>
      </c>
      <c r="W86" s="144"/>
      <c r="X86" s="144"/>
      <c r="Y86" s="143"/>
      <c r="Z86" s="145">
        <f t="shared" si="107"/>
        <v>25893.319140923199</v>
      </c>
      <c r="AA86" s="145">
        <f t="shared" si="108"/>
        <v>23418.889654160004</v>
      </c>
      <c r="AB86" s="145">
        <f t="shared" si="109"/>
        <v>2002.5797981119772</v>
      </c>
      <c r="AC86" s="145">
        <f t="shared" si="110"/>
        <v>2000.7462686567162</v>
      </c>
      <c r="AD86" s="145">
        <f t="shared" si="111"/>
        <v>1809.550017</v>
      </c>
      <c r="AE86" s="145">
        <f t="shared" si="112"/>
        <v>23886.859596867944</v>
      </c>
      <c r="AF86" s="145">
        <f t="shared" si="113"/>
        <v>21604.172336460004</v>
      </c>
      <c r="AG86" s="145">
        <f t="shared" si="114"/>
        <v>2002.5797980373979</v>
      </c>
      <c r="AH86" s="145">
        <f t="shared" si="115"/>
        <v>2000.7462686567162</v>
      </c>
      <c r="AI86" s="145">
        <f t="shared" si="116"/>
        <v>1809.550017</v>
      </c>
      <c r="AK86" s="180"/>
      <c r="AL86" s="181" t="s">
        <v>1126</v>
      </c>
      <c r="AM86" s="182">
        <v>18767</v>
      </c>
      <c r="AN86" s="182">
        <v>1809.5500170000003</v>
      </c>
      <c r="AO86" s="182">
        <v>493.66664999999995</v>
      </c>
      <c r="AP86" s="182">
        <v>193.46666500000001</v>
      </c>
      <c r="AQ86" s="182">
        <v>10.371086636838731</v>
      </c>
      <c r="AR86" s="183">
        <v>9.3800000000000008</v>
      </c>
      <c r="AS86" s="183">
        <v>80.209603374400913</v>
      </c>
      <c r="AT86" s="182">
        <v>86.947086947135134</v>
      </c>
      <c r="AU86" s="182">
        <v>0.99108663683873144</v>
      </c>
      <c r="AV86" s="182">
        <v>16958.52682599</v>
      </c>
      <c r="AW86" s="182">
        <v>-1808.4731740099978</v>
      </c>
      <c r="AX86" s="182">
        <v>-193.02978106714232</v>
      </c>
      <c r="AY86" s="155"/>
    </row>
    <row r="87" spans="2:51" x14ac:dyDescent="0.35">
      <c r="B87" s="142" t="str">
        <f t="shared" si="92"/>
        <v>B26807 8-16OZ LMN POPPY MFN</v>
      </c>
      <c r="D87" s="173">
        <f t="shared" si="93"/>
        <v>40896</v>
      </c>
      <c r="E87" s="174">
        <f t="shared" si="93"/>
        <v>4600.8167060000005</v>
      </c>
      <c r="F87" s="174">
        <f t="shared" si="93"/>
        <v>1479.0166279999999</v>
      </c>
      <c r="G87" s="174">
        <f t="shared" si="93"/>
        <v>527.31666299999995</v>
      </c>
      <c r="H87" s="175">
        <f t="shared" si="94"/>
        <v>8.8888566124937896</v>
      </c>
      <c r="I87" s="176">
        <f t="shared" si="95"/>
        <v>9.3699999999999992</v>
      </c>
      <c r="J87" s="177">
        <f t="shared" si="96"/>
        <v>0.66058251614003582</v>
      </c>
      <c r="K87" s="177">
        <f t="shared" si="96"/>
        <v>0.71787621957909176</v>
      </c>
      <c r="L87" s="178">
        <f t="shared" si="102"/>
        <v>9.3699999998801289</v>
      </c>
      <c r="M87" s="143">
        <f t="shared" si="97"/>
        <v>0.69633907329015043</v>
      </c>
      <c r="N87" s="143">
        <f t="shared" si="98"/>
        <v>3.575655715011461E-2</v>
      </c>
      <c r="O87" s="143">
        <f t="shared" si="103"/>
        <v>0.75673401773549342</v>
      </c>
      <c r="P87" s="143">
        <f t="shared" si="104"/>
        <v>3.8857798156401668E-2</v>
      </c>
      <c r="Q87" s="179">
        <f t="shared" si="99"/>
        <v>9.3699999999999992</v>
      </c>
      <c r="R87" s="143">
        <f t="shared" si="100"/>
        <v>0.66058251613158503</v>
      </c>
      <c r="S87" s="143">
        <f t="shared" si="101"/>
        <v>-8.4507956188417666E-12</v>
      </c>
      <c r="T87" s="143">
        <f t="shared" si="105"/>
        <v>0.71787621957813597</v>
      </c>
      <c r="U87" s="143">
        <f t="shared" si="106"/>
        <v>-9.5579100189979727E-13</v>
      </c>
      <c r="W87" s="144"/>
      <c r="X87" s="144"/>
      <c r="Y87" s="143"/>
      <c r="Z87" s="145">
        <f t="shared" si="107"/>
        <v>58730.008940571774</v>
      </c>
      <c r="AA87" s="145">
        <f t="shared" si="108"/>
        <v>61908.995471889997</v>
      </c>
      <c r="AB87" s="145">
        <f t="shared" si="109"/>
        <v>4364.5677695328905</v>
      </c>
      <c r="AC87" s="145">
        <f t="shared" si="110"/>
        <v>4364.5677694770548</v>
      </c>
      <c r="AD87" s="145">
        <f t="shared" si="111"/>
        <v>4600.8167060000005</v>
      </c>
      <c r="AE87" s="145">
        <f t="shared" si="112"/>
        <v>54042.766733786069</v>
      </c>
      <c r="AF87" s="145">
        <f t="shared" si="113"/>
        <v>56968.038339580002</v>
      </c>
      <c r="AG87" s="145">
        <f t="shared" si="114"/>
        <v>4364.5677694828664</v>
      </c>
      <c r="AH87" s="145">
        <f t="shared" si="115"/>
        <v>4364.5677694770548</v>
      </c>
      <c r="AI87" s="145">
        <f t="shared" si="116"/>
        <v>4600.8167060000005</v>
      </c>
      <c r="AK87" s="180"/>
      <c r="AL87" s="181" t="s">
        <v>1127</v>
      </c>
      <c r="AM87" s="182">
        <v>40896</v>
      </c>
      <c r="AN87" s="182">
        <v>4600.8167060000005</v>
      </c>
      <c r="AO87" s="182">
        <v>1479.0166279999999</v>
      </c>
      <c r="AP87" s="182">
        <v>527.31666299999995</v>
      </c>
      <c r="AQ87" s="182">
        <v>8.8888566124937896</v>
      </c>
      <c r="AR87" s="183">
        <v>9.3699999999999992</v>
      </c>
      <c r="AS87" s="183">
        <v>66.058251614003581</v>
      </c>
      <c r="AT87" s="182">
        <v>71.787621957909181</v>
      </c>
      <c r="AU87" s="182">
        <v>-0.48114338750621072</v>
      </c>
      <c r="AV87" s="182">
        <v>43109.652535220004</v>
      </c>
      <c r="AW87" s="182">
        <v>2213.6525352199992</v>
      </c>
      <c r="AX87" s="182">
        <v>236.24893652294543</v>
      </c>
      <c r="AY87" s="155"/>
    </row>
    <row r="88" spans="2:51" x14ac:dyDescent="0.35">
      <c r="B88" s="142" t="str">
        <f t="shared" si="92"/>
        <v>B26814 CINNAMON CHIP MUFFIN</v>
      </c>
      <c r="D88" s="173">
        <f t="shared" si="93"/>
        <v>19010</v>
      </c>
      <c r="E88" s="174">
        <f t="shared" si="93"/>
        <v>2028.8333549999998</v>
      </c>
      <c r="F88" s="174">
        <f t="shared" si="93"/>
        <v>700.74997700000006</v>
      </c>
      <c r="G88" s="174">
        <f t="shared" si="93"/>
        <v>222.94999900000002</v>
      </c>
      <c r="H88" s="175">
        <f t="shared" si="94"/>
        <v>9.3699169294266671</v>
      </c>
      <c r="I88" s="176">
        <f t="shared" si="95"/>
        <v>9.3699999999999992</v>
      </c>
      <c r="J88" s="177">
        <f t="shared" si="96"/>
        <v>0.68714393398655293</v>
      </c>
      <c r="K88" s="177">
        <f t="shared" si="96"/>
        <v>0.74326925449721015</v>
      </c>
      <c r="L88" s="178">
        <f t="shared" si="102"/>
        <v>9.3699999995686838</v>
      </c>
      <c r="M88" s="143">
        <f t="shared" si="97"/>
        <v>0.68715002594495689</v>
      </c>
      <c r="N88" s="143">
        <f t="shared" si="98"/>
        <v>6.0919584039531571E-6</v>
      </c>
      <c r="O88" s="143">
        <f t="shared" si="103"/>
        <v>0.74327584405105818</v>
      </c>
      <c r="P88" s="143">
        <f t="shared" si="104"/>
        <v>6.5895538480242877E-6</v>
      </c>
      <c r="Q88" s="179">
        <f t="shared" si="99"/>
        <v>9.3699999999999992</v>
      </c>
      <c r="R88" s="143">
        <f t="shared" si="100"/>
        <v>0.68714393395492268</v>
      </c>
      <c r="S88" s="143">
        <f t="shared" si="101"/>
        <v>-3.163025397157071E-11</v>
      </c>
      <c r="T88" s="143">
        <f t="shared" si="105"/>
        <v>0.74326925447256198</v>
      </c>
      <c r="U88" s="143">
        <f t="shared" si="106"/>
        <v>-2.4648172392005563E-11</v>
      </c>
      <c r="W88" s="144"/>
      <c r="X88" s="144"/>
      <c r="Y88" s="143"/>
      <c r="Z88" s="145">
        <f t="shared" si="107"/>
        <v>27664.992042833404</v>
      </c>
      <c r="AA88" s="145">
        <f t="shared" si="108"/>
        <v>27665.237311469995</v>
      </c>
      <c r="AB88" s="145">
        <f t="shared" si="109"/>
        <v>2028.815368289761</v>
      </c>
      <c r="AC88" s="145">
        <f t="shared" si="110"/>
        <v>2028.8153681963715</v>
      </c>
      <c r="AD88" s="145">
        <f t="shared" si="111"/>
        <v>2028.8333549999998</v>
      </c>
      <c r="AE88" s="145">
        <f t="shared" si="112"/>
        <v>25575.969072787648</v>
      </c>
      <c r="AF88" s="145">
        <f t="shared" si="113"/>
        <v>25576.195820839996</v>
      </c>
      <c r="AG88" s="145">
        <f t="shared" si="114"/>
        <v>2028.8153682636507</v>
      </c>
      <c r="AH88" s="145">
        <f t="shared" si="115"/>
        <v>2028.8153681963713</v>
      </c>
      <c r="AI88" s="145">
        <f t="shared" si="116"/>
        <v>2028.8333549999995</v>
      </c>
      <c r="AK88" s="180"/>
      <c r="AL88" s="181" t="s">
        <v>1128</v>
      </c>
      <c r="AM88" s="182">
        <v>19010</v>
      </c>
      <c r="AN88" s="182">
        <v>2028.8333549999998</v>
      </c>
      <c r="AO88" s="182">
        <v>700.74997700000006</v>
      </c>
      <c r="AP88" s="182">
        <v>222.94999900000002</v>
      </c>
      <c r="AQ88" s="182">
        <v>9.3699169294266671</v>
      </c>
      <c r="AR88" s="183">
        <v>9.3699999999999992</v>
      </c>
      <c r="AS88" s="183">
        <v>68.71439339865529</v>
      </c>
      <c r="AT88" s="182">
        <v>74.326925449721017</v>
      </c>
      <c r="AU88" s="182">
        <v>-8.3070573333543512E-5</v>
      </c>
      <c r="AV88" s="182">
        <v>19010.16853635</v>
      </c>
      <c r="AW88" s="182">
        <v>0.16853635000115902</v>
      </c>
      <c r="AX88" s="182">
        <v>1.7986803628729148E-2</v>
      </c>
      <c r="AY88" s="155"/>
    </row>
    <row r="89" spans="2:51" x14ac:dyDescent="0.35">
      <c r="B89" s="142">
        <f t="shared" si="92"/>
        <v>0</v>
      </c>
      <c r="D89" s="173">
        <f t="shared" si="93"/>
        <v>0</v>
      </c>
      <c r="E89" s="174">
        <f t="shared" si="93"/>
        <v>0</v>
      </c>
      <c r="F89" s="174">
        <f t="shared" si="93"/>
        <v>0</v>
      </c>
      <c r="G89" s="174">
        <f t="shared" si="93"/>
        <v>0</v>
      </c>
      <c r="H89" s="175">
        <f t="shared" si="94"/>
        <v>0</v>
      </c>
      <c r="I89" s="176">
        <f t="shared" si="95"/>
        <v>0</v>
      </c>
      <c r="J89" s="177">
        <f t="shared" si="96"/>
        <v>0</v>
      </c>
      <c r="K89" s="177">
        <f t="shared" si="96"/>
        <v>0</v>
      </c>
      <c r="L89" s="178">
        <f t="shared" si="102"/>
        <v>0</v>
      </c>
      <c r="M89" s="143">
        <f t="shared" si="97"/>
        <v>0</v>
      </c>
      <c r="N89" s="143">
        <f t="shared" si="98"/>
        <v>0</v>
      </c>
      <c r="O89" s="143">
        <f t="shared" si="103"/>
        <v>0</v>
      </c>
      <c r="P89" s="143">
        <f t="shared" si="104"/>
        <v>0</v>
      </c>
      <c r="Q89" s="179">
        <f t="shared" si="99"/>
        <v>0</v>
      </c>
      <c r="R89" s="143">
        <f t="shared" si="100"/>
        <v>0</v>
      </c>
      <c r="S89" s="143">
        <f t="shared" si="101"/>
        <v>0</v>
      </c>
      <c r="T89" s="143">
        <f t="shared" si="105"/>
        <v>0</v>
      </c>
      <c r="U89" s="143">
        <f t="shared" si="106"/>
        <v>0</v>
      </c>
      <c r="W89" s="144"/>
      <c r="X89" s="144"/>
      <c r="Y89" s="143"/>
      <c r="Z89" s="145">
        <f t="shared" si="107"/>
        <v>0</v>
      </c>
      <c r="AA89" s="145">
        <f t="shared" si="108"/>
        <v>0</v>
      </c>
      <c r="AB89" s="145">
        <f t="shared" si="109"/>
        <v>0</v>
      </c>
      <c r="AC89" s="145">
        <f t="shared" si="110"/>
        <v>0</v>
      </c>
      <c r="AD89" s="145">
        <f t="shared" si="111"/>
        <v>0</v>
      </c>
      <c r="AE89" s="145">
        <f t="shared" si="112"/>
        <v>0</v>
      </c>
      <c r="AF89" s="145">
        <f t="shared" si="113"/>
        <v>0</v>
      </c>
      <c r="AG89" s="145">
        <f t="shared" si="114"/>
        <v>0</v>
      </c>
      <c r="AH89" s="145">
        <f t="shared" si="115"/>
        <v>0</v>
      </c>
      <c r="AI89" s="145">
        <f t="shared" si="116"/>
        <v>0</v>
      </c>
      <c r="AK89" s="180"/>
      <c r="AL89" s="181"/>
      <c r="AM89" s="182"/>
      <c r="AN89" s="182"/>
      <c r="AO89" s="182"/>
      <c r="AP89" s="182"/>
      <c r="AQ89" s="182"/>
      <c r="AR89" s="183"/>
      <c r="AS89" s="183"/>
      <c r="AT89" s="182"/>
      <c r="AU89" s="182"/>
      <c r="AV89" s="182"/>
      <c r="AW89" s="182"/>
      <c r="AX89" s="182"/>
      <c r="AY89" s="155"/>
    </row>
    <row r="90" spans="2:51" x14ac:dyDescent="0.35">
      <c r="B90" s="142">
        <f t="shared" si="92"/>
        <v>0</v>
      </c>
      <c r="D90" s="173">
        <f t="shared" si="93"/>
        <v>0</v>
      </c>
      <c r="E90" s="174">
        <f t="shared" si="93"/>
        <v>0</v>
      </c>
      <c r="F90" s="174">
        <f t="shared" si="93"/>
        <v>0</v>
      </c>
      <c r="G90" s="174">
        <f t="shared" si="93"/>
        <v>0</v>
      </c>
      <c r="H90" s="175">
        <f t="shared" si="94"/>
        <v>0</v>
      </c>
      <c r="I90" s="176">
        <f t="shared" si="95"/>
        <v>0</v>
      </c>
      <c r="J90" s="177">
        <f t="shared" si="96"/>
        <v>0</v>
      </c>
      <c r="K90" s="177">
        <f t="shared" si="96"/>
        <v>0</v>
      </c>
      <c r="L90" s="178">
        <f t="shared" si="102"/>
        <v>0</v>
      </c>
      <c r="M90" s="143">
        <f t="shared" si="97"/>
        <v>0</v>
      </c>
      <c r="N90" s="143">
        <f t="shared" si="98"/>
        <v>0</v>
      </c>
      <c r="O90" s="143">
        <f t="shared" si="103"/>
        <v>0</v>
      </c>
      <c r="P90" s="143">
        <f t="shared" si="104"/>
        <v>0</v>
      </c>
      <c r="Q90" s="179">
        <f t="shared" si="99"/>
        <v>0</v>
      </c>
      <c r="R90" s="143">
        <f t="shared" si="100"/>
        <v>0</v>
      </c>
      <c r="S90" s="143">
        <f t="shared" si="101"/>
        <v>0</v>
      </c>
      <c r="T90" s="143">
        <f t="shared" si="105"/>
        <v>0</v>
      </c>
      <c r="U90" s="143">
        <f t="shared" si="106"/>
        <v>0</v>
      </c>
      <c r="W90" s="144"/>
      <c r="X90" s="144"/>
      <c r="Y90" s="143"/>
      <c r="Z90" s="145">
        <f t="shared" si="107"/>
        <v>0</v>
      </c>
      <c r="AA90" s="145">
        <f t="shared" si="108"/>
        <v>0</v>
      </c>
      <c r="AB90" s="145">
        <f t="shared" si="109"/>
        <v>0</v>
      </c>
      <c r="AC90" s="145">
        <f t="shared" si="110"/>
        <v>0</v>
      </c>
      <c r="AD90" s="145">
        <f t="shared" si="111"/>
        <v>0</v>
      </c>
      <c r="AE90" s="145">
        <f t="shared" si="112"/>
        <v>0</v>
      </c>
      <c r="AF90" s="145">
        <f t="shared" si="113"/>
        <v>0</v>
      </c>
      <c r="AG90" s="145">
        <f t="shared" si="114"/>
        <v>0</v>
      </c>
      <c r="AH90" s="145">
        <f t="shared" si="115"/>
        <v>0</v>
      </c>
      <c r="AI90" s="145">
        <f t="shared" si="116"/>
        <v>0</v>
      </c>
      <c r="AK90" s="180"/>
      <c r="AL90" s="181"/>
      <c r="AM90" s="182"/>
      <c r="AN90" s="182"/>
      <c r="AO90" s="182"/>
      <c r="AP90" s="182"/>
      <c r="AQ90" s="182"/>
      <c r="AR90" s="183"/>
      <c r="AS90" s="183"/>
      <c r="AT90" s="182"/>
      <c r="AU90" s="182"/>
      <c r="AV90" s="182"/>
      <c r="AW90" s="182"/>
      <c r="AX90" s="182"/>
      <c r="AY90" s="155"/>
    </row>
    <row r="91" spans="2:51" x14ac:dyDescent="0.35">
      <c r="B91" s="142">
        <f t="shared" si="92"/>
        <v>0</v>
      </c>
      <c r="D91" s="173">
        <f t="shared" si="93"/>
        <v>0</v>
      </c>
      <c r="E91" s="174">
        <f t="shared" si="93"/>
        <v>0</v>
      </c>
      <c r="F91" s="174">
        <f t="shared" si="93"/>
        <v>0</v>
      </c>
      <c r="G91" s="174">
        <f t="shared" si="93"/>
        <v>0</v>
      </c>
      <c r="H91" s="175">
        <f t="shared" si="94"/>
        <v>0</v>
      </c>
      <c r="I91" s="176">
        <f t="shared" si="95"/>
        <v>0</v>
      </c>
      <c r="J91" s="177">
        <f t="shared" si="96"/>
        <v>0</v>
      </c>
      <c r="K91" s="177">
        <f t="shared" si="96"/>
        <v>0</v>
      </c>
      <c r="L91" s="178">
        <f t="shared" si="102"/>
        <v>0</v>
      </c>
      <c r="M91" s="143">
        <f t="shared" si="97"/>
        <v>0</v>
      </c>
      <c r="N91" s="143">
        <f t="shared" si="98"/>
        <v>0</v>
      </c>
      <c r="O91" s="143">
        <f t="shared" si="103"/>
        <v>0</v>
      </c>
      <c r="P91" s="143">
        <f t="shared" si="104"/>
        <v>0</v>
      </c>
      <c r="Q91" s="179">
        <f t="shared" si="99"/>
        <v>0</v>
      </c>
      <c r="R91" s="143">
        <f t="shared" si="100"/>
        <v>0</v>
      </c>
      <c r="S91" s="143">
        <f t="shared" si="101"/>
        <v>0</v>
      </c>
      <c r="T91" s="143">
        <f t="shared" si="105"/>
        <v>0</v>
      </c>
      <c r="U91" s="143">
        <f t="shared" si="106"/>
        <v>0</v>
      </c>
      <c r="W91" s="144"/>
      <c r="X91" s="144"/>
      <c r="Y91" s="143"/>
      <c r="Z91" s="145">
        <f t="shared" si="107"/>
        <v>0</v>
      </c>
      <c r="AA91" s="145">
        <f t="shared" si="108"/>
        <v>0</v>
      </c>
      <c r="AB91" s="145">
        <f t="shared" si="109"/>
        <v>0</v>
      </c>
      <c r="AC91" s="145">
        <f t="shared" si="110"/>
        <v>0</v>
      </c>
      <c r="AD91" s="145">
        <f t="shared" si="111"/>
        <v>0</v>
      </c>
      <c r="AE91" s="145">
        <f t="shared" si="112"/>
        <v>0</v>
      </c>
      <c r="AF91" s="145">
        <f t="shared" si="113"/>
        <v>0</v>
      </c>
      <c r="AG91" s="145">
        <f t="shared" si="114"/>
        <v>0</v>
      </c>
      <c r="AH91" s="145">
        <f t="shared" si="115"/>
        <v>0</v>
      </c>
      <c r="AI91" s="145">
        <f t="shared" si="116"/>
        <v>0</v>
      </c>
      <c r="AK91" s="180"/>
      <c r="AL91" s="181"/>
      <c r="AM91" s="182"/>
      <c r="AN91" s="182"/>
      <c r="AO91" s="182"/>
      <c r="AP91" s="182"/>
      <c r="AQ91" s="182"/>
      <c r="AR91" s="183"/>
      <c r="AS91" s="183"/>
      <c r="AT91" s="182"/>
      <c r="AU91" s="182"/>
      <c r="AV91" s="182"/>
      <c r="AW91" s="182"/>
      <c r="AX91" s="182"/>
      <c r="AY91" s="155"/>
    </row>
    <row r="92" spans="2:51" x14ac:dyDescent="0.35">
      <c r="B92" s="142">
        <f t="shared" si="92"/>
        <v>0</v>
      </c>
      <c r="D92" s="173">
        <f t="shared" si="93"/>
        <v>0</v>
      </c>
      <c r="E92" s="174">
        <f t="shared" si="93"/>
        <v>0</v>
      </c>
      <c r="F92" s="174">
        <f t="shared" si="93"/>
        <v>0</v>
      </c>
      <c r="G92" s="174">
        <f t="shared" si="93"/>
        <v>0</v>
      </c>
      <c r="H92" s="175">
        <f t="shared" si="94"/>
        <v>0</v>
      </c>
      <c r="I92" s="176">
        <f t="shared" si="95"/>
        <v>0</v>
      </c>
      <c r="J92" s="177">
        <f t="shared" si="96"/>
        <v>0</v>
      </c>
      <c r="K92" s="177">
        <f t="shared" si="96"/>
        <v>0</v>
      </c>
      <c r="L92" s="178">
        <f t="shared" si="102"/>
        <v>0</v>
      </c>
      <c r="M92" s="143">
        <f t="shared" si="97"/>
        <v>0</v>
      </c>
      <c r="N92" s="143">
        <f t="shared" si="98"/>
        <v>0</v>
      </c>
      <c r="O92" s="143">
        <f t="shared" si="103"/>
        <v>0</v>
      </c>
      <c r="P92" s="143">
        <f t="shared" si="104"/>
        <v>0</v>
      </c>
      <c r="Q92" s="179">
        <f t="shared" si="99"/>
        <v>0</v>
      </c>
      <c r="R92" s="143">
        <f t="shared" si="100"/>
        <v>0</v>
      </c>
      <c r="S92" s="143">
        <f t="shared" si="101"/>
        <v>0</v>
      </c>
      <c r="T92" s="143">
        <f t="shared" si="105"/>
        <v>0</v>
      </c>
      <c r="U92" s="143">
        <f t="shared" si="106"/>
        <v>0</v>
      </c>
      <c r="W92" s="144"/>
      <c r="X92" s="144"/>
      <c r="Y92" s="143"/>
      <c r="Z92" s="145">
        <f t="shared" si="107"/>
        <v>0</v>
      </c>
      <c r="AA92" s="145">
        <f t="shared" si="108"/>
        <v>0</v>
      </c>
      <c r="AB92" s="145">
        <f t="shared" si="109"/>
        <v>0</v>
      </c>
      <c r="AC92" s="145">
        <f t="shared" si="110"/>
        <v>0</v>
      </c>
      <c r="AD92" s="145">
        <f t="shared" si="111"/>
        <v>0</v>
      </c>
      <c r="AE92" s="145">
        <f t="shared" si="112"/>
        <v>0</v>
      </c>
      <c r="AF92" s="145">
        <f t="shared" si="113"/>
        <v>0</v>
      </c>
      <c r="AG92" s="145">
        <f t="shared" si="114"/>
        <v>0</v>
      </c>
      <c r="AH92" s="145">
        <f t="shared" si="115"/>
        <v>0</v>
      </c>
      <c r="AI92" s="145">
        <f t="shared" si="116"/>
        <v>0</v>
      </c>
      <c r="AK92" s="180"/>
      <c r="AL92" s="181"/>
      <c r="AM92" s="182"/>
      <c r="AN92" s="182"/>
      <c r="AO92" s="182"/>
      <c r="AP92" s="182"/>
      <c r="AQ92" s="182"/>
      <c r="AR92" s="183"/>
      <c r="AS92" s="183"/>
      <c r="AT92" s="182"/>
      <c r="AU92" s="182"/>
      <c r="AV92" s="182"/>
      <c r="AW92" s="182"/>
      <c r="AX92" s="182"/>
      <c r="AY92" s="155"/>
    </row>
    <row r="93" spans="2:51" x14ac:dyDescent="0.35">
      <c r="B93" s="142">
        <f t="shared" si="92"/>
        <v>0</v>
      </c>
      <c r="D93" s="173">
        <f t="shared" si="93"/>
        <v>0</v>
      </c>
      <c r="E93" s="174">
        <f t="shared" si="93"/>
        <v>0</v>
      </c>
      <c r="F93" s="174">
        <f t="shared" si="93"/>
        <v>0</v>
      </c>
      <c r="G93" s="174">
        <f t="shared" si="93"/>
        <v>0</v>
      </c>
      <c r="H93" s="175">
        <f t="shared" si="94"/>
        <v>0</v>
      </c>
      <c r="I93" s="176">
        <f t="shared" si="95"/>
        <v>0</v>
      </c>
      <c r="J93" s="177">
        <f t="shared" si="96"/>
        <v>0</v>
      </c>
      <c r="K93" s="177">
        <f t="shared" si="96"/>
        <v>0</v>
      </c>
      <c r="L93" s="178">
        <f t="shared" si="102"/>
        <v>0</v>
      </c>
      <c r="M93" s="143">
        <f t="shared" si="97"/>
        <v>0</v>
      </c>
      <c r="N93" s="143">
        <f t="shared" si="98"/>
        <v>0</v>
      </c>
      <c r="O93" s="143">
        <f t="shared" si="103"/>
        <v>0</v>
      </c>
      <c r="P93" s="143">
        <f t="shared" si="104"/>
        <v>0</v>
      </c>
      <c r="Q93" s="179">
        <f t="shared" si="99"/>
        <v>0</v>
      </c>
      <c r="R93" s="143">
        <f t="shared" si="100"/>
        <v>0</v>
      </c>
      <c r="S93" s="143">
        <f t="shared" si="101"/>
        <v>0</v>
      </c>
      <c r="T93" s="143">
        <f t="shared" si="105"/>
        <v>0</v>
      </c>
      <c r="U93" s="143">
        <f t="shared" si="106"/>
        <v>0</v>
      </c>
      <c r="W93" s="144"/>
      <c r="X93" s="144"/>
      <c r="Y93" s="143"/>
      <c r="Z93" s="145">
        <f t="shared" si="107"/>
        <v>0</v>
      </c>
      <c r="AA93" s="145">
        <f t="shared" si="108"/>
        <v>0</v>
      </c>
      <c r="AB93" s="145">
        <f t="shared" si="109"/>
        <v>0</v>
      </c>
      <c r="AC93" s="145">
        <f t="shared" si="110"/>
        <v>0</v>
      </c>
      <c r="AD93" s="145">
        <f t="shared" si="111"/>
        <v>0</v>
      </c>
      <c r="AE93" s="145">
        <f t="shared" si="112"/>
        <v>0</v>
      </c>
      <c r="AF93" s="145">
        <f t="shared" si="113"/>
        <v>0</v>
      </c>
      <c r="AG93" s="145">
        <f t="shared" si="114"/>
        <v>0</v>
      </c>
      <c r="AH93" s="145">
        <f t="shared" si="115"/>
        <v>0</v>
      </c>
      <c r="AI93" s="145">
        <f t="shared" si="116"/>
        <v>0</v>
      </c>
      <c r="AK93" s="180"/>
      <c r="AL93" s="181"/>
      <c r="AM93" s="182"/>
      <c r="AN93" s="182"/>
      <c r="AO93" s="182"/>
      <c r="AP93" s="182"/>
      <c r="AQ93" s="182"/>
      <c r="AR93" s="183"/>
      <c r="AS93" s="183"/>
      <c r="AT93" s="182"/>
      <c r="AU93" s="182"/>
      <c r="AV93" s="182"/>
      <c r="AW93" s="182"/>
      <c r="AX93" s="182"/>
      <c r="AY93" s="155"/>
    </row>
    <row r="94" spans="2:51" x14ac:dyDescent="0.35">
      <c r="B94" s="142">
        <f t="shared" si="92"/>
        <v>0</v>
      </c>
      <c r="D94" s="173">
        <f t="shared" si="93"/>
        <v>0</v>
      </c>
      <c r="E94" s="174">
        <f t="shared" si="93"/>
        <v>0</v>
      </c>
      <c r="F94" s="174">
        <f t="shared" si="93"/>
        <v>0</v>
      </c>
      <c r="G94" s="174">
        <f t="shared" si="93"/>
        <v>0</v>
      </c>
      <c r="H94" s="175">
        <f t="shared" si="94"/>
        <v>0</v>
      </c>
      <c r="I94" s="176">
        <f t="shared" si="95"/>
        <v>0</v>
      </c>
      <c r="J94" s="177">
        <f t="shared" si="96"/>
        <v>0</v>
      </c>
      <c r="K94" s="177">
        <f t="shared" si="96"/>
        <v>0</v>
      </c>
      <c r="L94" s="178">
        <f t="shared" si="102"/>
        <v>0</v>
      </c>
      <c r="M94" s="143">
        <f t="shared" si="97"/>
        <v>0</v>
      </c>
      <c r="N94" s="143">
        <f t="shared" si="98"/>
        <v>0</v>
      </c>
      <c r="O94" s="143">
        <f t="shared" si="103"/>
        <v>0</v>
      </c>
      <c r="P94" s="143">
        <f t="shared" si="104"/>
        <v>0</v>
      </c>
      <c r="Q94" s="179">
        <f t="shared" si="99"/>
        <v>0</v>
      </c>
      <c r="R94" s="143">
        <f t="shared" si="100"/>
        <v>0</v>
      </c>
      <c r="S94" s="143">
        <f t="shared" si="101"/>
        <v>0</v>
      </c>
      <c r="T94" s="143">
        <f t="shared" si="105"/>
        <v>0</v>
      </c>
      <c r="U94" s="143">
        <f t="shared" si="106"/>
        <v>0</v>
      </c>
      <c r="W94" s="144"/>
      <c r="X94" s="144"/>
      <c r="Y94" s="143"/>
      <c r="Z94" s="145">
        <f t="shared" si="107"/>
        <v>0</v>
      </c>
      <c r="AA94" s="145">
        <f t="shared" si="108"/>
        <v>0</v>
      </c>
      <c r="AB94" s="145">
        <f t="shared" si="109"/>
        <v>0</v>
      </c>
      <c r="AC94" s="145">
        <f t="shared" si="110"/>
        <v>0</v>
      </c>
      <c r="AD94" s="145">
        <f t="shared" si="111"/>
        <v>0</v>
      </c>
      <c r="AE94" s="145">
        <f t="shared" si="112"/>
        <v>0</v>
      </c>
      <c r="AF94" s="145">
        <f t="shared" si="113"/>
        <v>0</v>
      </c>
      <c r="AG94" s="145">
        <f t="shared" si="114"/>
        <v>0</v>
      </c>
      <c r="AH94" s="145">
        <f t="shared" si="115"/>
        <v>0</v>
      </c>
      <c r="AI94" s="145">
        <f t="shared" si="116"/>
        <v>0</v>
      </c>
      <c r="AK94" s="180"/>
      <c r="AL94" s="181"/>
      <c r="AM94" s="182"/>
      <c r="AN94" s="182"/>
      <c r="AO94" s="182"/>
      <c r="AP94" s="182"/>
      <c r="AQ94" s="182"/>
      <c r="AR94" s="183"/>
      <c r="AS94" s="183"/>
      <c r="AT94" s="182"/>
      <c r="AU94" s="182"/>
      <c r="AV94" s="182"/>
      <c r="AW94" s="182"/>
      <c r="AX94" s="182"/>
      <c r="AY94" s="155"/>
    </row>
    <row r="95" spans="2:51" x14ac:dyDescent="0.35">
      <c r="B95" s="142">
        <f t="shared" si="92"/>
        <v>0</v>
      </c>
      <c r="D95" s="173">
        <f t="shared" si="93"/>
        <v>0</v>
      </c>
      <c r="E95" s="174">
        <f t="shared" si="93"/>
        <v>0</v>
      </c>
      <c r="F95" s="174">
        <f t="shared" si="93"/>
        <v>0</v>
      </c>
      <c r="G95" s="174">
        <f t="shared" si="93"/>
        <v>0</v>
      </c>
      <c r="H95" s="175">
        <f t="shared" si="94"/>
        <v>0</v>
      </c>
      <c r="I95" s="176">
        <f t="shared" si="95"/>
        <v>0</v>
      </c>
      <c r="J95" s="177">
        <f t="shared" si="96"/>
        <v>0</v>
      </c>
      <c r="K95" s="177">
        <f t="shared" si="96"/>
        <v>0</v>
      </c>
      <c r="L95" s="178">
        <f t="shared" si="102"/>
        <v>0</v>
      </c>
      <c r="M95" s="143">
        <f t="shared" si="97"/>
        <v>0</v>
      </c>
      <c r="N95" s="143">
        <f t="shared" si="98"/>
        <v>0</v>
      </c>
      <c r="O95" s="143">
        <f t="shared" si="103"/>
        <v>0</v>
      </c>
      <c r="P95" s="143">
        <f t="shared" si="104"/>
        <v>0</v>
      </c>
      <c r="Q95" s="179">
        <f t="shared" si="99"/>
        <v>0</v>
      </c>
      <c r="R95" s="143">
        <f t="shared" si="100"/>
        <v>0</v>
      </c>
      <c r="S95" s="143">
        <f t="shared" si="101"/>
        <v>0</v>
      </c>
      <c r="T95" s="143">
        <f t="shared" si="105"/>
        <v>0</v>
      </c>
      <c r="U95" s="143">
        <f t="shared" si="106"/>
        <v>0</v>
      </c>
      <c r="W95" s="144"/>
      <c r="X95" s="144"/>
      <c r="Y95" s="143"/>
      <c r="Z95" s="145">
        <f t="shared" si="107"/>
        <v>0</v>
      </c>
      <c r="AA95" s="145">
        <f t="shared" si="108"/>
        <v>0</v>
      </c>
      <c r="AB95" s="145">
        <f t="shared" si="109"/>
        <v>0</v>
      </c>
      <c r="AC95" s="145">
        <f t="shared" si="110"/>
        <v>0</v>
      </c>
      <c r="AD95" s="145">
        <f t="shared" si="111"/>
        <v>0</v>
      </c>
      <c r="AE95" s="145">
        <f t="shared" si="112"/>
        <v>0</v>
      </c>
      <c r="AF95" s="145">
        <f t="shared" si="113"/>
        <v>0</v>
      </c>
      <c r="AG95" s="145">
        <f t="shared" si="114"/>
        <v>0</v>
      </c>
      <c r="AH95" s="145">
        <f t="shared" si="115"/>
        <v>0</v>
      </c>
      <c r="AI95" s="145">
        <f t="shared" si="116"/>
        <v>0</v>
      </c>
      <c r="AK95" s="180"/>
      <c r="AL95" s="181"/>
      <c r="AM95" s="182"/>
      <c r="AN95" s="182"/>
      <c r="AO95" s="182"/>
      <c r="AP95" s="182"/>
      <c r="AQ95" s="182"/>
      <c r="AR95" s="183"/>
      <c r="AS95" s="183"/>
      <c r="AT95" s="182"/>
      <c r="AU95" s="182"/>
      <c r="AV95" s="182"/>
      <c r="AW95" s="182"/>
      <c r="AX95" s="182"/>
      <c r="AY95" s="155"/>
    </row>
    <row r="96" spans="2:51" x14ac:dyDescent="0.35">
      <c r="B96" s="142">
        <f t="shared" si="92"/>
        <v>0</v>
      </c>
      <c r="D96" s="173">
        <f t="shared" si="93"/>
        <v>0</v>
      </c>
      <c r="E96" s="174">
        <f t="shared" si="93"/>
        <v>0</v>
      </c>
      <c r="F96" s="174">
        <f t="shared" si="93"/>
        <v>0</v>
      </c>
      <c r="G96" s="174">
        <f t="shared" si="93"/>
        <v>0</v>
      </c>
      <c r="H96" s="175">
        <f t="shared" si="94"/>
        <v>0</v>
      </c>
      <c r="I96" s="176">
        <f t="shared" si="95"/>
        <v>0</v>
      </c>
      <c r="J96" s="177">
        <f t="shared" si="96"/>
        <v>0</v>
      </c>
      <c r="K96" s="177">
        <f t="shared" si="96"/>
        <v>0</v>
      </c>
      <c r="L96" s="178">
        <f t="shared" si="102"/>
        <v>0</v>
      </c>
      <c r="M96" s="143">
        <f t="shared" si="97"/>
        <v>0</v>
      </c>
      <c r="N96" s="143">
        <f t="shared" si="98"/>
        <v>0</v>
      </c>
      <c r="O96" s="143">
        <f t="shared" si="103"/>
        <v>0</v>
      </c>
      <c r="P96" s="143">
        <f t="shared" si="104"/>
        <v>0</v>
      </c>
      <c r="Q96" s="179">
        <f t="shared" si="99"/>
        <v>0</v>
      </c>
      <c r="R96" s="143">
        <f t="shared" si="100"/>
        <v>0</v>
      </c>
      <c r="S96" s="143">
        <f t="shared" si="101"/>
        <v>0</v>
      </c>
      <c r="T96" s="143">
        <f t="shared" si="105"/>
        <v>0</v>
      </c>
      <c r="U96" s="143">
        <f t="shared" si="106"/>
        <v>0</v>
      </c>
      <c r="W96" s="144"/>
      <c r="X96" s="144"/>
      <c r="Y96" s="143"/>
      <c r="Z96" s="145">
        <f t="shared" si="107"/>
        <v>0</v>
      </c>
      <c r="AA96" s="145">
        <f t="shared" si="108"/>
        <v>0</v>
      </c>
      <c r="AB96" s="145">
        <f t="shared" si="109"/>
        <v>0</v>
      </c>
      <c r="AC96" s="145">
        <f t="shared" si="110"/>
        <v>0</v>
      </c>
      <c r="AD96" s="145">
        <f t="shared" si="111"/>
        <v>0</v>
      </c>
      <c r="AE96" s="145">
        <f t="shared" si="112"/>
        <v>0</v>
      </c>
      <c r="AF96" s="145">
        <f t="shared" si="113"/>
        <v>0</v>
      </c>
      <c r="AG96" s="145">
        <f t="shared" si="114"/>
        <v>0</v>
      </c>
      <c r="AH96" s="145">
        <f t="shared" si="115"/>
        <v>0</v>
      </c>
      <c r="AI96" s="145">
        <f t="shared" si="116"/>
        <v>0</v>
      </c>
      <c r="AK96" s="180"/>
      <c r="AL96" s="181"/>
      <c r="AM96" s="182"/>
      <c r="AN96" s="182"/>
      <c r="AO96" s="182"/>
      <c r="AP96" s="182"/>
      <c r="AQ96" s="182"/>
      <c r="AR96" s="183"/>
      <c r="AS96" s="183"/>
      <c r="AT96" s="182"/>
      <c r="AU96" s="182"/>
      <c r="AV96" s="182"/>
      <c r="AW96" s="182"/>
      <c r="AX96" s="182"/>
      <c r="AY96" s="155"/>
    </row>
    <row r="97" spans="1:51" x14ac:dyDescent="0.35">
      <c r="B97" s="142">
        <f t="shared" si="92"/>
        <v>0</v>
      </c>
      <c r="D97" s="173">
        <f t="shared" si="93"/>
        <v>0</v>
      </c>
      <c r="E97" s="174">
        <f t="shared" si="93"/>
        <v>0</v>
      </c>
      <c r="F97" s="174">
        <f t="shared" si="93"/>
        <v>0</v>
      </c>
      <c r="G97" s="174">
        <f t="shared" si="93"/>
        <v>0</v>
      </c>
      <c r="H97" s="175">
        <f t="shared" si="94"/>
        <v>0</v>
      </c>
      <c r="I97" s="176">
        <f t="shared" si="95"/>
        <v>0</v>
      </c>
      <c r="J97" s="177">
        <f t="shared" si="96"/>
        <v>0</v>
      </c>
      <c r="K97" s="177">
        <f t="shared" si="96"/>
        <v>0</v>
      </c>
      <c r="L97" s="178">
        <f t="shared" si="102"/>
        <v>0</v>
      </c>
      <c r="M97" s="143">
        <f t="shared" si="97"/>
        <v>0</v>
      </c>
      <c r="N97" s="143">
        <f t="shared" si="98"/>
        <v>0</v>
      </c>
      <c r="O97" s="143">
        <f t="shared" si="103"/>
        <v>0</v>
      </c>
      <c r="P97" s="143">
        <f t="shared" si="104"/>
        <v>0</v>
      </c>
      <c r="Q97" s="179">
        <f t="shared" si="99"/>
        <v>0</v>
      </c>
      <c r="R97" s="143">
        <f t="shared" si="100"/>
        <v>0</v>
      </c>
      <c r="S97" s="143">
        <f t="shared" si="101"/>
        <v>0</v>
      </c>
      <c r="T97" s="143">
        <f t="shared" si="105"/>
        <v>0</v>
      </c>
      <c r="U97" s="143">
        <f t="shared" si="106"/>
        <v>0</v>
      </c>
      <c r="W97" s="144"/>
      <c r="X97" s="144"/>
      <c r="Y97" s="143"/>
      <c r="Z97" s="145">
        <f t="shared" si="107"/>
        <v>0</v>
      </c>
      <c r="AA97" s="145">
        <f t="shared" si="108"/>
        <v>0</v>
      </c>
      <c r="AB97" s="145">
        <f t="shared" si="109"/>
        <v>0</v>
      </c>
      <c r="AC97" s="145">
        <f t="shared" si="110"/>
        <v>0</v>
      </c>
      <c r="AD97" s="145">
        <f t="shared" si="111"/>
        <v>0</v>
      </c>
      <c r="AE97" s="145">
        <f t="shared" si="112"/>
        <v>0</v>
      </c>
      <c r="AF97" s="145">
        <f t="shared" si="113"/>
        <v>0</v>
      </c>
      <c r="AG97" s="145">
        <f t="shared" si="114"/>
        <v>0</v>
      </c>
      <c r="AH97" s="145">
        <f t="shared" si="115"/>
        <v>0</v>
      </c>
      <c r="AI97" s="145">
        <f t="shared" si="116"/>
        <v>0</v>
      </c>
      <c r="AK97" s="180"/>
      <c r="AL97" s="181"/>
      <c r="AM97" s="182"/>
      <c r="AN97" s="182"/>
      <c r="AO97" s="182"/>
      <c r="AP97" s="182"/>
      <c r="AQ97" s="182"/>
      <c r="AR97" s="183"/>
      <c r="AS97" s="183"/>
      <c r="AT97" s="182"/>
      <c r="AU97" s="182"/>
      <c r="AV97" s="182"/>
      <c r="AW97" s="182"/>
      <c r="AX97" s="182"/>
      <c r="AY97" s="155"/>
    </row>
    <row r="98" spans="1:51" x14ac:dyDescent="0.35">
      <c r="B98" s="142">
        <f t="shared" si="92"/>
        <v>0</v>
      </c>
      <c r="D98" s="173">
        <f t="shared" si="93"/>
        <v>0</v>
      </c>
      <c r="E98" s="174">
        <f t="shared" si="93"/>
        <v>0</v>
      </c>
      <c r="F98" s="174">
        <f t="shared" si="93"/>
        <v>0</v>
      </c>
      <c r="G98" s="174">
        <f t="shared" si="93"/>
        <v>0</v>
      </c>
      <c r="H98" s="175">
        <f t="shared" si="94"/>
        <v>0</v>
      </c>
      <c r="I98" s="176">
        <f t="shared" si="95"/>
        <v>0</v>
      </c>
      <c r="J98" s="177">
        <f t="shared" si="96"/>
        <v>0</v>
      </c>
      <c r="K98" s="177">
        <f t="shared" si="96"/>
        <v>0</v>
      </c>
      <c r="L98" s="178">
        <f t="shared" si="102"/>
        <v>0</v>
      </c>
      <c r="M98" s="143">
        <f t="shared" si="97"/>
        <v>0</v>
      </c>
      <c r="N98" s="143">
        <f t="shared" si="98"/>
        <v>0</v>
      </c>
      <c r="O98" s="143">
        <f t="shared" si="103"/>
        <v>0</v>
      </c>
      <c r="P98" s="143">
        <f t="shared" si="104"/>
        <v>0</v>
      </c>
      <c r="Q98" s="179">
        <f t="shared" si="99"/>
        <v>0</v>
      </c>
      <c r="R98" s="143">
        <f t="shared" si="100"/>
        <v>0</v>
      </c>
      <c r="S98" s="143">
        <f t="shared" si="101"/>
        <v>0</v>
      </c>
      <c r="T98" s="143">
        <f t="shared" si="105"/>
        <v>0</v>
      </c>
      <c r="U98" s="143">
        <f t="shared" si="106"/>
        <v>0</v>
      </c>
      <c r="W98" s="144"/>
      <c r="X98" s="144"/>
      <c r="Y98" s="143"/>
      <c r="Z98" s="145">
        <f t="shared" si="107"/>
        <v>0</v>
      </c>
      <c r="AA98" s="145">
        <f t="shared" si="108"/>
        <v>0</v>
      </c>
      <c r="AB98" s="145">
        <f t="shared" si="109"/>
        <v>0</v>
      </c>
      <c r="AC98" s="145">
        <f t="shared" si="110"/>
        <v>0</v>
      </c>
      <c r="AD98" s="145">
        <f t="shared" si="111"/>
        <v>0</v>
      </c>
      <c r="AE98" s="145">
        <f t="shared" si="112"/>
        <v>0</v>
      </c>
      <c r="AF98" s="145">
        <f t="shared" si="113"/>
        <v>0</v>
      </c>
      <c r="AG98" s="145">
        <f t="shared" si="114"/>
        <v>0</v>
      </c>
      <c r="AH98" s="145">
        <f t="shared" si="115"/>
        <v>0</v>
      </c>
      <c r="AI98" s="145">
        <f t="shared" si="116"/>
        <v>0</v>
      </c>
      <c r="AK98" s="180"/>
      <c r="AL98" s="181"/>
      <c r="AM98" s="182"/>
      <c r="AN98" s="182"/>
      <c r="AO98" s="182"/>
      <c r="AP98" s="182"/>
      <c r="AQ98" s="182"/>
      <c r="AR98" s="183"/>
      <c r="AS98" s="183"/>
      <c r="AT98" s="182"/>
      <c r="AU98" s="182"/>
      <c r="AV98" s="182"/>
      <c r="AW98" s="182"/>
      <c r="AX98" s="182"/>
      <c r="AY98" s="155"/>
    </row>
    <row r="99" spans="1:51" x14ac:dyDescent="0.35">
      <c r="B99" s="142">
        <f t="shared" si="92"/>
        <v>0</v>
      </c>
      <c r="D99" s="173">
        <f t="shared" si="93"/>
        <v>0</v>
      </c>
      <c r="E99" s="174">
        <f t="shared" si="93"/>
        <v>0</v>
      </c>
      <c r="F99" s="174">
        <f t="shared" si="93"/>
        <v>0</v>
      </c>
      <c r="G99" s="174">
        <f t="shared" si="93"/>
        <v>0</v>
      </c>
      <c r="H99" s="175">
        <f t="shared" si="94"/>
        <v>0</v>
      </c>
      <c r="I99" s="176">
        <f t="shared" si="95"/>
        <v>0</v>
      </c>
      <c r="J99" s="177">
        <f t="shared" si="96"/>
        <v>0</v>
      </c>
      <c r="K99" s="177">
        <f t="shared" si="96"/>
        <v>0</v>
      </c>
      <c r="L99" s="178">
        <f t="shared" si="102"/>
        <v>0</v>
      </c>
      <c r="M99" s="143">
        <f t="shared" si="97"/>
        <v>0</v>
      </c>
      <c r="N99" s="143">
        <f t="shared" si="98"/>
        <v>0</v>
      </c>
      <c r="O99" s="143">
        <f t="shared" si="103"/>
        <v>0</v>
      </c>
      <c r="P99" s="143">
        <f t="shared" si="104"/>
        <v>0</v>
      </c>
      <c r="Q99" s="179">
        <f t="shared" si="99"/>
        <v>0</v>
      </c>
      <c r="R99" s="143">
        <f t="shared" si="100"/>
        <v>0</v>
      </c>
      <c r="S99" s="143">
        <f t="shared" si="101"/>
        <v>0</v>
      </c>
      <c r="T99" s="143">
        <f t="shared" si="105"/>
        <v>0</v>
      </c>
      <c r="U99" s="143">
        <f t="shared" si="106"/>
        <v>0</v>
      </c>
      <c r="W99" s="144"/>
      <c r="X99" s="144"/>
      <c r="Y99" s="143"/>
      <c r="Z99" s="145">
        <f t="shared" si="107"/>
        <v>0</v>
      </c>
      <c r="AA99" s="145">
        <f t="shared" si="108"/>
        <v>0</v>
      </c>
      <c r="AB99" s="145">
        <f t="shared" si="109"/>
        <v>0</v>
      </c>
      <c r="AC99" s="145">
        <f t="shared" si="110"/>
        <v>0</v>
      </c>
      <c r="AD99" s="145">
        <f t="shared" si="111"/>
        <v>0</v>
      </c>
      <c r="AE99" s="145">
        <f t="shared" si="112"/>
        <v>0</v>
      </c>
      <c r="AF99" s="145">
        <f t="shared" si="113"/>
        <v>0</v>
      </c>
      <c r="AG99" s="145">
        <f t="shared" si="114"/>
        <v>0</v>
      </c>
      <c r="AH99" s="145">
        <f t="shared" si="115"/>
        <v>0</v>
      </c>
      <c r="AI99" s="145">
        <f t="shared" si="116"/>
        <v>0</v>
      </c>
      <c r="AK99" s="180"/>
      <c r="AL99" s="181"/>
      <c r="AM99" s="182"/>
      <c r="AN99" s="182"/>
      <c r="AO99" s="182"/>
      <c r="AP99" s="182"/>
      <c r="AQ99" s="182"/>
      <c r="AR99" s="183"/>
      <c r="AS99" s="183"/>
      <c r="AT99" s="182"/>
      <c r="AU99" s="182"/>
      <c r="AV99" s="182"/>
      <c r="AW99" s="182"/>
      <c r="AX99" s="182"/>
      <c r="AY99" s="155"/>
    </row>
    <row r="100" spans="1:51" x14ac:dyDescent="0.35">
      <c r="B100" s="142">
        <f t="shared" si="92"/>
        <v>0</v>
      </c>
      <c r="D100" s="173">
        <f t="shared" si="93"/>
        <v>0</v>
      </c>
      <c r="E100" s="174">
        <f t="shared" si="93"/>
        <v>0</v>
      </c>
      <c r="F100" s="174">
        <f t="shared" si="93"/>
        <v>0</v>
      </c>
      <c r="G100" s="174">
        <f t="shared" si="93"/>
        <v>0</v>
      </c>
      <c r="H100" s="175">
        <f t="shared" si="94"/>
        <v>0</v>
      </c>
      <c r="I100" s="176">
        <f t="shared" si="95"/>
        <v>0</v>
      </c>
      <c r="J100" s="177">
        <f t="shared" si="96"/>
        <v>0</v>
      </c>
      <c r="K100" s="177">
        <f t="shared" si="96"/>
        <v>0</v>
      </c>
      <c r="L100" s="178">
        <f t="shared" si="102"/>
        <v>0</v>
      </c>
      <c r="M100" s="143">
        <f t="shared" si="97"/>
        <v>0</v>
      </c>
      <c r="N100" s="143">
        <f t="shared" si="98"/>
        <v>0</v>
      </c>
      <c r="O100" s="143">
        <f t="shared" si="103"/>
        <v>0</v>
      </c>
      <c r="P100" s="143">
        <f t="shared" si="104"/>
        <v>0</v>
      </c>
      <c r="Q100" s="179">
        <f t="shared" si="99"/>
        <v>0</v>
      </c>
      <c r="R100" s="143">
        <f t="shared" si="100"/>
        <v>0</v>
      </c>
      <c r="S100" s="143">
        <f t="shared" si="101"/>
        <v>0</v>
      </c>
      <c r="T100" s="143">
        <f t="shared" si="105"/>
        <v>0</v>
      </c>
      <c r="U100" s="143">
        <f t="shared" si="106"/>
        <v>0</v>
      </c>
      <c r="W100" s="144"/>
      <c r="X100" s="144"/>
      <c r="Y100" s="143"/>
      <c r="Z100" s="145">
        <f t="shared" si="107"/>
        <v>0</v>
      </c>
      <c r="AA100" s="145">
        <f t="shared" si="108"/>
        <v>0</v>
      </c>
      <c r="AB100" s="145">
        <f t="shared" si="109"/>
        <v>0</v>
      </c>
      <c r="AC100" s="145">
        <f t="shared" si="110"/>
        <v>0</v>
      </c>
      <c r="AD100" s="145">
        <f t="shared" si="111"/>
        <v>0</v>
      </c>
      <c r="AE100" s="145">
        <f t="shared" si="112"/>
        <v>0</v>
      </c>
      <c r="AF100" s="145">
        <f t="shared" si="113"/>
        <v>0</v>
      </c>
      <c r="AG100" s="145">
        <f t="shared" si="114"/>
        <v>0</v>
      </c>
      <c r="AH100" s="145">
        <f t="shared" si="115"/>
        <v>0</v>
      </c>
      <c r="AI100" s="145">
        <f t="shared" si="116"/>
        <v>0</v>
      </c>
      <c r="AK100" s="180"/>
      <c r="AL100" s="181"/>
      <c r="AM100" s="182"/>
      <c r="AN100" s="182"/>
      <c r="AO100" s="182"/>
      <c r="AP100" s="182"/>
      <c r="AQ100" s="182"/>
      <c r="AR100" s="183"/>
      <c r="AS100" s="183"/>
      <c r="AT100" s="182"/>
      <c r="AU100" s="182"/>
      <c r="AV100" s="182"/>
      <c r="AW100" s="182"/>
      <c r="AX100" s="182"/>
      <c r="AY100" s="155"/>
    </row>
    <row r="101" spans="1:51" x14ac:dyDescent="0.35">
      <c r="B101" s="142">
        <f t="shared" si="92"/>
        <v>0</v>
      </c>
      <c r="D101" s="173">
        <f t="shared" si="93"/>
        <v>0</v>
      </c>
      <c r="E101" s="174">
        <f t="shared" si="93"/>
        <v>0</v>
      </c>
      <c r="F101" s="174">
        <f t="shared" si="93"/>
        <v>0</v>
      </c>
      <c r="G101" s="174">
        <f t="shared" si="93"/>
        <v>0</v>
      </c>
      <c r="H101" s="175">
        <f t="shared" si="94"/>
        <v>0</v>
      </c>
      <c r="I101" s="176">
        <f t="shared" si="95"/>
        <v>0</v>
      </c>
      <c r="J101" s="177">
        <f t="shared" si="96"/>
        <v>0</v>
      </c>
      <c r="K101" s="177">
        <f t="shared" si="96"/>
        <v>0</v>
      </c>
      <c r="L101" s="178">
        <f t="shared" si="102"/>
        <v>0</v>
      </c>
      <c r="M101" s="143">
        <f t="shared" si="97"/>
        <v>0</v>
      </c>
      <c r="N101" s="143">
        <f t="shared" si="98"/>
        <v>0</v>
      </c>
      <c r="O101" s="143">
        <f t="shared" si="103"/>
        <v>0</v>
      </c>
      <c r="P101" s="143">
        <f t="shared" si="104"/>
        <v>0</v>
      </c>
      <c r="Q101" s="179">
        <f t="shared" si="99"/>
        <v>0</v>
      </c>
      <c r="R101" s="143">
        <f t="shared" si="100"/>
        <v>0</v>
      </c>
      <c r="S101" s="143">
        <f t="shared" si="101"/>
        <v>0</v>
      </c>
      <c r="T101" s="143">
        <f t="shared" si="105"/>
        <v>0</v>
      </c>
      <c r="U101" s="143">
        <f t="shared" si="106"/>
        <v>0</v>
      </c>
      <c r="W101" s="144"/>
      <c r="X101" s="144"/>
      <c r="Y101" s="143"/>
      <c r="Z101" s="145">
        <f t="shared" si="107"/>
        <v>0</v>
      </c>
      <c r="AA101" s="145">
        <f t="shared" si="108"/>
        <v>0</v>
      </c>
      <c r="AB101" s="145">
        <f t="shared" si="109"/>
        <v>0</v>
      </c>
      <c r="AC101" s="145">
        <f t="shared" si="110"/>
        <v>0</v>
      </c>
      <c r="AD101" s="145">
        <f t="shared" si="111"/>
        <v>0</v>
      </c>
      <c r="AE101" s="145">
        <f t="shared" si="112"/>
        <v>0</v>
      </c>
      <c r="AF101" s="145">
        <f t="shared" si="113"/>
        <v>0</v>
      </c>
      <c r="AG101" s="145">
        <f t="shared" si="114"/>
        <v>0</v>
      </c>
      <c r="AH101" s="145">
        <f t="shared" si="115"/>
        <v>0</v>
      </c>
      <c r="AI101" s="145">
        <f t="shared" si="116"/>
        <v>0</v>
      </c>
      <c r="AK101" s="180"/>
      <c r="AL101" s="184"/>
      <c r="AM101" s="185"/>
      <c r="AN101" s="185"/>
      <c r="AO101" s="185"/>
      <c r="AP101" s="185"/>
      <c r="AQ101" s="185"/>
      <c r="AR101" s="186"/>
      <c r="AS101" s="186"/>
      <c r="AT101" s="185"/>
      <c r="AU101" s="185"/>
      <c r="AV101" s="185"/>
      <c r="AW101" s="185"/>
      <c r="AX101" s="185"/>
      <c r="AY101" s="155"/>
    </row>
    <row r="102" spans="1:51" x14ac:dyDescent="0.35">
      <c r="B102" s="142">
        <f t="shared" si="92"/>
        <v>0</v>
      </c>
      <c r="D102" s="173">
        <f t="shared" si="93"/>
        <v>0</v>
      </c>
      <c r="E102" s="174">
        <f t="shared" si="93"/>
        <v>0</v>
      </c>
      <c r="F102" s="174">
        <f t="shared" si="93"/>
        <v>0</v>
      </c>
      <c r="G102" s="174">
        <f t="shared" si="93"/>
        <v>0</v>
      </c>
      <c r="H102" s="175">
        <f t="shared" si="94"/>
        <v>0</v>
      </c>
      <c r="I102" s="176">
        <f t="shared" si="95"/>
        <v>0</v>
      </c>
      <c r="J102" s="177">
        <f t="shared" si="96"/>
        <v>0</v>
      </c>
      <c r="K102" s="177">
        <f t="shared" si="96"/>
        <v>0</v>
      </c>
      <c r="L102" s="178">
        <f t="shared" si="102"/>
        <v>0</v>
      </c>
      <c r="M102" s="143">
        <f t="shared" si="97"/>
        <v>0</v>
      </c>
      <c r="N102" s="143">
        <f t="shared" si="98"/>
        <v>0</v>
      </c>
      <c r="O102" s="143">
        <f t="shared" si="103"/>
        <v>0</v>
      </c>
      <c r="P102" s="143">
        <f t="shared" si="104"/>
        <v>0</v>
      </c>
      <c r="Q102" s="179">
        <f t="shared" si="99"/>
        <v>0</v>
      </c>
      <c r="R102" s="143">
        <f t="shared" si="100"/>
        <v>0</v>
      </c>
      <c r="S102" s="143">
        <f t="shared" si="101"/>
        <v>0</v>
      </c>
      <c r="T102" s="143">
        <f t="shared" si="105"/>
        <v>0</v>
      </c>
      <c r="U102" s="143">
        <f t="shared" si="106"/>
        <v>0</v>
      </c>
      <c r="W102" s="144"/>
      <c r="X102" s="144"/>
      <c r="Y102" s="143"/>
      <c r="Z102" s="145">
        <f t="shared" si="107"/>
        <v>0</v>
      </c>
      <c r="AA102" s="145">
        <f t="shared" si="108"/>
        <v>0</v>
      </c>
      <c r="AB102" s="145">
        <f t="shared" si="109"/>
        <v>0</v>
      </c>
      <c r="AC102" s="145">
        <f t="shared" si="110"/>
        <v>0</v>
      </c>
      <c r="AD102" s="145">
        <f t="shared" si="111"/>
        <v>0</v>
      </c>
      <c r="AE102" s="145">
        <f t="shared" si="112"/>
        <v>0</v>
      </c>
      <c r="AF102" s="145">
        <f t="shared" si="113"/>
        <v>0</v>
      </c>
      <c r="AG102" s="145">
        <f t="shared" si="114"/>
        <v>0</v>
      </c>
      <c r="AH102" s="145">
        <f t="shared" si="115"/>
        <v>0</v>
      </c>
      <c r="AI102" s="145">
        <f t="shared" si="116"/>
        <v>0</v>
      </c>
      <c r="AK102" s="180"/>
      <c r="AL102" s="184"/>
      <c r="AM102" s="185"/>
      <c r="AN102" s="185"/>
      <c r="AO102" s="185"/>
      <c r="AP102" s="185"/>
      <c r="AQ102" s="185"/>
      <c r="AR102" s="186"/>
      <c r="AS102" s="186"/>
      <c r="AT102" s="185"/>
      <c r="AU102" s="185"/>
      <c r="AV102" s="185"/>
      <c r="AW102" s="185"/>
      <c r="AX102" s="185"/>
      <c r="AY102" s="155"/>
    </row>
    <row r="103" spans="1:51" x14ac:dyDescent="0.35">
      <c r="B103" s="187" t="str">
        <f>CONCATENATE(A69," Subtotal")</f>
        <v>Cake Make-Up II Subtotal</v>
      </c>
      <c r="C103" s="188"/>
      <c r="D103" s="189">
        <f>SUM(D70:D102)</f>
        <v>642030.75</v>
      </c>
      <c r="E103" s="189">
        <f>SUM(E70:E102)</f>
        <v>72306.550686000002</v>
      </c>
      <c r="F103" s="189">
        <f>SUM(F70:F102)</f>
        <v>25887.265984999998</v>
      </c>
      <c r="G103" s="189">
        <f>SUM(G70:G102)</f>
        <v>9301.8499739999988</v>
      </c>
      <c r="H103" s="190">
        <f t="shared" ref="H103" si="117">D103/E103</f>
        <v>8.8792888598447561</v>
      </c>
      <c r="I103" s="191"/>
      <c r="J103" s="192">
        <f>AB103/(SUM($E103:$G103))</f>
        <v>0.67213482287646664</v>
      </c>
      <c r="K103" s="192">
        <f>AG103/(SUM($E103:$F103))</f>
        <v>0.7355753947493725</v>
      </c>
      <c r="L103" s="193">
        <f>D103/(J103*(E103+F103+G103))</f>
        <v>8.8860443239335005</v>
      </c>
      <c r="M103" s="194">
        <f>AD103/(SUM($E103:$G103))</f>
        <v>0.67264619070449971</v>
      </c>
      <c r="N103" s="195">
        <f>M103-J103</f>
        <v>5.1136782803307135E-4</v>
      </c>
      <c r="O103" s="194">
        <f>AI103/(SUM($E103:$F103))</f>
        <v>0.73636561992762017</v>
      </c>
      <c r="P103" s="195">
        <f>O103-K103</f>
        <v>7.9022517824767213E-4</v>
      </c>
      <c r="Q103" s="193">
        <f>D103/(R103*(E103+F103+G103))</f>
        <v>8.8860656637444144</v>
      </c>
      <c r="R103" s="196">
        <f>AC103/(SUM($E103:$G103))</f>
        <v>0.67213320875042126</v>
      </c>
      <c r="S103" s="195">
        <f>R103-J103</f>
        <v>-1.6141260453794715E-6</v>
      </c>
      <c r="T103" s="196">
        <f>AH103/(SUM($E103:$F103))</f>
        <v>0.7358040434556995</v>
      </c>
      <c r="U103" s="195">
        <f>T103-K103</f>
        <v>2.2864870632699485E-4</v>
      </c>
      <c r="V103" s="187"/>
      <c r="W103" s="187"/>
      <c r="X103" s="187"/>
      <c r="Y103" s="143"/>
      <c r="Z103" s="197">
        <f t="shared" ref="Z103:AI103" si="118">SUM(Z70:Z102)</f>
        <v>951231.94123672077</v>
      </c>
      <c r="AA103" s="197">
        <f t="shared" si="118"/>
        <v>957902.63930611976</v>
      </c>
      <c r="AB103" s="197">
        <f t="shared" si="118"/>
        <v>72251.580860424787</v>
      </c>
      <c r="AC103" s="197">
        <f t="shared" si="118"/>
        <v>72251.407348869485</v>
      </c>
      <c r="AD103" s="197">
        <f t="shared" si="118"/>
        <v>72306.550686000002</v>
      </c>
      <c r="AE103" s="197">
        <f t="shared" si="118"/>
        <v>869313.08123910427</v>
      </c>
      <c r="AF103" s="197">
        <f t="shared" si="118"/>
        <v>875394.34554195974</v>
      </c>
      <c r="AG103" s="197">
        <f t="shared" si="118"/>
        <v>72228.955459718345</v>
      </c>
      <c r="AH103" s="197">
        <f t="shared" si="118"/>
        <v>72251.407348869485</v>
      </c>
      <c r="AI103" s="197">
        <f t="shared" si="118"/>
        <v>72306.550686000002</v>
      </c>
      <c r="AK103" s="198"/>
      <c r="AL103" s="203"/>
      <c r="AM103" s="204"/>
      <c r="AN103" s="204"/>
      <c r="AO103" s="204"/>
      <c r="AP103" s="204"/>
      <c r="AQ103" s="204"/>
      <c r="AR103" s="205"/>
      <c r="AS103" s="205"/>
      <c r="AT103" s="204"/>
      <c r="AU103" s="204"/>
      <c r="AV103" s="204"/>
      <c r="AW103" s="204"/>
      <c r="AX103" s="204"/>
      <c r="AY103" s="155"/>
    </row>
    <row r="104" spans="1:51" x14ac:dyDescent="0.35">
      <c r="B104" s="142"/>
      <c r="C104" s="187"/>
      <c r="D104" s="189"/>
      <c r="E104" s="189"/>
      <c r="F104" s="189"/>
      <c r="G104" s="189"/>
      <c r="H104" s="187"/>
      <c r="I104" s="187"/>
      <c r="J104" s="192"/>
      <c r="K104" s="192"/>
      <c r="L104" s="193"/>
      <c r="M104" s="195"/>
      <c r="N104" s="195"/>
      <c r="O104" s="195"/>
      <c r="P104" s="195"/>
      <c r="Q104" s="193"/>
      <c r="R104" s="195"/>
      <c r="S104" s="195"/>
      <c r="T104" s="195"/>
      <c r="U104" s="195"/>
      <c r="V104" s="206"/>
      <c r="W104" s="206"/>
      <c r="X104" s="206"/>
      <c r="Y104" s="207"/>
      <c r="AK104" s="180"/>
      <c r="AY104" s="155"/>
    </row>
    <row r="105" spans="1:51" x14ac:dyDescent="0.35">
      <c r="A105" s="166" t="str">
        <f>AL105</f>
        <v>Cookie Line</v>
      </c>
      <c r="B105" s="142"/>
      <c r="C105" s="187"/>
      <c r="D105" s="189"/>
      <c r="E105" s="189"/>
      <c r="F105" s="189"/>
      <c r="G105" s="189"/>
      <c r="H105" s="187"/>
      <c r="I105" s="187"/>
      <c r="J105" s="192"/>
      <c r="K105" s="192"/>
      <c r="L105" s="193"/>
      <c r="M105" s="195"/>
      <c r="N105" s="195"/>
      <c r="O105" s="195"/>
      <c r="P105" s="195"/>
      <c r="Q105" s="193"/>
      <c r="R105" s="195"/>
      <c r="S105" s="195"/>
      <c r="T105" s="195"/>
      <c r="U105" s="195"/>
      <c r="V105" s="206"/>
      <c r="W105" s="206"/>
      <c r="X105" s="206"/>
      <c r="Y105" s="207"/>
      <c r="AK105" s="201"/>
      <c r="AL105" s="184" t="s">
        <v>446</v>
      </c>
      <c r="AM105" s="184"/>
      <c r="AN105" s="184"/>
      <c r="AO105" s="184"/>
      <c r="AP105" s="184"/>
      <c r="AQ105" s="184"/>
      <c r="AR105" s="184"/>
      <c r="AS105" s="184"/>
      <c r="AT105" s="184"/>
      <c r="AU105" s="184"/>
      <c r="AV105" s="184"/>
      <c r="AW105" s="184"/>
      <c r="AX105" s="184"/>
      <c r="AY105" s="155"/>
    </row>
    <row r="106" spans="1:51" x14ac:dyDescent="0.35">
      <c r="B106" s="142" t="str">
        <f t="shared" ref="B106:B125" si="119">AL106</f>
        <v>B19888 M&amp;M COOKIE</v>
      </c>
      <c r="D106" s="173">
        <f t="shared" ref="D106:G125" si="120">AM106</f>
        <v>42610</v>
      </c>
      <c r="E106" s="174">
        <f t="shared" si="120"/>
        <v>5426.6000420000009</v>
      </c>
      <c r="F106" s="174">
        <f>AO106</f>
        <v>1067.7999629999999</v>
      </c>
      <c r="G106" s="174">
        <f>AP106</f>
        <v>648.71666199999993</v>
      </c>
      <c r="H106" s="175">
        <f t="shared" ref="H106:H125" si="121">IF(ISERROR(D106/E106),0,D106/E106)</f>
        <v>7.8520620038722937</v>
      </c>
      <c r="I106" s="176">
        <f t="shared" ref="I106:I125" si="122">AR106</f>
        <v>8</v>
      </c>
      <c r="J106" s="177">
        <f t="shared" ref="J106:K125" si="123">AS106/100</f>
        <v>0.74564790809120851</v>
      </c>
      <c r="K106" s="177">
        <f t="shared" si="123"/>
        <v>0.82012964952872436</v>
      </c>
      <c r="L106" s="178">
        <f>IF(ISERROR(D106/(J106*(E106+F106+G106))),0,D106/(J106*(E106+F106+G106)))</f>
        <v>8.0000000000000053</v>
      </c>
      <c r="M106" s="143">
        <f t="shared" ref="M106:M125" si="124">IF(ISERROR(D106/Z106),0,D106/Z106)</f>
        <v>0.7596964035418855</v>
      </c>
      <c r="N106" s="143">
        <f t="shared" ref="N106:N125" si="125">M106-J106</f>
        <v>1.404849545067699E-2</v>
      </c>
      <c r="O106" s="143">
        <f>IF(ISERROR(D106/AE106),0,D106/AE106)</f>
        <v>0.83558142981985895</v>
      </c>
      <c r="P106" s="143">
        <f>O106-K106</f>
        <v>1.5451780291134587E-2</v>
      </c>
      <c r="Q106" s="179">
        <f t="shared" ref="Q106:Q125" si="126">I106</f>
        <v>8</v>
      </c>
      <c r="R106" s="143">
        <f t="shared" ref="R106:R125" si="127">IF(ISERROR(D106/AA106),0,D106/AA106)</f>
        <v>0.74564790809120896</v>
      </c>
      <c r="S106" s="143">
        <f t="shared" ref="S106:S125" si="128">R106-J106</f>
        <v>0</v>
      </c>
      <c r="T106" s="143">
        <f>IF(ISERROR(D106/AF106),0,D106/AF106)</f>
        <v>0.8201296495287248</v>
      </c>
      <c r="U106" s="143">
        <f>T106-K106</f>
        <v>0</v>
      </c>
      <c r="W106" s="144"/>
      <c r="X106" s="144"/>
      <c r="Y106" s="143"/>
      <c r="Z106" s="145">
        <f>(SUM($E106:$G106))*$H106</f>
        <v>56088.19497017761</v>
      </c>
      <c r="AA106" s="145">
        <f>(SUM($E106:$G106))*$Q106</f>
        <v>57144.933336000009</v>
      </c>
      <c r="AB106" s="145">
        <f>(SUM($E106:$G106))*$J106</f>
        <v>5326.2499999999964</v>
      </c>
      <c r="AC106" s="145">
        <f>SUM(($E106:$G106))*$R106</f>
        <v>5326.25</v>
      </c>
      <c r="AD106" s="145">
        <f>SUM(($E106:$G106))*$M106</f>
        <v>5426.6000420000009</v>
      </c>
      <c r="AE106" s="145">
        <f>(SUM($E106:$F106))*$H106</f>
        <v>50994.431517208548</v>
      </c>
      <c r="AF106" s="145">
        <f>(SUM($E106:$F106))*$Q106</f>
        <v>51955.200040000011</v>
      </c>
      <c r="AG106" s="145">
        <f>(SUM($E106:$F106))*$K106</f>
        <v>5326.2499999999964</v>
      </c>
      <c r="AH106" s="145">
        <f>SUM(($E106:$F106))*$T106</f>
        <v>5326.25</v>
      </c>
      <c r="AI106" s="145">
        <f>SUM(($E106:$F106))*$O106</f>
        <v>5426.600042</v>
      </c>
      <c r="AK106" s="180"/>
      <c r="AL106" s="184" t="s">
        <v>1091</v>
      </c>
      <c r="AM106" s="185">
        <v>42610</v>
      </c>
      <c r="AN106" s="185">
        <v>5426.6000420000009</v>
      </c>
      <c r="AO106" s="185">
        <v>1067.7999629999999</v>
      </c>
      <c r="AP106" s="185">
        <v>648.71666199999993</v>
      </c>
      <c r="AQ106" s="185">
        <v>7.8520620038722937</v>
      </c>
      <c r="AR106" s="185">
        <v>8</v>
      </c>
      <c r="AS106" s="185">
        <v>74.564790809120851</v>
      </c>
      <c r="AT106" s="185">
        <v>82.012964952872437</v>
      </c>
      <c r="AU106" s="185">
        <v>-0.14793799612770614</v>
      </c>
      <c r="AV106" s="185">
        <v>43412.800336000008</v>
      </c>
      <c r="AW106" s="185">
        <v>802.80033599999763</v>
      </c>
      <c r="AX106" s="185">
        <v>100.3500419999997</v>
      </c>
      <c r="AY106" s="155"/>
    </row>
    <row r="107" spans="1:51" x14ac:dyDescent="0.35">
      <c r="B107" s="142" t="str">
        <f t="shared" si="119"/>
        <v>B19900 HOT ONES M&amp;M COOKIE</v>
      </c>
      <c r="D107" s="173">
        <f t="shared" si="120"/>
        <v>22789</v>
      </c>
      <c r="E107" s="174">
        <f t="shared" si="120"/>
        <v>2697.5166830000003</v>
      </c>
      <c r="F107" s="174">
        <f t="shared" si="120"/>
        <v>597.56665099999987</v>
      </c>
      <c r="G107" s="174">
        <f t="shared" si="120"/>
        <v>266.73333000000002</v>
      </c>
      <c r="H107" s="175">
        <f t="shared" si="121"/>
        <v>8.4481405225844899</v>
      </c>
      <c r="I107" s="176">
        <f t="shared" si="122"/>
        <v>8</v>
      </c>
      <c r="J107" s="177">
        <f t="shared" si="123"/>
        <v>0.79976744137103639</v>
      </c>
      <c r="K107" s="177">
        <f t="shared" si="123"/>
        <v>0.8645077259827505</v>
      </c>
      <c r="L107" s="178">
        <f t="shared" ref="L107:L125" si="129">IF(ISERROR(D107/(J107*(E107+F107+G107))),0,D107/(J107*(E107+F107+G107)))</f>
        <v>7.9999999999999991</v>
      </c>
      <c r="M107" s="143">
        <f t="shared" si="124"/>
        <v>0.7573429340887603</v>
      </c>
      <c r="N107" s="143">
        <f t="shared" si="125"/>
        <v>-4.2424507282276092E-2</v>
      </c>
      <c r="O107" s="143">
        <f t="shared" ref="O107:O125" si="130">IF(ISERROR(D107/AE107),0,D107/AE107)</f>
        <v>0.81864900203461743</v>
      </c>
      <c r="P107" s="143">
        <f t="shared" ref="P107:P125" si="131">O107-K107</f>
        <v>-4.5858723948133062E-2</v>
      </c>
      <c r="Q107" s="179">
        <f t="shared" si="126"/>
        <v>8</v>
      </c>
      <c r="R107" s="143">
        <f t="shared" si="127"/>
        <v>0.79976744137103628</v>
      </c>
      <c r="S107" s="143">
        <f t="shared" si="128"/>
        <v>0</v>
      </c>
      <c r="T107" s="143">
        <f t="shared" ref="T107:T125" si="132">IF(ISERROR(D107/AF107),0,D107/AF107)</f>
        <v>0.8645077259827505</v>
      </c>
      <c r="U107" s="143">
        <f t="shared" ref="U107:U125" si="133">T107-K107</f>
        <v>0</v>
      </c>
      <c r="W107" s="144"/>
      <c r="X107" s="144"/>
      <c r="Y107" s="143"/>
      <c r="Z107" s="145">
        <f t="shared" ref="Z107:Z125" si="134">(SUM($E107:$G107))*$H107</f>
        <v>30090.727693155102</v>
      </c>
      <c r="AA107" s="145">
        <f t="shared" ref="AA107:AA125" si="135">(SUM($E107:$G107))*$Q107</f>
        <v>28494.533312</v>
      </c>
      <c r="AB107" s="145">
        <f t="shared" ref="AB107:AB125" si="136">(SUM($E107:$G107))*$J107</f>
        <v>2848.6250000000005</v>
      </c>
      <c r="AC107" s="145">
        <f t="shared" ref="AC107:AC125" si="137">SUM(($E107:$G107))*$R107</f>
        <v>2848.625</v>
      </c>
      <c r="AD107" s="145">
        <f t="shared" ref="AD107:AD125" si="138">SUM(($E107:$G107))*$M107</f>
        <v>2697.5166829999998</v>
      </c>
      <c r="AE107" s="145">
        <f t="shared" ref="AE107:AE125" si="139">(SUM($E107:$F107))*$H107</f>
        <v>27837.327039258202</v>
      </c>
      <c r="AF107" s="145">
        <f t="shared" ref="AF107:AF125" si="140">(SUM($E107:$F107))*$Q107</f>
        <v>26360.666671999999</v>
      </c>
      <c r="AG107" s="145">
        <f t="shared" ref="AG107:AG125" si="141">(SUM($E107:$F107))*$K107</f>
        <v>2848.625</v>
      </c>
      <c r="AH107" s="145">
        <f t="shared" ref="AH107:AH125" si="142">SUM(($E107:$F107))*$T107</f>
        <v>2848.625</v>
      </c>
      <c r="AI107" s="145">
        <f t="shared" ref="AI107:AI125" si="143">SUM(($E107:$F107))*$O107</f>
        <v>2697.5166829999998</v>
      </c>
      <c r="AK107" s="180"/>
      <c r="AL107" s="184" t="s">
        <v>1092</v>
      </c>
      <c r="AM107" s="185">
        <v>22789</v>
      </c>
      <c r="AN107" s="185">
        <v>2697.5166830000003</v>
      </c>
      <c r="AO107" s="185">
        <v>597.56665099999987</v>
      </c>
      <c r="AP107" s="185">
        <v>266.73333000000002</v>
      </c>
      <c r="AQ107" s="185">
        <v>8.4481405225844881</v>
      </c>
      <c r="AR107" s="185">
        <v>8</v>
      </c>
      <c r="AS107" s="185">
        <v>79.976744137103637</v>
      </c>
      <c r="AT107" s="185">
        <v>86.450772598275051</v>
      </c>
      <c r="AU107" s="185">
        <v>0.44814052258448894</v>
      </c>
      <c r="AV107" s="185">
        <v>21580.133464000002</v>
      </c>
      <c r="AW107" s="185">
        <v>-1208.8665360000005</v>
      </c>
      <c r="AX107" s="185">
        <v>-151.10831700000006</v>
      </c>
      <c r="AY107" s="155"/>
    </row>
    <row r="108" spans="1:51" x14ac:dyDescent="0.35">
      <c r="B108" s="142" t="str">
        <f t="shared" si="119"/>
        <v>B19902 HOT ONES CHOCOLATE CHIP</v>
      </c>
      <c r="D108" s="173">
        <f t="shared" si="120"/>
        <v>42254</v>
      </c>
      <c r="E108" s="174">
        <f t="shared" si="120"/>
        <v>5389.3000259999999</v>
      </c>
      <c r="F108" s="174">
        <f t="shared" si="120"/>
        <v>640.69997499999988</v>
      </c>
      <c r="G108" s="174">
        <f t="shared" si="120"/>
        <v>258.83332999999999</v>
      </c>
      <c r="H108" s="175">
        <f t="shared" si="121"/>
        <v>7.8403502859649477</v>
      </c>
      <c r="I108" s="176">
        <f t="shared" si="122"/>
        <v>8</v>
      </c>
      <c r="J108" s="177">
        <f t="shared" si="123"/>
        <v>0.83986165986690864</v>
      </c>
      <c r="K108" s="177">
        <f t="shared" si="123"/>
        <v>0.87591210599072766</v>
      </c>
      <c r="L108" s="178">
        <f t="shared" si="129"/>
        <v>8</v>
      </c>
      <c r="M108" s="143">
        <f t="shared" si="124"/>
        <v>0.85696340518902525</v>
      </c>
      <c r="N108" s="143">
        <f t="shared" si="125"/>
        <v>1.7101745322116613E-2</v>
      </c>
      <c r="O108" s="143">
        <f t="shared" si="130"/>
        <v>0.89374793119506679</v>
      </c>
      <c r="P108" s="143">
        <f t="shared" si="131"/>
        <v>1.7835825204339129E-2</v>
      </c>
      <c r="Q108" s="179">
        <f t="shared" si="126"/>
        <v>8</v>
      </c>
      <c r="R108" s="143">
        <f t="shared" si="127"/>
        <v>0.83986165986690864</v>
      </c>
      <c r="S108" s="143">
        <f t="shared" si="128"/>
        <v>0</v>
      </c>
      <c r="T108" s="143">
        <f t="shared" si="132"/>
        <v>0.87591210599072777</v>
      </c>
      <c r="U108" s="143">
        <f t="shared" si="133"/>
        <v>0</v>
      </c>
      <c r="W108" s="144"/>
      <c r="X108" s="144"/>
      <c r="Y108" s="143"/>
      <c r="Z108" s="145">
        <f t="shared" si="134"/>
        <v>49306.656205091742</v>
      </c>
      <c r="AA108" s="145">
        <f t="shared" si="135"/>
        <v>50310.666647999999</v>
      </c>
      <c r="AB108" s="145">
        <f t="shared" si="136"/>
        <v>5281.75</v>
      </c>
      <c r="AC108" s="145">
        <f t="shared" si="137"/>
        <v>5281.75</v>
      </c>
      <c r="AD108" s="145">
        <f t="shared" si="138"/>
        <v>5389.3000259999999</v>
      </c>
      <c r="AE108" s="145">
        <f t="shared" si="139"/>
        <v>47277.312232208977</v>
      </c>
      <c r="AF108" s="145">
        <f t="shared" si="140"/>
        <v>48240.000007999995</v>
      </c>
      <c r="AG108" s="145">
        <f t="shared" si="141"/>
        <v>5281.7499999999991</v>
      </c>
      <c r="AH108" s="145">
        <f t="shared" si="142"/>
        <v>5281.75</v>
      </c>
      <c r="AI108" s="145">
        <f t="shared" si="143"/>
        <v>5389.3000259999999</v>
      </c>
      <c r="AK108" s="180"/>
      <c r="AL108" s="184" t="s">
        <v>1093</v>
      </c>
      <c r="AM108" s="185">
        <v>42254</v>
      </c>
      <c r="AN108" s="185">
        <v>5389.3000259999999</v>
      </c>
      <c r="AO108" s="185">
        <v>640.69997499999988</v>
      </c>
      <c r="AP108" s="185">
        <v>258.83332999999999</v>
      </c>
      <c r="AQ108" s="185">
        <v>7.8403502859649477</v>
      </c>
      <c r="AR108" s="185">
        <v>8</v>
      </c>
      <c r="AS108" s="185">
        <v>83.986165986690864</v>
      </c>
      <c r="AT108" s="185">
        <v>87.591210599072767</v>
      </c>
      <c r="AU108" s="185">
        <v>-0.15964971403505274</v>
      </c>
      <c r="AV108" s="185">
        <v>43114.400207999999</v>
      </c>
      <c r="AW108" s="185">
        <v>860.40020799999877</v>
      </c>
      <c r="AX108" s="185">
        <v>107.55002599999985</v>
      </c>
      <c r="AY108" s="155"/>
    </row>
    <row r="109" spans="1:51" x14ac:dyDescent="0.35">
      <c r="B109" s="142" t="str">
        <f t="shared" si="119"/>
        <v>B19908 HOT ONES SUGAR</v>
      </c>
      <c r="D109" s="173">
        <f t="shared" si="120"/>
        <v>22991</v>
      </c>
      <c r="E109" s="174">
        <f t="shared" si="120"/>
        <v>2957.9500300000004</v>
      </c>
      <c r="F109" s="174">
        <f t="shared" si="120"/>
        <v>859.18331000000001</v>
      </c>
      <c r="G109" s="174">
        <f t="shared" si="120"/>
        <v>300.833326</v>
      </c>
      <c r="H109" s="175">
        <f t="shared" si="121"/>
        <v>7.7726127104317566</v>
      </c>
      <c r="I109" s="176">
        <f t="shared" si="122"/>
        <v>8</v>
      </c>
      <c r="J109" s="177">
        <f t="shared" si="123"/>
        <v>0.69788690222486605</v>
      </c>
      <c r="K109" s="177">
        <f t="shared" si="123"/>
        <v>0.75288829181953598</v>
      </c>
      <c r="L109" s="178">
        <f t="shared" si="129"/>
        <v>8</v>
      </c>
      <c r="M109" s="143">
        <f t="shared" si="124"/>
        <v>0.71830353907969213</v>
      </c>
      <c r="N109" s="143">
        <f t="shared" si="125"/>
        <v>2.0416636854826087E-2</v>
      </c>
      <c r="O109" s="143">
        <f t="shared" si="130"/>
        <v>0.77491399082223311</v>
      </c>
      <c r="P109" s="143">
        <f t="shared" si="131"/>
        <v>2.202569900269713E-2</v>
      </c>
      <c r="Q109" s="179">
        <f t="shared" si="126"/>
        <v>8</v>
      </c>
      <c r="R109" s="143">
        <f t="shared" si="127"/>
        <v>0.69788690222486605</v>
      </c>
      <c r="S109" s="143">
        <f t="shared" si="128"/>
        <v>0</v>
      </c>
      <c r="T109" s="143">
        <f t="shared" si="132"/>
        <v>0.75288829181953587</v>
      </c>
      <c r="U109" s="143">
        <f t="shared" si="133"/>
        <v>0</v>
      </c>
      <c r="W109" s="144"/>
      <c r="X109" s="144"/>
      <c r="Y109" s="143"/>
      <c r="Z109" s="145">
        <f t="shared" si="134"/>
        <v>32007.360049285886</v>
      </c>
      <c r="AA109" s="145">
        <f t="shared" si="135"/>
        <v>32943.733328000002</v>
      </c>
      <c r="AB109" s="145">
        <f t="shared" si="136"/>
        <v>2873.875</v>
      </c>
      <c r="AC109" s="145">
        <f t="shared" si="137"/>
        <v>2873.875</v>
      </c>
      <c r="AD109" s="145">
        <f t="shared" si="138"/>
        <v>2957.9500300000009</v>
      </c>
      <c r="AE109" s="145">
        <f t="shared" si="139"/>
        <v>29669.099115896828</v>
      </c>
      <c r="AF109" s="145">
        <f t="shared" si="140"/>
        <v>30537.066720000003</v>
      </c>
      <c r="AG109" s="145">
        <f t="shared" si="141"/>
        <v>2873.8750000000005</v>
      </c>
      <c r="AH109" s="145">
        <f t="shared" si="142"/>
        <v>2873.875</v>
      </c>
      <c r="AI109" s="145">
        <f t="shared" si="143"/>
        <v>2957.9500300000004</v>
      </c>
      <c r="AK109" s="180"/>
      <c r="AL109" s="184" t="s">
        <v>1094</v>
      </c>
      <c r="AM109" s="185">
        <v>22991</v>
      </c>
      <c r="AN109" s="185">
        <v>2957.9500300000004</v>
      </c>
      <c r="AO109" s="185">
        <v>859.18331000000001</v>
      </c>
      <c r="AP109" s="185">
        <v>300.833326</v>
      </c>
      <c r="AQ109" s="185">
        <v>7.7726127104317575</v>
      </c>
      <c r="AR109" s="185">
        <v>8</v>
      </c>
      <c r="AS109" s="185">
        <v>69.788690222486608</v>
      </c>
      <c r="AT109" s="185">
        <v>75.288829181953602</v>
      </c>
      <c r="AU109" s="185">
        <v>-0.22738728956824275</v>
      </c>
      <c r="AV109" s="185">
        <v>23663.600240000003</v>
      </c>
      <c r="AW109" s="185">
        <v>672.6002400000001</v>
      </c>
      <c r="AX109" s="185">
        <v>84.075030000000012</v>
      </c>
      <c r="AY109" s="155"/>
    </row>
    <row r="110" spans="1:51" x14ac:dyDescent="0.35">
      <c r="B110" s="142" t="str">
        <f t="shared" si="119"/>
        <v>B19913 CHOCOLATE CHIP</v>
      </c>
      <c r="D110" s="173">
        <f t="shared" si="120"/>
        <v>139540</v>
      </c>
      <c r="E110" s="174">
        <f t="shared" si="120"/>
        <v>17636.400133999996</v>
      </c>
      <c r="F110" s="174">
        <f t="shared" si="120"/>
        <v>3986.0165489999981</v>
      </c>
      <c r="G110" s="174">
        <f t="shared" si="120"/>
        <v>528.16666099999986</v>
      </c>
      <c r="H110" s="175">
        <f t="shared" si="121"/>
        <v>7.9120454820590336</v>
      </c>
      <c r="I110" s="176">
        <f t="shared" si="122"/>
        <v>8</v>
      </c>
      <c r="J110" s="177">
        <f t="shared" si="123"/>
        <v>0.78745104492810969</v>
      </c>
      <c r="K110" s="177">
        <f t="shared" si="123"/>
        <v>0.80668596187555897</v>
      </c>
      <c r="L110" s="178">
        <f t="shared" si="129"/>
        <v>8.0000000000000107</v>
      </c>
      <c r="M110" s="143">
        <f t="shared" si="124"/>
        <v>0.79620477077761598</v>
      </c>
      <c r="N110" s="143">
        <f t="shared" si="125"/>
        <v>8.7537258495062886E-3</v>
      </c>
      <c r="O110" s="143">
        <f t="shared" si="130"/>
        <v>0.81565351332194569</v>
      </c>
      <c r="P110" s="143">
        <f t="shared" si="131"/>
        <v>8.9675514463867234E-3</v>
      </c>
      <c r="Q110" s="179">
        <f t="shared" si="126"/>
        <v>8</v>
      </c>
      <c r="R110" s="143">
        <f t="shared" si="127"/>
        <v>0.78745104492811069</v>
      </c>
      <c r="S110" s="143">
        <f t="shared" si="128"/>
        <v>9.9920072216264089E-16</v>
      </c>
      <c r="T110" s="143">
        <f t="shared" si="132"/>
        <v>0.80668596187555963</v>
      </c>
      <c r="U110" s="143">
        <f t="shared" si="133"/>
        <v>0</v>
      </c>
      <c r="W110" s="144"/>
      <c r="X110" s="144"/>
      <c r="Y110" s="143"/>
      <c r="Z110" s="145">
        <f t="shared" si="134"/>
        <v>175256.42287186725</v>
      </c>
      <c r="AA110" s="145">
        <f t="shared" si="135"/>
        <v>177204.66675199996</v>
      </c>
      <c r="AB110" s="145">
        <f t="shared" si="136"/>
        <v>17442.499999999978</v>
      </c>
      <c r="AC110" s="145">
        <f t="shared" si="137"/>
        <v>17442.5</v>
      </c>
      <c r="AD110" s="145">
        <f t="shared" si="138"/>
        <v>17636.400133999996</v>
      </c>
      <c r="AE110" s="145">
        <f t="shared" si="139"/>
        <v>171077.54422792798</v>
      </c>
      <c r="AF110" s="145">
        <f t="shared" si="140"/>
        <v>172979.33346399997</v>
      </c>
      <c r="AG110" s="145">
        <f t="shared" si="141"/>
        <v>17442.499999999985</v>
      </c>
      <c r="AH110" s="145">
        <f t="shared" si="142"/>
        <v>17442.5</v>
      </c>
      <c r="AI110" s="145">
        <f t="shared" si="143"/>
        <v>17636.400134</v>
      </c>
      <c r="AK110" s="180"/>
      <c r="AL110" s="184" t="s">
        <v>1095</v>
      </c>
      <c r="AM110" s="185">
        <v>139540</v>
      </c>
      <c r="AN110" s="185">
        <v>17636.400133999996</v>
      </c>
      <c r="AO110" s="185">
        <v>3986.0165489999981</v>
      </c>
      <c r="AP110" s="185">
        <v>528.16666099999986</v>
      </c>
      <c r="AQ110" s="185">
        <v>7.9120454820590336</v>
      </c>
      <c r="AR110" s="185">
        <v>8</v>
      </c>
      <c r="AS110" s="185">
        <v>78.745104492810967</v>
      </c>
      <c r="AT110" s="185">
        <v>80.668596187555892</v>
      </c>
      <c r="AU110" s="185">
        <v>-8.7954517940966065E-2</v>
      </c>
      <c r="AV110" s="185">
        <v>141091.20107199997</v>
      </c>
      <c r="AW110" s="185">
        <v>1551.2010719999982</v>
      </c>
      <c r="AX110" s="185">
        <v>193.90013399999978</v>
      </c>
      <c r="AY110" s="155"/>
    </row>
    <row r="111" spans="1:51" x14ac:dyDescent="0.35">
      <c r="B111" s="142" t="str">
        <f t="shared" si="119"/>
        <v>B19929 OATMEAL RAISIN</v>
      </c>
      <c r="D111" s="173">
        <f t="shared" si="120"/>
        <v>55596</v>
      </c>
      <c r="E111" s="174">
        <f t="shared" si="120"/>
        <v>8144.300057999998</v>
      </c>
      <c r="F111" s="174">
        <f t="shared" si="120"/>
        <v>3079.3999479999998</v>
      </c>
      <c r="G111" s="174">
        <f t="shared" si="120"/>
        <v>843.43332999999996</v>
      </c>
      <c r="H111" s="175">
        <f t="shared" si="121"/>
        <v>6.8263693140074153</v>
      </c>
      <c r="I111" s="176">
        <f t="shared" si="122"/>
        <v>7.2</v>
      </c>
      <c r="J111" s="177">
        <f t="shared" si="123"/>
        <v>0.63989237970667612</v>
      </c>
      <c r="K111" s="177">
        <f t="shared" si="123"/>
        <v>0.68797871135961386</v>
      </c>
      <c r="L111" s="178">
        <f t="shared" si="129"/>
        <v>7.2000000000520927</v>
      </c>
      <c r="M111" s="143">
        <f t="shared" si="124"/>
        <v>0.67491589188817758</v>
      </c>
      <c r="N111" s="143">
        <f t="shared" si="125"/>
        <v>3.5023512181501459E-2</v>
      </c>
      <c r="O111" s="143">
        <f t="shared" si="130"/>
        <v>0.72563415394622044</v>
      </c>
      <c r="P111" s="143">
        <f t="shared" si="131"/>
        <v>3.765544258660658E-2</v>
      </c>
      <c r="Q111" s="179">
        <f t="shared" si="126"/>
        <v>7.2</v>
      </c>
      <c r="R111" s="143">
        <f t="shared" si="127"/>
        <v>0.63989237971130575</v>
      </c>
      <c r="S111" s="143">
        <f t="shared" si="128"/>
        <v>4.6296300126869028E-12</v>
      </c>
      <c r="T111" s="143">
        <f t="shared" si="132"/>
        <v>0.68797871134641841</v>
      </c>
      <c r="U111" s="143">
        <f t="shared" si="133"/>
        <v>-1.3195444736879836E-11</v>
      </c>
      <c r="W111" s="144"/>
      <c r="X111" s="144"/>
      <c r="Y111" s="143"/>
      <c r="Z111" s="145">
        <f t="shared" si="134"/>
        <v>82374.708712906315</v>
      </c>
      <c r="AA111" s="145">
        <f t="shared" si="135"/>
        <v>86883.360019199987</v>
      </c>
      <c r="AB111" s="145">
        <f t="shared" si="136"/>
        <v>7721.6666666107994</v>
      </c>
      <c r="AC111" s="145">
        <f t="shared" si="137"/>
        <v>7721.6666666666661</v>
      </c>
      <c r="AD111" s="145">
        <f t="shared" si="138"/>
        <v>8144.300057999998</v>
      </c>
      <c r="AE111" s="145">
        <f t="shared" si="139"/>
        <v>76617.121310583228</v>
      </c>
      <c r="AF111" s="145">
        <f t="shared" si="140"/>
        <v>80810.640043199979</v>
      </c>
      <c r="AG111" s="145">
        <f t="shared" si="141"/>
        <v>7721.6666668147682</v>
      </c>
      <c r="AH111" s="145">
        <f t="shared" si="142"/>
        <v>7721.666666666667</v>
      </c>
      <c r="AI111" s="145">
        <f t="shared" si="143"/>
        <v>8144.3000579999971</v>
      </c>
      <c r="AK111" s="180"/>
      <c r="AL111" s="184" t="s">
        <v>1096</v>
      </c>
      <c r="AM111" s="185">
        <v>55596</v>
      </c>
      <c r="AN111" s="185">
        <v>8144.300057999998</v>
      </c>
      <c r="AO111" s="185">
        <v>3079.3999479999998</v>
      </c>
      <c r="AP111" s="185">
        <v>843.43332999999996</v>
      </c>
      <c r="AQ111" s="185">
        <v>6.8263693140074153</v>
      </c>
      <c r="AR111" s="185">
        <v>7.2</v>
      </c>
      <c r="AS111" s="185">
        <v>63.989237970667617</v>
      </c>
      <c r="AT111" s="185">
        <v>68.797871135961387</v>
      </c>
      <c r="AU111" s="185">
        <v>-0.37363068599258442</v>
      </c>
      <c r="AV111" s="185">
        <v>58638.960417599992</v>
      </c>
      <c r="AW111" s="185">
        <v>3042.9604175999993</v>
      </c>
      <c r="AX111" s="185">
        <v>422.63339133333335</v>
      </c>
      <c r="AY111" s="155"/>
    </row>
    <row r="112" spans="1:51" x14ac:dyDescent="0.35">
      <c r="B112" s="142" t="str">
        <f t="shared" si="119"/>
        <v>B19931 Peanut Butter</v>
      </c>
      <c r="D112" s="173">
        <f t="shared" si="120"/>
        <v>62137</v>
      </c>
      <c r="E112" s="174">
        <f t="shared" si="120"/>
        <v>8157.4833659999995</v>
      </c>
      <c r="F112" s="174">
        <f t="shared" si="120"/>
        <v>884.29997399999991</v>
      </c>
      <c r="G112" s="174">
        <f t="shared" si="120"/>
        <v>1596.8333309999998</v>
      </c>
      <c r="H112" s="175">
        <f t="shared" si="121"/>
        <v>7.6171776529737159</v>
      </c>
      <c r="I112" s="176">
        <f t="shared" si="122"/>
        <v>8</v>
      </c>
      <c r="J112" s="177">
        <f t="shared" si="123"/>
        <v>0.7300878714027309</v>
      </c>
      <c r="K112" s="177">
        <f t="shared" si="123"/>
        <v>0.85902578152243092</v>
      </c>
      <c r="L112" s="178">
        <f t="shared" si="129"/>
        <v>8.0000000000000036</v>
      </c>
      <c r="M112" s="143">
        <f t="shared" si="124"/>
        <v>0.76678045823726615</v>
      </c>
      <c r="N112" s="143">
        <f t="shared" si="125"/>
        <v>3.6692586834535246E-2</v>
      </c>
      <c r="O112" s="143">
        <f t="shared" si="130"/>
        <v>0.90219849992556889</v>
      </c>
      <c r="P112" s="143">
        <f t="shared" si="131"/>
        <v>4.3172718403137966E-2</v>
      </c>
      <c r="Q112" s="179">
        <f t="shared" si="126"/>
        <v>8</v>
      </c>
      <c r="R112" s="143">
        <f t="shared" si="127"/>
        <v>0.73008787140273124</v>
      </c>
      <c r="S112" s="143">
        <f t="shared" si="128"/>
        <v>0</v>
      </c>
      <c r="T112" s="143">
        <f t="shared" si="132"/>
        <v>0.85902578152243136</v>
      </c>
      <c r="U112" s="143">
        <f t="shared" si="133"/>
        <v>0</v>
      </c>
      <c r="W112" s="144"/>
      <c r="X112" s="144"/>
      <c r="Y112" s="143"/>
      <c r="Z112" s="145">
        <f t="shared" si="134"/>
        <v>81036.233164894831</v>
      </c>
      <c r="AA112" s="145">
        <f t="shared" si="135"/>
        <v>85108.933367999998</v>
      </c>
      <c r="AB112" s="145">
        <f t="shared" si="136"/>
        <v>7767.1249999999973</v>
      </c>
      <c r="AC112" s="145">
        <f t="shared" si="137"/>
        <v>7767.1250000000009</v>
      </c>
      <c r="AD112" s="145">
        <f t="shared" si="138"/>
        <v>8157.4833659999986</v>
      </c>
      <c r="AE112" s="145">
        <f t="shared" si="139"/>
        <v>68872.87000047804</v>
      </c>
      <c r="AF112" s="145">
        <f t="shared" si="140"/>
        <v>72334.26672</v>
      </c>
      <c r="AG112" s="145">
        <f t="shared" si="141"/>
        <v>7767.1249999999955</v>
      </c>
      <c r="AH112" s="145">
        <f t="shared" si="142"/>
        <v>7767.125</v>
      </c>
      <c r="AI112" s="145">
        <f t="shared" si="143"/>
        <v>8157.4833660000004</v>
      </c>
      <c r="AK112" s="180"/>
      <c r="AL112" s="184" t="s">
        <v>1097</v>
      </c>
      <c r="AM112" s="185">
        <v>62137</v>
      </c>
      <c r="AN112" s="185">
        <v>8157.4833659999995</v>
      </c>
      <c r="AO112" s="185">
        <v>884.29997399999991</v>
      </c>
      <c r="AP112" s="185">
        <v>1596.8333309999998</v>
      </c>
      <c r="AQ112" s="185">
        <v>7.6171776529737159</v>
      </c>
      <c r="AR112" s="185">
        <v>8</v>
      </c>
      <c r="AS112" s="185">
        <v>73.008787140273085</v>
      </c>
      <c r="AT112" s="185">
        <v>85.902578152243095</v>
      </c>
      <c r="AU112" s="185">
        <v>-0.38282234702628443</v>
      </c>
      <c r="AV112" s="185">
        <v>65259.866927999981</v>
      </c>
      <c r="AW112" s="185">
        <v>3122.8669279999963</v>
      </c>
      <c r="AX112" s="185">
        <v>390.35836599999953</v>
      </c>
      <c r="AY112" s="155"/>
    </row>
    <row r="113" spans="1:51" x14ac:dyDescent="0.35">
      <c r="B113" s="142" t="str">
        <f t="shared" si="119"/>
        <v>B19943 Sugar</v>
      </c>
      <c r="D113" s="173">
        <f t="shared" si="120"/>
        <v>38090</v>
      </c>
      <c r="E113" s="174">
        <f t="shared" si="120"/>
        <v>4913.4666990000005</v>
      </c>
      <c r="F113" s="174">
        <f t="shared" si="120"/>
        <v>919.083305</v>
      </c>
      <c r="G113" s="174">
        <f t="shared" si="120"/>
        <v>519.34999399999992</v>
      </c>
      <c r="H113" s="175">
        <f t="shared" si="121"/>
        <v>7.7521640693631158</v>
      </c>
      <c r="I113" s="176">
        <f t="shared" si="122"/>
        <v>8</v>
      </c>
      <c r="J113" s="177">
        <f t="shared" si="123"/>
        <v>0.74957886640204618</v>
      </c>
      <c r="K113" s="177">
        <f t="shared" si="123"/>
        <v>0.81632390579329861</v>
      </c>
      <c r="L113" s="178">
        <f t="shared" si="129"/>
        <v>8</v>
      </c>
      <c r="M113" s="143">
        <f t="shared" si="124"/>
        <v>0.77354282979062727</v>
      </c>
      <c r="N113" s="143">
        <f t="shared" si="125"/>
        <v>2.3963963388581089E-2</v>
      </c>
      <c r="O113" s="143">
        <f t="shared" si="130"/>
        <v>0.84242170159369634</v>
      </c>
      <c r="P113" s="143">
        <f t="shared" si="131"/>
        <v>2.6097795800397727E-2</v>
      </c>
      <c r="Q113" s="179">
        <f t="shared" si="126"/>
        <v>8</v>
      </c>
      <c r="R113" s="143">
        <f t="shared" si="127"/>
        <v>0.74957886640204618</v>
      </c>
      <c r="S113" s="143">
        <f t="shared" si="128"/>
        <v>0</v>
      </c>
      <c r="T113" s="143">
        <f t="shared" si="132"/>
        <v>0.81632390579329861</v>
      </c>
      <c r="U113" s="143">
        <f t="shared" si="133"/>
        <v>0</v>
      </c>
      <c r="W113" s="144"/>
      <c r="X113" s="144"/>
      <c r="Y113" s="143"/>
      <c r="Z113" s="145">
        <f t="shared" si="134"/>
        <v>49240.970936683254</v>
      </c>
      <c r="AA113" s="145">
        <f t="shared" si="135"/>
        <v>50815.199984000006</v>
      </c>
      <c r="AB113" s="145">
        <f t="shared" si="136"/>
        <v>4761.25</v>
      </c>
      <c r="AC113" s="145">
        <f t="shared" si="137"/>
        <v>4761.25</v>
      </c>
      <c r="AD113" s="145">
        <f t="shared" si="138"/>
        <v>4913.4666990000005</v>
      </c>
      <c r="AE113" s="145">
        <f t="shared" si="139"/>
        <v>45214.884573772499</v>
      </c>
      <c r="AF113" s="145">
        <f t="shared" si="140"/>
        <v>46660.400032000005</v>
      </c>
      <c r="AG113" s="145">
        <f t="shared" si="141"/>
        <v>4761.25</v>
      </c>
      <c r="AH113" s="145">
        <f t="shared" si="142"/>
        <v>4761.25</v>
      </c>
      <c r="AI113" s="145">
        <f t="shared" si="143"/>
        <v>4913.4666990000005</v>
      </c>
      <c r="AK113" s="180"/>
      <c r="AL113" s="184" t="s">
        <v>1098</v>
      </c>
      <c r="AM113" s="185">
        <v>38090</v>
      </c>
      <c r="AN113" s="185">
        <v>4913.4666990000005</v>
      </c>
      <c r="AO113" s="185">
        <v>919.083305</v>
      </c>
      <c r="AP113" s="185">
        <v>519.34999399999992</v>
      </c>
      <c r="AQ113" s="185">
        <v>7.7521640693631149</v>
      </c>
      <c r="AR113" s="185">
        <v>8</v>
      </c>
      <c r="AS113" s="185">
        <v>74.95788664020462</v>
      </c>
      <c r="AT113" s="185">
        <v>81.632390579329865</v>
      </c>
      <c r="AU113" s="185">
        <v>-0.247835930636885</v>
      </c>
      <c r="AV113" s="185">
        <v>39307.733592000004</v>
      </c>
      <c r="AW113" s="185">
        <v>1217.7335919999987</v>
      </c>
      <c r="AX113" s="185">
        <v>152.21669899999983</v>
      </c>
      <c r="AY113" s="155"/>
    </row>
    <row r="114" spans="1:51" x14ac:dyDescent="0.35">
      <c r="B114" s="142" t="str">
        <f t="shared" si="119"/>
        <v>B19980 RED WHITE BLUE M&amp;M CKIE</v>
      </c>
      <c r="D114" s="173">
        <f t="shared" si="120"/>
        <v>68860</v>
      </c>
      <c r="E114" s="174">
        <f t="shared" si="120"/>
        <v>8680.750039999999</v>
      </c>
      <c r="F114" s="174">
        <f t="shared" si="120"/>
        <v>1296.3999629999998</v>
      </c>
      <c r="G114" s="174">
        <f t="shared" si="120"/>
        <v>287.01666499999999</v>
      </c>
      <c r="H114" s="175">
        <f t="shared" si="121"/>
        <v>7.9324942755752943</v>
      </c>
      <c r="I114" s="176">
        <f t="shared" si="122"/>
        <v>8</v>
      </c>
      <c r="J114" s="177">
        <f t="shared" si="123"/>
        <v>0.83859706086370422</v>
      </c>
      <c r="K114" s="177">
        <f t="shared" si="123"/>
        <v>0.86272131795270568</v>
      </c>
      <c r="L114" s="178">
        <f t="shared" si="129"/>
        <v>8.0000000000000018</v>
      </c>
      <c r="M114" s="143">
        <f t="shared" si="124"/>
        <v>0.84573354279831348</v>
      </c>
      <c r="N114" s="143">
        <f t="shared" si="125"/>
        <v>7.1364819346092512E-3</v>
      </c>
      <c r="O114" s="143">
        <f t="shared" si="130"/>
        <v>0.87006309791772307</v>
      </c>
      <c r="P114" s="143">
        <f t="shared" si="131"/>
        <v>7.3417799650173921E-3</v>
      </c>
      <c r="Q114" s="179">
        <f t="shared" si="126"/>
        <v>8</v>
      </c>
      <c r="R114" s="143">
        <f t="shared" si="127"/>
        <v>0.83859706086370434</v>
      </c>
      <c r="S114" s="143">
        <f t="shared" si="128"/>
        <v>0</v>
      </c>
      <c r="T114" s="143">
        <f t="shared" si="132"/>
        <v>0.86272131795270568</v>
      </c>
      <c r="U114" s="143">
        <f t="shared" si="133"/>
        <v>0</v>
      </c>
      <c r="W114" s="144"/>
      <c r="X114" s="144"/>
      <c r="Y114" s="143"/>
      <c r="Z114" s="145">
        <f t="shared" si="134"/>
        <v>81420.443337460732</v>
      </c>
      <c r="AA114" s="145">
        <f t="shared" si="135"/>
        <v>82113.333343999984</v>
      </c>
      <c r="AB114" s="145">
        <f t="shared" si="136"/>
        <v>8607.4999999999982</v>
      </c>
      <c r="AC114" s="145">
        <f t="shared" si="137"/>
        <v>8607.5</v>
      </c>
      <c r="AD114" s="145">
        <f t="shared" si="138"/>
        <v>8680.750039999999</v>
      </c>
      <c r="AE114" s="145">
        <f t="shared" si="139"/>
        <v>79143.685285353524</v>
      </c>
      <c r="AF114" s="145">
        <f t="shared" si="140"/>
        <v>79817.200023999991</v>
      </c>
      <c r="AG114" s="145">
        <f t="shared" si="141"/>
        <v>8607.5</v>
      </c>
      <c r="AH114" s="145">
        <f t="shared" si="142"/>
        <v>8607.5</v>
      </c>
      <c r="AI114" s="145">
        <f t="shared" si="143"/>
        <v>8680.750039999999</v>
      </c>
      <c r="AK114" s="180"/>
      <c r="AL114" s="184" t="s">
        <v>1099</v>
      </c>
      <c r="AM114" s="185">
        <v>68860</v>
      </c>
      <c r="AN114" s="185">
        <v>8680.750039999999</v>
      </c>
      <c r="AO114" s="185">
        <v>1296.3999629999998</v>
      </c>
      <c r="AP114" s="185">
        <v>287.01666499999999</v>
      </c>
      <c r="AQ114" s="185">
        <v>7.9324942755752943</v>
      </c>
      <c r="AR114" s="185">
        <v>8</v>
      </c>
      <c r="AS114" s="185">
        <v>83.859706086370423</v>
      </c>
      <c r="AT114" s="185">
        <v>86.272131795270568</v>
      </c>
      <c r="AU114" s="185">
        <v>-6.7505724424705704E-2</v>
      </c>
      <c r="AV114" s="185">
        <v>69446.000319999992</v>
      </c>
      <c r="AW114" s="185">
        <v>586.00031999999806</v>
      </c>
      <c r="AX114" s="185">
        <v>73.250039999999757</v>
      </c>
      <c r="AY114" s="155"/>
    </row>
    <row r="115" spans="1:51" x14ac:dyDescent="0.35">
      <c r="B115" s="142" t="str">
        <f t="shared" si="119"/>
        <v>B19988 SOFT TOP APPLE CINN CKY</v>
      </c>
      <c r="D115" s="173">
        <f t="shared" si="120"/>
        <v>12776</v>
      </c>
      <c r="E115" s="174">
        <f t="shared" si="120"/>
        <v>2102.0666880000003</v>
      </c>
      <c r="F115" s="174">
        <f t="shared" si="120"/>
        <v>253.63331499999995</v>
      </c>
      <c r="G115" s="174">
        <f t="shared" si="120"/>
        <v>860.16666399999997</v>
      </c>
      <c r="H115" s="175">
        <f t="shared" si="121"/>
        <v>6.0778281074211087</v>
      </c>
      <c r="I115" s="176">
        <f t="shared" si="122"/>
        <v>4</v>
      </c>
      <c r="J115" s="177">
        <f t="shared" si="123"/>
        <v>0.99320038133906852</v>
      </c>
      <c r="K115" s="177">
        <f t="shared" si="123"/>
        <v>1.3558602521256609</v>
      </c>
      <c r="L115" s="178">
        <f t="shared" si="129"/>
        <v>4.0000000000000009</v>
      </c>
      <c r="M115" s="143">
        <f t="shared" si="124"/>
        <v>0.65365480154093714</v>
      </c>
      <c r="N115" s="143">
        <f t="shared" si="125"/>
        <v>-0.33954557979813138</v>
      </c>
      <c r="O115" s="143">
        <f t="shared" si="130"/>
        <v>0.89233208189625324</v>
      </c>
      <c r="P115" s="143">
        <f t="shared" si="131"/>
        <v>-0.46352817022940762</v>
      </c>
      <c r="Q115" s="179">
        <f t="shared" si="126"/>
        <v>4</v>
      </c>
      <c r="R115" s="143">
        <f t="shared" si="127"/>
        <v>0.99320038133906863</v>
      </c>
      <c r="S115" s="143">
        <f t="shared" si="128"/>
        <v>0</v>
      </c>
      <c r="T115" s="143">
        <f t="shared" si="132"/>
        <v>1.3558602521256606</v>
      </c>
      <c r="U115" s="143">
        <f t="shared" si="133"/>
        <v>0</v>
      </c>
      <c r="W115" s="144"/>
      <c r="X115" s="144"/>
      <c r="Y115" s="143"/>
      <c r="Z115" s="145">
        <f t="shared" si="134"/>
        <v>19545.484818411242</v>
      </c>
      <c r="AA115" s="145">
        <f t="shared" si="135"/>
        <v>12863.466668000001</v>
      </c>
      <c r="AB115" s="145">
        <f t="shared" si="136"/>
        <v>3193.9999999999995</v>
      </c>
      <c r="AC115" s="145">
        <f t="shared" si="137"/>
        <v>3194</v>
      </c>
      <c r="AD115" s="145">
        <f t="shared" si="138"/>
        <v>2102.0666880000003</v>
      </c>
      <c r="AE115" s="145">
        <f t="shared" si="139"/>
        <v>14317.539690885393</v>
      </c>
      <c r="AF115" s="145">
        <f t="shared" si="140"/>
        <v>9422.8000120000015</v>
      </c>
      <c r="AG115" s="145">
        <f t="shared" si="141"/>
        <v>3194.0000000000005</v>
      </c>
      <c r="AH115" s="145">
        <f t="shared" si="142"/>
        <v>3194</v>
      </c>
      <c r="AI115" s="145">
        <f t="shared" si="143"/>
        <v>2102.0666880000003</v>
      </c>
      <c r="AK115" s="180"/>
      <c r="AL115" s="184" t="s">
        <v>1100</v>
      </c>
      <c r="AM115" s="185">
        <v>12776</v>
      </c>
      <c r="AN115" s="185">
        <v>2102.0666880000003</v>
      </c>
      <c r="AO115" s="185">
        <v>253.63331499999995</v>
      </c>
      <c r="AP115" s="185">
        <v>860.16666399999997</v>
      </c>
      <c r="AQ115" s="185">
        <v>6.0778281074211087</v>
      </c>
      <c r="AR115" s="185">
        <v>4</v>
      </c>
      <c r="AS115" s="185">
        <v>99.320038133906849</v>
      </c>
      <c r="AT115" s="185">
        <v>135.58602521256608</v>
      </c>
      <c r="AU115" s="185">
        <v>2.0778281074211087</v>
      </c>
      <c r="AV115" s="185">
        <v>8408.2667520000014</v>
      </c>
      <c r="AW115" s="185">
        <v>-4367.7332479999986</v>
      </c>
      <c r="AX115" s="185">
        <v>-1091.9333119999997</v>
      </c>
      <c r="AY115" s="155"/>
    </row>
    <row r="116" spans="1:51" x14ac:dyDescent="0.35">
      <c r="B116" s="142" t="str">
        <f t="shared" si="119"/>
        <v>B19989 SOFT TOP BAN NUT CHC CHP</v>
      </c>
      <c r="D116" s="173">
        <f t="shared" si="120"/>
        <v>4596</v>
      </c>
      <c r="E116" s="174">
        <f t="shared" si="120"/>
        <v>792.03333700000007</v>
      </c>
      <c r="F116" s="174">
        <f t="shared" si="120"/>
        <v>64.483330999999993</v>
      </c>
      <c r="G116" s="174">
        <f t="shared" si="120"/>
        <v>469.816665</v>
      </c>
      <c r="H116" s="175">
        <f t="shared" si="121"/>
        <v>5.8027860511633991</v>
      </c>
      <c r="I116" s="176">
        <f t="shared" si="122"/>
        <v>4</v>
      </c>
      <c r="J116" s="177">
        <f t="shared" si="123"/>
        <v>0.8662980650581299</v>
      </c>
      <c r="K116" s="177">
        <f t="shared" si="123"/>
        <v>1.3414800235971598</v>
      </c>
      <c r="L116" s="178">
        <f t="shared" si="129"/>
        <v>3.9999999999999991</v>
      </c>
      <c r="M116" s="143">
        <f t="shared" si="124"/>
        <v>0.59716009338958542</v>
      </c>
      <c r="N116" s="143">
        <f t="shared" si="125"/>
        <v>-0.26913797166854447</v>
      </c>
      <c r="O116" s="143">
        <f t="shared" si="130"/>
        <v>0.92471444700478378</v>
      </c>
      <c r="P116" s="143">
        <f t="shared" si="131"/>
        <v>-0.41676557659237601</v>
      </c>
      <c r="Q116" s="179">
        <f t="shared" si="126"/>
        <v>4</v>
      </c>
      <c r="R116" s="143">
        <f t="shared" si="127"/>
        <v>0.86629806505812967</v>
      </c>
      <c r="S116" s="143">
        <f t="shared" si="128"/>
        <v>0</v>
      </c>
      <c r="T116" s="143">
        <f t="shared" si="132"/>
        <v>1.3414800235971589</v>
      </c>
      <c r="U116" s="143">
        <f t="shared" si="133"/>
        <v>0</v>
      </c>
      <c r="W116" s="144"/>
      <c r="X116" s="144"/>
      <c r="Y116" s="143"/>
      <c r="Z116" s="145">
        <f t="shared" si="134"/>
        <v>7696.4285639254595</v>
      </c>
      <c r="AA116" s="145">
        <f t="shared" si="135"/>
        <v>5305.3333320000002</v>
      </c>
      <c r="AB116" s="145">
        <f t="shared" si="136"/>
        <v>1149.0000000000002</v>
      </c>
      <c r="AC116" s="145">
        <f t="shared" si="137"/>
        <v>1149</v>
      </c>
      <c r="AD116" s="145">
        <f t="shared" si="138"/>
        <v>792.03333700000007</v>
      </c>
      <c r="AE116" s="145">
        <f t="shared" si="139"/>
        <v>4970.1829736593527</v>
      </c>
      <c r="AF116" s="145">
        <f t="shared" si="140"/>
        <v>3426.0666720000004</v>
      </c>
      <c r="AG116" s="145">
        <f t="shared" si="141"/>
        <v>1149.0000000000009</v>
      </c>
      <c r="AH116" s="145">
        <f t="shared" si="142"/>
        <v>1149</v>
      </c>
      <c r="AI116" s="145">
        <f t="shared" si="143"/>
        <v>792.03333700000007</v>
      </c>
      <c r="AK116" s="180"/>
      <c r="AL116" s="184" t="s">
        <v>1101</v>
      </c>
      <c r="AM116" s="185">
        <v>4596</v>
      </c>
      <c r="AN116" s="185">
        <v>792.03333700000007</v>
      </c>
      <c r="AO116" s="185">
        <v>64.483330999999993</v>
      </c>
      <c r="AP116" s="185">
        <v>469.816665</v>
      </c>
      <c r="AQ116" s="185">
        <v>5.8027860511633991</v>
      </c>
      <c r="AR116" s="185">
        <v>4</v>
      </c>
      <c r="AS116" s="185">
        <v>86.629806505812994</v>
      </c>
      <c r="AT116" s="185">
        <v>134.14800235971597</v>
      </c>
      <c r="AU116" s="185">
        <v>1.8027860511633991</v>
      </c>
      <c r="AV116" s="185">
        <v>3168.1333479999994</v>
      </c>
      <c r="AW116" s="185">
        <v>-1427.8666520000004</v>
      </c>
      <c r="AX116" s="185">
        <v>-356.9666630000001</v>
      </c>
      <c r="AY116" s="155"/>
    </row>
    <row r="117" spans="1:51" x14ac:dyDescent="0.35">
      <c r="B117" s="142" t="str">
        <f t="shared" si="119"/>
        <v>B19990 SOFT TOP CHOC CHOC CHIP</v>
      </c>
      <c r="D117" s="173">
        <f t="shared" si="120"/>
        <v>19814</v>
      </c>
      <c r="E117" s="174">
        <f t="shared" si="120"/>
        <v>3304.5166819999999</v>
      </c>
      <c r="F117" s="174">
        <f t="shared" si="120"/>
        <v>1159.6499889999998</v>
      </c>
      <c r="G117" s="174">
        <f t="shared" si="120"/>
        <v>649.96666400000004</v>
      </c>
      <c r="H117" s="175">
        <f t="shared" si="121"/>
        <v>5.9960357010538461</v>
      </c>
      <c r="I117" s="176">
        <f t="shared" si="122"/>
        <v>4</v>
      </c>
      <c r="J117" s="177">
        <f t="shared" si="123"/>
        <v>0.96859031149996411</v>
      </c>
      <c r="K117" s="177">
        <f t="shared" si="123"/>
        <v>1.1096135886186318</v>
      </c>
      <c r="L117" s="178">
        <f t="shared" si="129"/>
        <v>3.9999999999999991</v>
      </c>
      <c r="M117" s="143">
        <f t="shared" si="124"/>
        <v>0.64615379880391799</v>
      </c>
      <c r="N117" s="143">
        <f t="shared" si="125"/>
        <v>-0.32243651269604612</v>
      </c>
      <c r="O117" s="143">
        <f t="shared" si="130"/>
        <v>0.74023147555549684</v>
      </c>
      <c r="P117" s="143">
        <f t="shared" si="131"/>
        <v>-0.36938211306313495</v>
      </c>
      <c r="Q117" s="179">
        <f t="shared" si="126"/>
        <v>4</v>
      </c>
      <c r="R117" s="143">
        <f t="shared" si="127"/>
        <v>0.968590311499964</v>
      </c>
      <c r="S117" s="143">
        <f t="shared" si="128"/>
        <v>0</v>
      </c>
      <c r="T117" s="143">
        <f t="shared" si="132"/>
        <v>1.1096135886186316</v>
      </c>
      <c r="U117" s="143">
        <f t="shared" si="133"/>
        <v>0</v>
      </c>
      <c r="W117" s="144"/>
      <c r="X117" s="144"/>
      <c r="Y117" s="143"/>
      <c r="Z117" s="145">
        <f t="shared" si="134"/>
        <v>30664.526056609571</v>
      </c>
      <c r="AA117" s="145">
        <f t="shared" si="135"/>
        <v>20456.533340000002</v>
      </c>
      <c r="AB117" s="145">
        <f t="shared" si="136"/>
        <v>4953.5000000000009</v>
      </c>
      <c r="AC117" s="145">
        <f t="shared" si="137"/>
        <v>4953.5</v>
      </c>
      <c r="AD117" s="145">
        <f t="shared" si="138"/>
        <v>3304.5166820000004</v>
      </c>
      <c r="AE117" s="145">
        <f t="shared" si="139"/>
        <v>26767.302734770699</v>
      </c>
      <c r="AF117" s="145">
        <f t="shared" si="140"/>
        <v>17856.666684</v>
      </c>
      <c r="AG117" s="145">
        <f t="shared" si="141"/>
        <v>4953.5000000000009</v>
      </c>
      <c r="AH117" s="145">
        <f t="shared" si="142"/>
        <v>4953.5</v>
      </c>
      <c r="AI117" s="145">
        <f t="shared" si="143"/>
        <v>3304.5166820000004</v>
      </c>
      <c r="AK117" s="180"/>
      <c r="AL117" s="184" t="s">
        <v>1102</v>
      </c>
      <c r="AM117" s="185">
        <v>19814</v>
      </c>
      <c r="AN117" s="185">
        <v>3304.5166819999999</v>
      </c>
      <c r="AO117" s="185">
        <v>1159.6499889999998</v>
      </c>
      <c r="AP117" s="185">
        <v>649.96666400000004</v>
      </c>
      <c r="AQ117" s="185">
        <v>5.9960357010538461</v>
      </c>
      <c r="AR117" s="185">
        <v>4</v>
      </c>
      <c r="AS117" s="185">
        <v>96.859031149996412</v>
      </c>
      <c r="AT117" s="185">
        <v>110.96135886186318</v>
      </c>
      <c r="AU117" s="185">
        <v>1.9960357010538461</v>
      </c>
      <c r="AV117" s="185">
        <v>13218.066728</v>
      </c>
      <c r="AW117" s="185">
        <v>-6595.9332719999984</v>
      </c>
      <c r="AX117" s="185">
        <v>-1648.9833179999996</v>
      </c>
      <c r="AY117" s="155"/>
    </row>
    <row r="118" spans="1:51" x14ac:dyDescent="0.35">
      <c r="B118" s="142" t="str">
        <f t="shared" si="119"/>
        <v>B19991 SOFT TOP PUMP CHOC CHIP</v>
      </c>
      <c r="D118" s="173">
        <f t="shared" si="120"/>
        <v>179</v>
      </c>
      <c r="E118" s="174">
        <f t="shared" si="120"/>
        <v>30.483333999999999</v>
      </c>
      <c r="F118" s="174">
        <f t="shared" si="120"/>
        <v>0</v>
      </c>
      <c r="G118" s="174">
        <f t="shared" si="120"/>
        <v>0</v>
      </c>
      <c r="H118" s="175">
        <f t="shared" si="121"/>
        <v>5.8720611072266573</v>
      </c>
      <c r="I118" s="176">
        <f t="shared" si="122"/>
        <v>4</v>
      </c>
      <c r="J118" s="177">
        <f t="shared" si="123"/>
        <v>1.4680152768066643</v>
      </c>
      <c r="K118" s="177">
        <f t="shared" si="123"/>
        <v>1.4680152768066643</v>
      </c>
      <c r="L118" s="178">
        <f t="shared" si="129"/>
        <v>4</v>
      </c>
      <c r="M118" s="143">
        <f t="shared" si="124"/>
        <v>1</v>
      </c>
      <c r="N118" s="143">
        <f t="shared" si="125"/>
        <v>-0.46801527680666433</v>
      </c>
      <c r="O118" s="143">
        <f t="shared" si="130"/>
        <v>1</v>
      </c>
      <c r="P118" s="143">
        <f t="shared" si="131"/>
        <v>-0.46801527680666433</v>
      </c>
      <c r="Q118" s="179">
        <f t="shared" si="126"/>
        <v>4</v>
      </c>
      <c r="R118" s="143">
        <f t="shared" si="127"/>
        <v>1.4680152768066643</v>
      </c>
      <c r="S118" s="143">
        <f t="shared" si="128"/>
        <v>0</v>
      </c>
      <c r="T118" s="143">
        <f t="shared" si="132"/>
        <v>1.4680152768066643</v>
      </c>
      <c r="U118" s="143">
        <f t="shared" si="133"/>
        <v>0</v>
      </c>
      <c r="W118" s="144"/>
      <c r="X118" s="144"/>
      <c r="Y118" s="143"/>
      <c r="Z118" s="145">
        <f t="shared" si="134"/>
        <v>179</v>
      </c>
      <c r="AA118" s="145">
        <f t="shared" si="135"/>
        <v>121.933336</v>
      </c>
      <c r="AB118" s="145">
        <f t="shared" si="136"/>
        <v>44.75</v>
      </c>
      <c r="AC118" s="145">
        <f t="shared" si="137"/>
        <v>44.75</v>
      </c>
      <c r="AD118" s="145">
        <f t="shared" si="138"/>
        <v>30.483333999999999</v>
      </c>
      <c r="AE118" s="145">
        <f t="shared" si="139"/>
        <v>179</v>
      </c>
      <c r="AF118" s="145">
        <f t="shared" si="140"/>
        <v>121.933336</v>
      </c>
      <c r="AG118" s="145">
        <f t="shared" si="141"/>
        <v>44.75</v>
      </c>
      <c r="AH118" s="145">
        <f t="shared" si="142"/>
        <v>44.75</v>
      </c>
      <c r="AI118" s="145">
        <f t="shared" si="143"/>
        <v>30.483333999999999</v>
      </c>
      <c r="AK118" s="180"/>
      <c r="AL118" s="184" t="s">
        <v>1103</v>
      </c>
      <c r="AM118" s="185">
        <v>179</v>
      </c>
      <c r="AN118" s="185">
        <v>30.483333999999999</v>
      </c>
      <c r="AO118" s="185">
        <v>0</v>
      </c>
      <c r="AP118" s="185">
        <v>0</v>
      </c>
      <c r="AQ118" s="185">
        <v>5.8720611072266573</v>
      </c>
      <c r="AR118" s="185">
        <v>4</v>
      </c>
      <c r="AS118" s="185">
        <v>146.80152768066642</v>
      </c>
      <c r="AT118" s="185">
        <v>146.80152768066642</v>
      </c>
      <c r="AU118" s="185">
        <v>1.8720611072266571</v>
      </c>
      <c r="AV118" s="185">
        <v>121.93333600000001</v>
      </c>
      <c r="AW118" s="185">
        <v>-57.066663999999982</v>
      </c>
      <c r="AX118" s="185">
        <v>-14.266665999999995</v>
      </c>
      <c r="AY118" s="155"/>
    </row>
    <row r="119" spans="1:51" x14ac:dyDescent="0.35">
      <c r="B119" s="142" t="str">
        <f t="shared" si="119"/>
        <v>B20043 2.75OZ FTO PS TOFFEE NUT</v>
      </c>
      <c r="D119" s="173">
        <f t="shared" si="120"/>
        <v>13447</v>
      </c>
      <c r="E119" s="174">
        <f t="shared" si="120"/>
        <v>2140.2166720000005</v>
      </c>
      <c r="F119" s="174">
        <f t="shared" si="120"/>
        <v>472.78332799999998</v>
      </c>
      <c r="G119" s="174">
        <f t="shared" si="120"/>
        <v>119.98333099999999</v>
      </c>
      <c r="H119" s="175">
        <f t="shared" si="121"/>
        <v>6.2830087139887478</v>
      </c>
      <c r="I119" s="176">
        <f t="shared" si="122"/>
        <v>6.2</v>
      </c>
      <c r="J119" s="177">
        <f t="shared" si="123"/>
        <v>0.79359099753690632</v>
      </c>
      <c r="K119" s="177">
        <f t="shared" si="123"/>
        <v>0.83003098655920704</v>
      </c>
      <c r="L119" s="178">
        <f t="shared" si="129"/>
        <v>6.1999999995480746</v>
      </c>
      <c r="M119" s="143">
        <f t="shared" si="124"/>
        <v>0.78310637599713928</v>
      </c>
      <c r="N119" s="143">
        <f t="shared" si="125"/>
        <v>-1.0484621539767036E-2</v>
      </c>
      <c r="O119" s="143">
        <f t="shared" si="130"/>
        <v>0.81906493379257561</v>
      </c>
      <c r="P119" s="143">
        <f t="shared" si="131"/>
        <v>-1.0966052766631429E-2</v>
      </c>
      <c r="Q119" s="179">
        <f t="shared" si="126"/>
        <v>6.2</v>
      </c>
      <c r="R119" s="143">
        <f t="shared" si="127"/>
        <v>0.79359099747906037</v>
      </c>
      <c r="S119" s="143">
        <f t="shared" si="128"/>
        <v>-5.7845950252044531E-11</v>
      </c>
      <c r="T119" s="143">
        <f t="shared" si="132"/>
        <v>0.8300309865066724</v>
      </c>
      <c r="U119" s="143">
        <f t="shared" si="133"/>
        <v>-5.2534643302237782E-11</v>
      </c>
      <c r="W119" s="144"/>
      <c r="X119" s="144"/>
      <c r="Y119" s="143"/>
      <c r="Z119" s="145">
        <f t="shared" si="134"/>
        <v>17171.358083858995</v>
      </c>
      <c r="AA119" s="145">
        <f t="shared" si="135"/>
        <v>16944.496652200003</v>
      </c>
      <c r="AB119" s="145">
        <f t="shared" si="136"/>
        <v>2168.8709679000272</v>
      </c>
      <c r="AC119" s="145">
        <f t="shared" si="137"/>
        <v>2168.8709677419351</v>
      </c>
      <c r="AD119" s="145">
        <f t="shared" si="138"/>
        <v>2140.2166720000005</v>
      </c>
      <c r="AE119" s="145">
        <f t="shared" si="139"/>
        <v>16417.501769652601</v>
      </c>
      <c r="AF119" s="145">
        <f t="shared" si="140"/>
        <v>16200.600000000004</v>
      </c>
      <c r="AG119" s="145">
        <f t="shared" si="141"/>
        <v>2168.8709678792084</v>
      </c>
      <c r="AH119" s="145">
        <f t="shared" si="142"/>
        <v>2168.8709677419351</v>
      </c>
      <c r="AI119" s="145">
        <f t="shared" si="143"/>
        <v>2140.2166720000005</v>
      </c>
      <c r="AK119" s="180"/>
      <c r="AL119" s="184" t="s">
        <v>1104</v>
      </c>
      <c r="AM119" s="185">
        <v>13447</v>
      </c>
      <c r="AN119" s="185">
        <v>2140.2166720000005</v>
      </c>
      <c r="AO119" s="185">
        <v>472.78332799999998</v>
      </c>
      <c r="AP119" s="185">
        <v>119.98333099999999</v>
      </c>
      <c r="AQ119" s="185">
        <v>6.2830087139887487</v>
      </c>
      <c r="AR119" s="185">
        <v>6.2</v>
      </c>
      <c r="AS119" s="185">
        <v>79.359099753690629</v>
      </c>
      <c r="AT119" s="185">
        <v>83.003098655920709</v>
      </c>
      <c r="AU119" s="185">
        <v>8.300871398874847E-2</v>
      </c>
      <c r="AV119" s="185">
        <v>13269.3433664</v>
      </c>
      <c r="AW119" s="185">
        <v>-177.65663360000005</v>
      </c>
      <c r="AX119" s="185">
        <v>-28.654295741935513</v>
      </c>
      <c r="AY119" s="155"/>
    </row>
    <row r="120" spans="1:51" x14ac:dyDescent="0.35">
      <c r="B120" s="142" t="str">
        <f t="shared" si="119"/>
        <v>B20044 2.75OZ FTO PS ULT CHOC</v>
      </c>
      <c r="D120" s="173">
        <f t="shared" si="120"/>
        <v>18935</v>
      </c>
      <c r="E120" s="174">
        <f t="shared" si="120"/>
        <v>3075.5666779999992</v>
      </c>
      <c r="F120" s="174">
        <f t="shared" si="120"/>
        <v>454.48332199999999</v>
      </c>
      <c r="G120" s="174">
        <f t="shared" si="120"/>
        <v>141.01666400000002</v>
      </c>
      <c r="H120" s="175">
        <f t="shared" si="121"/>
        <v>6.156589006977141</v>
      </c>
      <c r="I120" s="176">
        <f t="shared" si="122"/>
        <v>6.2</v>
      </c>
      <c r="J120" s="177">
        <f t="shared" si="123"/>
        <v>0.83191958563952528</v>
      </c>
      <c r="K120" s="177">
        <f t="shared" si="123"/>
        <v>0.86515269137959738</v>
      </c>
      <c r="L120" s="178">
        <f t="shared" si="129"/>
        <v>6.2000000001919711</v>
      </c>
      <c r="M120" s="143">
        <f t="shared" si="124"/>
        <v>0.8377855701069884</v>
      </c>
      <c r="N120" s="143">
        <f t="shared" si="125"/>
        <v>5.8659844674631145E-3</v>
      </c>
      <c r="O120" s="143">
        <f t="shared" si="130"/>
        <v>0.87125300718120136</v>
      </c>
      <c r="P120" s="143">
        <f t="shared" si="131"/>
        <v>6.1003158016039727E-3</v>
      </c>
      <c r="Q120" s="179">
        <f t="shared" si="126"/>
        <v>6.2</v>
      </c>
      <c r="R120" s="143">
        <f t="shared" si="127"/>
        <v>0.83191958566528401</v>
      </c>
      <c r="S120" s="143">
        <f t="shared" si="128"/>
        <v>2.5758728483538107E-11</v>
      </c>
      <c r="T120" s="143">
        <f t="shared" si="132"/>
        <v>0.865152691339929</v>
      </c>
      <c r="U120" s="143">
        <f t="shared" si="133"/>
        <v>-3.9668379692159306E-11</v>
      </c>
      <c r="W120" s="144"/>
      <c r="X120" s="144"/>
      <c r="Y120" s="143"/>
      <c r="Z120" s="145">
        <f t="shared" si="134"/>
        <v>22601.248667462642</v>
      </c>
      <c r="AA120" s="145">
        <f t="shared" si="135"/>
        <v>22760.613316799998</v>
      </c>
      <c r="AB120" s="145">
        <f t="shared" si="136"/>
        <v>3054.0322579699541</v>
      </c>
      <c r="AC120" s="145">
        <f t="shared" si="137"/>
        <v>3054.0322580645161</v>
      </c>
      <c r="AD120" s="145">
        <f t="shared" si="138"/>
        <v>3075.5666779999997</v>
      </c>
      <c r="AE120" s="145">
        <f t="shared" si="139"/>
        <v>21733.067024079653</v>
      </c>
      <c r="AF120" s="145">
        <f t="shared" si="140"/>
        <v>21886.309999999998</v>
      </c>
      <c r="AG120" s="145">
        <f t="shared" si="141"/>
        <v>3054.0322582045469</v>
      </c>
      <c r="AH120" s="145">
        <f t="shared" si="142"/>
        <v>3054.0322580645156</v>
      </c>
      <c r="AI120" s="145">
        <f t="shared" si="143"/>
        <v>3075.5666779999992</v>
      </c>
      <c r="AK120" s="180"/>
      <c r="AL120" s="184" t="s">
        <v>1105</v>
      </c>
      <c r="AM120" s="185">
        <v>18935</v>
      </c>
      <c r="AN120" s="185">
        <v>3075.5666779999992</v>
      </c>
      <c r="AO120" s="185">
        <v>454.48332199999999</v>
      </c>
      <c r="AP120" s="185">
        <v>141.01666400000002</v>
      </c>
      <c r="AQ120" s="185">
        <v>6.156589006977141</v>
      </c>
      <c r="AR120" s="185">
        <v>6.2</v>
      </c>
      <c r="AS120" s="185">
        <v>83.191958563952525</v>
      </c>
      <c r="AT120" s="185">
        <v>86.515269137959734</v>
      </c>
      <c r="AU120" s="185">
        <v>-4.3410993022858974E-2</v>
      </c>
      <c r="AV120" s="185">
        <v>19068.513403600002</v>
      </c>
      <c r="AW120" s="185">
        <v>133.51340359999992</v>
      </c>
      <c r="AX120" s="185">
        <v>21.534419935483864</v>
      </c>
      <c r="AY120" s="155"/>
    </row>
    <row r="121" spans="1:51" x14ac:dyDescent="0.35">
      <c r="B121" s="142" t="str">
        <f t="shared" si="119"/>
        <v>B20080 2.75OZ FTO PS TURTLE BRW</v>
      </c>
      <c r="D121" s="173">
        <f t="shared" si="120"/>
        <v>17168</v>
      </c>
      <c r="E121" s="174">
        <f t="shared" si="120"/>
        <v>2691.6333490000002</v>
      </c>
      <c r="F121" s="174">
        <f t="shared" si="120"/>
        <v>328.61665299999993</v>
      </c>
      <c r="G121" s="174">
        <f t="shared" si="120"/>
        <v>1914.2666649999999</v>
      </c>
      <c r="H121" s="175">
        <f t="shared" si="121"/>
        <v>6.3782832852692515</v>
      </c>
      <c r="I121" s="176">
        <f t="shared" si="122"/>
        <v>6.2</v>
      </c>
      <c r="J121" s="177">
        <f t="shared" si="123"/>
        <v>0.56115572098158351</v>
      </c>
      <c r="K121" s="177">
        <f t="shared" si="123"/>
        <v>0.91682220223354904</v>
      </c>
      <c r="L121" s="178">
        <f t="shared" si="129"/>
        <v>6.2000000002205251</v>
      </c>
      <c r="M121" s="143">
        <f t="shared" si="124"/>
        <v>0.54547051527873591</v>
      </c>
      <c r="N121" s="143">
        <f t="shared" si="125"/>
        <v>-1.5685205702847593E-2</v>
      </c>
      <c r="O121" s="143">
        <f t="shared" si="130"/>
        <v>0.89119554580501925</v>
      </c>
      <c r="P121" s="143">
        <f t="shared" si="131"/>
        <v>-2.5626656428529793E-2</v>
      </c>
      <c r="Q121" s="179">
        <f t="shared" si="126"/>
        <v>6.2</v>
      </c>
      <c r="R121" s="143">
        <f t="shared" si="127"/>
        <v>0.5611557210015431</v>
      </c>
      <c r="S121" s="143">
        <f t="shared" si="128"/>
        <v>1.9959589536711064E-11</v>
      </c>
      <c r="T121" s="143">
        <f t="shared" si="132"/>
        <v>0.91682220221202593</v>
      </c>
      <c r="U121" s="143">
        <f t="shared" si="133"/>
        <v>-2.1523116622290672E-11</v>
      </c>
      <c r="W121" s="144"/>
      <c r="X121" s="144"/>
      <c r="Y121" s="143"/>
      <c r="Z121" s="145">
        <f t="shared" si="134"/>
        <v>31473.745178008638</v>
      </c>
      <c r="AA121" s="145">
        <f t="shared" si="135"/>
        <v>30594.003335400001</v>
      </c>
      <c r="AB121" s="145">
        <f t="shared" si="136"/>
        <v>2769.0322579660256</v>
      </c>
      <c r="AC121" s="145">
        <f t="shared" si="137"/>
        <v>2769.0322580645161</v>
      </c>
      <c r="AD121" s="145">
        <f t="shared" si="138"/>
        <v>2691.6333490000006</v>
      </c>
      <c r="AE121" s="145">
        <f t="shared" si="139"/>
        <v>19264.010105091023</v>
      </c>
      <c r="AF121" s="145">
        <f t="shared" si="140"/>
        <v>18725.550012400003</v>
      </c>
      <c r="AG121" s="145">
        <f t="shared" si="141"/>
        <v>2769.0322581295213</v>
      </c>
      <c r="AH121" s="145">
        <f t="shared" si="142"/>
        <v>2769.0322580645161</v>
      </c>
      <c r="AI121" s="145">
        <f t="shared" si="143"/>
        <v>2691.6333490000006</v>
      </c>
      <c r="AK121" s="180"/>
      <c r="AL121" s="184" t="s">
        <v>1106</v>
      </c>
      <c r="AM121" s="185">
        <v>17168</v>
      </c>
      <c r="AN121" s="185">
        <v>2691.6333490000002</v>
      </c>
      <c r="AO121" s="185">
        <v>328.61665299999993</v>
      </c>
      <c r="AP121" s="185">
        <v>1914.2666649999999</v>
      </c>
      <c r="AQ121" s="185">
        <v>6.3782832852692524</v>
      </c>
      <c r="AR121" s="185">
        <v>6.2</v>
      </c>
      <c r="AS121" s="185">
        <v>56.115572098158353</v>
      </c>
      <c r="AT121" s="185">
        <v>91.682220223354904</v>
      </c>
      <c r="AU121" s="185">
        <v>0.17828328526925247</v>
      </c>
      <c r="AV121" s="185">
        <v>16688.126763800003</v>
      </c>
      <c r="AW121" s="185">
        <v>-479.87323619999916</v>
      </c>
      <c r="AX121" s="185">
        <v>-77.398909064515991</v>
      </c>
      <c r="AY121" s="155"/>
    </row>
    <row r="122" spans="1:51" x14ac:dyDescent="0.35">
      <c r="B122" s="142" t="str">
        <f t="shared" si="119"/>
        <v>B20081 2.75 OZ FTO PS WHITE MAC</v>
      </c>
      <c r="D122" s="173">
        <f t="shared" si="120"/>
        <v>17003</v>
      </c>
      <c r="E122" s="174">
        <f t="shared" si="120"/>
        <v>2736.3500119999999</v>
      </c>
      <c r="F122" s="174">
        <f t="shared" si="120"/>
        <v>218.01665600000001</v>
      </c>
      <c r="G122" s="174">
        <f t="shared" si="120"/>
        <v>847.79999799999996</v>
      </c>
      <c r="H122" s="175">
        <f t="shared" si="121"/>
        <v>6.2137518685237554</v>
      </c>
      <c r="I122" s="176">
        <f t="shared" si="122"/>
        <v>6.2</v>
      </c>
      <c r="J122" s="177">
        <f t="shared" si="123"/>
        <v>0.72127804903607096</v>
      </c>
      <c r="K122" s="177">
        <f t="shared" si="123"/>
        <v>0.92825964518232462</v>
      </c>
      <c r="L122" s="178">
        <f t="shared" si="129"/>
        <v>6.199999999720224</v>
      </c>
      <c r="M122" s="143">
        <f t="shared" si="124"/>
        <v>0.71968176368205539</v>
      </c>
      <c r="N122" s="143">
        <f t="shared" si="125"/>
        <v>-1.5962853540155697E-3</v>
      </c>
      <c r="O122" s="143">
        <f t="shared" si="130"/>
        <v>0.92620528170675931</v>
      </c>
      <c r="P122" s="143">
        <f t="shared" si="131"/>
        <v>-2.0543634755653128E-3</v>
      </c>
      <c r="Q122" s="179">
        <f t="shared" si="126"/>
        <v>6.2</v>
      </c>
      <c r="R122" s="143">
        <f t="shared" si="127"/>
        <v>0.7212780490035231</v>
      </c>
      <c r="S122" s="143">
        <f t="shared" si="128"/>
        <v>-3.2547853301423402E-11</v>
      </c>
      <c r="T122" s="143">
        <f t="shared" si="132"/>
        <v>0.92825964513579806</v>
      </c>
      <c r="U122" s="143">
        <f t="shared" si="133"/>
        <v>-4.6526560382176285E-11</v>
      </c>
      <c r="W122" s="144"/>
      <c r="X122" s="144"/>
      <c r="Y122" s="143"/>
      <c r="Z122" s="145">
        <f t="shared" si="134"/>
        <v>23625.720225296234</v>
      </c>
      <c r="AA122" s="145">
        <f t="shared" si="135"/>
        <v>23573.433329199997</v>
      </c>
      <c r="AB122" s="145">
        <f t="shared" si="136"/>
        <v>2742.419354962462</v>
      </c>
      <c r="AC122" s="145">
        <f t="shared" si="137"/>
        <v>2742.4193548387098</v>
      </c>
      <c r="AD122" s="145">
        <f t="shared" si="138"/>
        <v>2736.3500120000003</v>
      </c>
      <c r="AE122" s="145">
        <f t="shared" si="139"/>
        <v>18357.701403589301</v>
      </c>
      <c r="AF122" s="145">
        <f t="shared" si="140"/>
        <v>18317.073341599997</v>
      </c>
      <c r="AG122" s="145">
        <f t="shared" si="141"/>
        <v>2742.4193549761662</v>
      </c>
      <c r="AH122" s="145">
        <f t="shared" si="142"/>
        <v>2742.4193548387098</v>
      </c>
      <c r="AI122" s="145">
        <f t="shared" si="143"/>
        <v>2736.3500119999994</v>
      </c>
      <c r="AK122" s="180"/>
      <c r="AL122" s="184" t="s">
        <v>1107</v>
      </c>
      <c r="AM122" s="185">
        <v>17003</v>
      </c>
      <c r="AN122" s="185">
        <v>2736.3500119999999</v>
      </c>
      <c r="AO122" s="185">
        <v>218.01665600000001</v>
      </c>
      <c r="AP122" s="185">
        <v>847.79999799999996</v>
      </c>
      <c r="AQ122" s="185">
        <v>6.2137518685237554</v>
      </c>
      <c r="AR122" s="185">
        <v>6.2</v>
      </c>
      <c r="AS122" s="185">
        <v>72.1278049036071</v>
      </c>
      <c r="AT122" s="185">
        <v>92.825964518232468</v>
      </c>
      <c r="AU122" s="185">
        <v>1.3751868523755775E-2</v>
      </c>
      <c r="AV122" s="185">
        <v>16965.370074399998</v>
      </c>
      <c r="AW122" s="185">
        <v>-37.629925600000206</v>
      </c>
      <c r="AX122" s="185">
        <v>-6.0693428387097086</v>
      </c>
      <c r="AY122" s="155"/>
    </row>
    <row r="123" spans="1:51" x14ac:dyDescent="0.35">
      <c r="B123" s="142" t="str">
        <f t="shared" si="119"/>
        <v>B20082 GINGER MOLASSES COOKIE</v>
      </c>
      <c r="D123" s="173">
        <f t="shared" si="120"/>
        <v>847</v>
      </c>
      <c r="E123" s="174">
        <f t="shared" si="120"/>
        <v>181.18333699999999</v>
      </c>
      <c r="F123" s="174">
        <f t="shared" si="120"/>
        <v>153.81666300000001</v>
      </c>
      <c r="G123" s="174">
        <f t="shared" si="120"/>
        <v>152.88333299999999</v>
      </c>
      <c r="H123" s="175">
        <f t="shared" si="121"/>
        <v>4.674822828768189</v>
      </c>
      <c r="I123" s="176">
        <f t="shared" si="122"/>
        <v>3.75</v>
      </c>
      <c r="J123" s="177">
        <f t="shared" si="123"/>
        <v>0.46295220883609617</v>
      </c>
      <c r="K123" s="177">
        <f t="shared" si="123"/>
        <v>0.67422885572139313</v>
      </c>
      <c r="L123" s="178">
        <f t="shared" si="129"/>
        <v>3.7500000000000004</v>
      </c>
      <c r="M123" s="143">
        <f t="shared" si="124"/>
        <v>0.37136611305391731</v>
      </c>
      <c r="N123" s="143">
        <f t="shared" si="125"/>
        <v>-9.1586095782178856E-2</v>
      </c>
      <c r="O123" s="143">
        <f t="shared" si="130"/>
        <v>0.54084578208955214</v>
      </c>
      <c r="P123" s="143">
        <f t="shared" si="131"/>
        <v>-0.13338307363184099</v>
      </c>
      <c r="Q123" s="179">
        <f t="shared" si="126"/>
        <v>3.75</v>
      </c>
      <c r="R123" s="143">
        <f t="shared" si="127"/>
        <v>0.46295220883609617</v>
      </c>
      <c r="S123" s="143">
        <f t="shared" si="128"/>
        <v>0</v>
      </c>
      <c r="T123" s="143">
        <f t="shared" si="132"/>
        <v>0.67422885572139302</v>
      </c>
      <c r="U123" s="143">
        <f t="shared" si="133"/>
        <v>0</v>
      </c>
      <c r="W123" s="144"/>
      <c r="X123" s="144"/>
      <c r="Y123" s="143"/>
      <c r="Z123" s="145">
        <f t="shared" si="134"/>
        <v>2280.7681428839123</v>
      </c>
      <c r="AA123" s="145">
        <f t="shared" si="135"/>
        <v>1829.56249875</v>
      </c>
      <c r="AB123" s="145">
        <f t="shared" si="136"/>
        <v>225.86666666666665</v>
      </c>
      <c r="AC123" s="145">
        <f t="shared" si="137"/>
        <v>225.86666666666665</v>
      </c>
      <c r="AD123" s="145">
        <f t="shared" si="138"/>
        <v>181.18333699999999</v>
      </c>
      <c r="AE123" s="145">
        <f t="shared" si="139"/>
        <v>1566.0656476373433</v>
      </c>
      <c r="AF123" s="145">
        <f t="shared" si="140"/>
        <v>1256.25</v>
      </c>
      <c r="AG123" s="145">
        <f t="shared" si="141"/>
        <v>225.8666666666667</v>
      </c>
      <c r="AH123" s="145">
        <f t="shared" si="142"/>
        <v>225.86666666666667</v>
      </c>
      <c r="AI123" s="145">
        <f t="shared" si="143"/>
        <v>181.18333699999997</v>
      </c>
      <c r="AK123" s="180"/>
      <c r="AL123" s="184" t="s">
        <v>1108</v>
      </c>
      <c r="AM123" s="185">
        <v>847</v>
      </c>
      <c r="AN123" s="185">
        <v>181.18333699999999</v>
      </c>
      <c r="AO123" s="185">
        <v>153.81666300000001</v>
      </c>
      <c r="AP123" s="185">
        <v>152.88333299999999</v>
      </c>
      <c r="AQ123" s="185">
        <v>4.674822828768189</v>
      </c>
      <c r="AR123" s="185">
        <v>3.75</v>
      </c>
      <c r="AS123" s="185">
        <v>46.295220883609616</v>
      </c>
      <c r="AT123" s="185">
        <v>67.422885572139307</v>
      </c>
      <c r="AU123" s="185">
        <v>0.92482282876818889</v>
      </c>
      <c r="AV123" s="185">
        <v>679.43751374999988</v>
      </c>
      <c r="AW123" s="185">
        <v>-167.56248625000006</v>
      </c>
      <c r="AX123" s="185">
        <v>-44.683329666666687</v>
      </c>
      <c r="AY123" s="155"/>
    </row>
    <row r="124" spans="1:51" x14ac:dyDescent="0.35">
      <c r="B124" s="142" t="str">
        <f t="shared" si="119"/>
        <v>B20083 2.75OZ PS CHRY CHSCK CKY</v>
      </c>
      <c r="D124" s="173">
        <f t="shared" si="120"/>
        <v>6339.66</v>
      </c>
      <c r="E124" s="174">
        <f t="shared" si="120"/>
        <v>1060.3833359999999</v>
      </c>
      <c r="F124" s="174">
        <f t="shared" si="120"/>
        <v>275.21666399999998</v>
      </c>
      <c r="G124" s="174">
        <f t="shared" si="120"/>
        <v>701.6166649999999</v>
      </c>
      <c r="H124" s="175">
        <f t="shared" si="121"/>
        <v>5.9786492155889563</v>
      </c>
      <c r="I124" s="176">
        <f t="shared" si="122"/>
        <v>6.2</v>
      </c>
      <c r="J124" s="177">
        <f t="shared" si="123"/>
        <v>0.59972942421275355</v>
      </c>
      <c r="K124" s="177">
        <f t="shared" si="123"/>
        <v>0.91477895897315975</v>
      </c>
      <c r="L124" s="178">
        <f t="shared" si="129"/>
        <v>5.1888771656251595</v>
      </c>
      <c r="M124" s="143">
        <f t="shared" si="124"/>
        <v>0.5205059207583107</v>
      </c>
      <c r="N124" s="143">
        <f t="shared" si="125"/>
        <v>-7.9223503454442845E-2</v>
      </c>
      <c r="O124" s="143">
        <f t="shared" si="130"/>
        <v>0.79393780772686429</v>
      </c>
      <c r="P124" s="143">
        <f t="shared" si="131"/>
        <v>-0.12084115124629546</v>
      </c>
      <c r="Q124" s="179">
        <f t="shared" si="126"/>
        <v>6.2</v>
      </c>
      <c r="R124" s="143">
        <f t="shared" si="127"/>
        <v>0.50192295400823894</v>
      </c>
      <c r="S124" s="143">
        <f t="shared" si="128"/>
        <v>-9.7806470204514606E-2</v>
      </c>
      <c r="T124" s="143">
        <f t="shared" si="132"/>
        <v>0.76559284699881169</v>
      </c>
      <c r="U124" s="143">
        <f t="shared" si="133"/>
        <v>-0.14918611197434806</v>
      </c>
      <c r="W124" s="144"/>
      <c r="X124" s="144"/>
      <c r="Y124" s="143"/>
      <c r="Z124" s="145">
        <f t="shared" si="134"/>
        <v>12179.803816186999</v>
      </c>
      <c r="AA124" s="145">
        <f t="shared" si="135"/>
        <v>12630.743323000001</v>
      </c>
      <c r="AB124" s="145">
        <f t="shared" si="136"/>
        <v>1221.7787774970759</v>
      </c>
      <c r="AC124" s="145">
        <f t="shared" si="137"/>
        <v>1022.5258064516129</v>
      </c>
      <c r="AD124" s="145">
        <f t="shared" si="138"/>
        <v>1060.3833359999999</v>
      </c>
      <c r="AE124" s="145">
        <f t="shared" si="139"/>
        <v>7985.08389234061</v>
      </c>
      <c r="AF124" s="145">
        <f t="shared" si="140"/>
        <v>8280.7199999999993</v>
      </c>
      <c r="AG124" s="145">
        <f t="shared" si="141"/>
        <v>1221.778777604552</v>
      </c>
      <c r="AH124" s="145">
        <f t="shared" si="142"/>
        <v>1022.5258064516129</v>
      </c>
      <c r="AI124" s="145">
        <f t="shared" si="143"/>
        <v>1060.3833359999999</v>
      </c>
      <c r="AK124" s="180"/>
      <c r="AL124" s="184" t="s">
        <v>1109</v>
      </c>
      <c r="AM124" s="185">
        <v>6339.66</v>
      </c>
      <c r="AN124" s="185">
        <v>1060.3833359999999</v>
      </c>
      <c r="AO124" s="185">
        <v>275.21666399999998</v>
      </c>
      <c r="AP124" s="185">
        <v>701.6166649999999</v>
      </c>
      <c r="AQ124" s="185">
        <v>5.9786492155889563</v>
      </c>
      <c r="AR124" s="185">
        <v>6.2</v>
      </c>
      <c r="AS124" s="185">
        <v>59.972942421275356</v>
      </c>
      <c r="AT124" s="185">
        <v>91.477895897315975</v>
      </c>
      <c r="AU124" s="185">
        <v>-0.22135078441104383</v>
      </c>
      <c r="AV124" s="185">
        <v>5765.256684</v>
      </c>
      <c r="AW124" s="185">
        <v>-574.40331600000025</v>
      </c>
      <c r="AX124" s="185">
        <v>-161.39544158913415</v>
      </c>
      <c r="AY124" s="155"/>
    </row>
    <row r="125" spans="1:51" x14ac:dyDescent="0.35">
      <c r="B125" s="142">
        <f t="shared" si="119"/>
        <v>0</v>
      </c>
      <c r="D125" s="173">
        <f t="shared" si="120"/>
        <v>0</v>
      </c>
      <c r="E125" s="174">
        <f t="shared" si="120"/>
        <v>0</v>
      </c>
      <c r="F125" s="174">
        <f t="shared" si="120"/>
        <v>0</v>
      </c>
      <c r="G125" s="174">
        <f t="shared" si="120"/>
        <v>0</v>
      </c>
      <c r="H125" s="175">
        <f t="shared" si="121"/>
        <v>0</v>
      </c>
      <c r="I125" s="176">
        <f t="shared" si="122"/>
        <v>0</v>
      </c>
      <c r="J125" s="177">
        <f t="shared" si="123"/>
        <v>0</v>
      </c>
      <c r="K125" s="177">
        <f t="shared" si="123"/>
        <v>0</v>
      </c>
      <c r="L125" s="178">
        <f t="shared" si="129"/>
        <v>0</v>
      </c>
      <c r="M125" s="143">
        <f t="shared" si="124"/>
        <v>0</v>
      </c>
      <c r="N125" s="143">
        <f t="shared" si="125"/>
        <v>0</v>
      </c>
      <c r="O125" s="143">
        <f t="shared" si="130"/>
        <v>0</v>
      </c>
      <c r="P125" s="143">
        <f t="shared" si="131"/>
        <v>0</v>
      </c>
      <c r="Q125" s="179">
        <f t="shared" si="126"/>
        <v>0</v>
      </c>
      <c r="R125" s="143">
        <f t="shared" si="127"/>
        <v>0</v>
      </c>
      <c r="S125" s="143">
        <f t="shared" si="128"/>
        <v>0</v>
      </c>
      <c r="T125" s="143">
        <f t="shared" si="132"/>
        <v>0</v>
      </c>
      <c r="U125" s="143">
        <f t="shared" si="133"/>
        <v>0</v>
      </c>
      <c r="W125" s="144"/>
      <c r="X125" s="144"/>
      <c r="Y125" s="143"/>
      <c r="Z125" s="145">
        <f t="shared" si="134"/>
        <v>0</v>
      </c>
      <c r="AA125" s="145">
        <f t="shared" si="135"/>
        <v>0</v>
      </c>
      <c r="AB125" s="145">
        <f t="shared" si="136"/>
        <v>0</v>
      </c>
      <c r="AC125" s="145">
        <f t="shared" si="137"/>
        <v>0</v>
      </c>
      <c r="AD125" s="145">
        <f t="shared" si="138"/>
        <v>0</v>
      </c>
      <c r="AE125" s="145">
        <f t="shared" si="139"/>
        <v>0</v>
      </c>
      <c r="AF125" s="145">
        <f t="shared" si="140"/>
        <v>0</v>
      </c>
      <c r="AG125" s="145">
        <f t="shared" si="141"/>
        <v>0</v>
      </c>
      <c r="AH125" s="145">
        <f t="shared" si="142"/>
        <v>0</v>
      </c>
      <c r="AI125" s="145">
        <f t="shared" si="143"/>
        <v>0</v>
      </c>
      <c r="AK125" s="180"/>
      <c r="AL125" s="184"/>
      <c r="AM125" s="185"/>
      <c r="AN125" s="185"/>
      <c r="AO125" s="185"/>
      <c r="AP125" s="185"/>
      <c r="AQ125" s="185"/>
      <c r="AR125" s="185"/>
      <c r="AS125" s="185"/>
      <c r="AT125" s="185"/>
      <c r="AU125" s="185"/>
      <c r="AV125" s="185"/>
      <c r="AW125" s="185"/>
      <c r="AX125" s="185"/>
      <c r="AY125" s="155"/>
    </row>
    <row r="126" spans="1:51" x14ac:dyDescent="0.35">
      <c r="B126" s="187" t="str">
        <f>CONCATENATE(A105," Subtotal")</f>
        <v>Cookie Line Subtotal</v>
      </c>
      <c r="C126" s="188"/>
      <c r="D126" s="189">
        <f>SUM(D106:D125)</f>
        <v>605971.66</v>
      </c>
      <c r="E126" s="189">
        <f>SUM(E106:E125)</f>
        <v>82118.200503</v>
      </c>
      <c r="F126" s="189">
        <f>SUM(F106:F125)</f>
        <v>16711.149558999994</v>
      </c>
      <c r="G126" s="189">
        <f>SUM(G106:G125)</f>
        <v>11107.433278</v>
      </c>
      <c r="H126" s="190">
        <f t="shared" ref="H126" si="144">D126/E126</f>
        <v>7.3792613122088841</v>
      </c>
      <c r="I126" s="191"/>
      <c r="J126" s="192">
        <f>AB126/(SUM($E126:$G126))</f>
        <v>0.76547438803363654</v>
      </c>
      <c r="K126" s="192">
        <f>AG126/(SUM($E126:$F126))</f>
        <v>0.85150607483993412</v>
      </c>
      <c r="L126" s="193">
        <f>D126/(J126*(E126+F126+G126))</f>
        <v>7.2007647660501508</v>
      </c>
      <c r="M126" s="194">
        <f>AD126/(SUM($E126:$G126))</f>
        <v>0.74695837014836208</v>
      </c>
      <c r="N126" s="195">
        <f>M126-J126</f>
        <v>-1.8516017885274461E-2</v>
      </c>
      <c r="O126" s="194">
        <f>AI126/(SUM($E126:$F126))</f>
        <v>0.83090904120571096</v>
      </c>
      <c r="P126" s="195">
        <f>O126-K126</f>
        <v>-2.0597033634223161E-2</v>
      </c>
      <c r="Q126" s="193">
        <f>D126/(R126*(E126+F126+G126))</f>
        <v>7.2178546553060432</v>
      </c>
      <c r="R126" s="196">
        <f>AC126/(SUM($E126:$G126))</f>
        <v>0.76366195578826024</v>
      </c>
      <c r="S126" s="195">
        <f>R126-J126</f>
        <v>-1.8124322453763053E-3</v>
      </c>
      <c r="T126" s="196">
        <f>AH126/(SUM($E126:$F126))</f>
        <v>0.84948994327926108</v>
      </c>
      <c r="U126" s="195">
        <f>T126-K126</f>
        <v>-2.0161315606730401E-3</v>
      </c>
      <c r="V126" s="187"/>
      <c r="W126" s="187"/>
      <c r="X126" s="187"/>
      <c r="Y126" s="143"/>
      <c r="Z126" s="197">
        <f t="shared" ref="Z126:AI126" si="145">SUM(Z106:Z125)</f>
        <v>804239.80149416649</v>
      </c>
      <c r="AA126" s="197">
        <f t="shared" si="145"/>
        <v>798099.47922254982</v>
      </c>
      <c r="AB126" s="197">
        <f t="shared" si="145"/>
        <v>84153.791949572988</v>
      </c>
      <c r="AC126" s="197">
        <f t="shared" si="145"/>
        <v>83954.538978494616</v>
      </c>
      <c r="AD126" s="197">
        <f t="shared" si="145"/>
        <v>82118.200503</v>
      </c>
      <c r="AE126" s="197">
        <f t="shared" si="145"/>
        <v>728261.73054439388</v>
      </c>
      <c r="AF126" s="197">
        <f t="shared" si="145"/>
        <v>725188.74378119991</v>
      </c>
      <c r="AG126" s="197">
        <f t="shared" si="145"/>
        <v>84153.791950275423</v>
      </c>
      <c r="AH126" s="197">
        <f t="shared" si="145"/>
        <v>83954.538978494616</v>
      </c>
      <c r="AI126" s="197">
        <f t="shared" si="145"/>
        <v>82118.200502999985</v>
      </c>
      <c r="AK126" s="198"/>
      <c r="AL126" s="222"/>
      <c r="AM126" s="221"/>
      <c r="AN126" s="221"/>
      <c r="AO126" s="221"/>
      <c r="AP126" s="221"/>
      <c r="AQ126" s="221"/>
      <c r="AR126" s="221"/>
      <c r="AS126" s="221"/>
      <c r="AT126" s="221"/>
      <c r="AU126" s="221"/>
      <c r="AV126" s="221"/>
      <c r="AW126" s="221"/>
      <c r="AX126" s="221"/>
      <c r="AY126" s="155"/>
    </row>
    <row r="127" spans="1:51" x14ac:dyDescent="0.35">
      <c r="A127" s="166" t="str">
        <f>AL127</f>
        <v>Danish Line</v>
      </c>
      <c r="B127" s="142"/>
      <c r="C127" s="187"/>
      <c r="D127" s="189"/>
      <c r="E127" s="189"/>
      <c r="F127" s="189"/>
      <c r="G127" s="189"/>
      <c r="H127" s="187"/>
      <c r="I127" s="187"/>
      <c r="J127" s="192"/>
      <c r="K127" s="192"/>
      <c r="L127" s="193"/>
      <c r="M127" s="195"/>
      <c r="N127" s="195"/>
      <c r="O127" s="195"/>
      <c r="P127" s="195"/>
      <c r="Q127" s="193"/>
      <c r="R127" s="195"/>
      <c r="S127" s="195"/>
      <c r="T127" s="195"/>
      <c r="U127" s="195"/>
      <c r="V127" s="206"/>
      <c r="W127" s="206"/>
      <c r="X127" s="206"/>
      <c r="Y127" s="207"/>
      <c r="AK127" s="201"/>
      <c r="AL127" s="184" t="s">
        <v>466</v>
      </c>
      <c r="AM127" s="184"/>
      <c r="AN127" s="184"/>
      <c r="AO127" s="184"/>
      <c r="AP127" s="184"/>
      <c r="AQ127" s="184"/>
      <c r="AR127" s="184"/>
      <c r="AS127" s="184"/>
      <c r="AT127" s="184"/>
      <c r="AU127" s="184"/>
      <c r="AV127" s="184"/>
      <c r="AW127" s="184"/>
      <c r="AX127" s="184"/>
      <c r="AY127" s="155"/>
    </row>
    <row r="128" spans="1:51" x14ac:dyDescent="0.35">
      <c r="B128" s="142" t="str">
        <f t="shared" ref="B128:B134" si="146">AL128</f>
        <v>B19450 CO DANISH SCHNECKEN</v>
      </c>
      <c r="D128" s="173">
        <f t="shared" ref="D128:G134" si="147">AM128</f>
        <v>966</v>
      </c>
      <c r="E128" s="174">
        <f t="shared" si="147"/>
        <v>358.41667000000001</v>
      </c>
      <c r="F128" s="174">
        <f>AO128</f>
        <v>164.49999800000001</v>
      </c>
      <c r="G128" s="174">
        <f>AP128</f>
        <v>57.866665999999995</v>
      </c>
      <c r="H128" s="175">
        <f t="shared" ref="H128:H134" si="148">IF(ISERROR(D128/E128),0,D128/E128)</f>
        <v>2.6951871407097219</v>
      </c>
      <c r="I128" s="176">
        <f t="shared" ref="I128:I134" si="149">AR128</f>
        <v>3.2</v>
      </c>
      <c r="J128" s="177">
        <f t="shared" ref="J128:K134" si="150">AS128/100</f>
        <v>0.51977214616064404</v>
      </c>
      <c r="K128" s="177">
        <f t="shared" si="150"/>
        <v>0.57729083504341205</v>
      </c>
      <c r="L128" s="178">
        <f>IF(ISERROR(D128/(J128*(E128+F128+G128))),0,D128/(J128*(E128+F128+G128)))</f>
        <v>3.2000000003443629</v>
      </c>
      <c r="M128" s="143">
        <f t="shared" ref="M128:M134" si="151">IF(ISERROR(D128/Z128),0,D128/Z128)</f>
        <v>0.61712629997747137</v>
      </c>
      <c r="N128" s="143">
        <f t="shared" ref="N128:N134" si="152">M128-J128</f>
        <v>9.7354153816827327E-2</v>
      </c>
      <c r="O128" s="143">
        <f>IF(ISERROR(D128/AE128),0,D128/AE128)</f>
        <v>0.68541833132004892</v>
      </c>
      <c r="P128" s="143">
        <f>O128-K128</f>
        <v>0.10812749627663687</v>
      </c>
      <c r="Q128" s="179">
        <f t="shared" ref="Q128:Q134" si="153">I128</f>
        <v>3.2</v>
      </c>
      <c r="R128" s="143">
        <f t="shared" ref="R128:R134" si="154">IF(ISERROR(D128/AA128),0,D128/AA128)</f>
        <v>0.51977214621657852</v>
      </c>
      <c r="S128" s="143">
        <f t="shared" ref="S128:S134" si="155">R128-J128</f>
        <v>5.5934479270547399E-11</v>
      </c>
      <c r="T128" s="143">
        <f>IF(ISERROR(D128/AF128),0,D128/AF128)</f>
        <v>0.57729083518140978</v>
      </c>
      <c r="U128" s="143">
        <f>T128-K128</f>
        <v>1.3799772435874047E-10</v>
      </c>
      <c r="W128" s="144"/>
      <c r="X128" s="144"/>
      <c r="Y128" s="143"/>
      <c r="Z128" s="145">
        <f>(SUM($E128:$G128))*$H128</f>
        <v>1565.3197733353197</v>
      </c>
      <c r="AA128" s="145">
        <f>(SUM($E128:$G128))*$Q128</f>
        <v>1858.5066688000004</v>
      </c>
      <c r="AB128" s="145">
        <f>(SUM($E128:$G128))*$J128</f>
        <v>301.87499996751421</v>
      </c>
      <c r="AC128" s="145">
        <f>SUM(($E128:$G128))*$R128</f>
        <v>301.875</v>
      </c>
      <c r="AD128" s="145">
        <f>SUM(($E128:$G128))*$M128</f>
        <v>358.41667000000001</v>
      </c>
      <c r="AE128" s="145">
        <f>(SUM($E128:$F128))*$H128</f>
        <v>1409.358279256375</v>
      </c>
      <c r="AF128" s="145">
        <f>(SUM($E128:$F128))*$Q128</f>
        <v>1673.3333376000003</v>
      </c>
      <c r="AG128" s="145">
        <f>(SUM($E128:$F128))*$K128</f>
        <v>301.8749999278387</v>
      </c>
      <c r="AH128" s="145">
        <f>SUM(($E128:$F128))*$T128</f>
        <v>301.875</v>
      </c>
      <c r="AI128" s="145">
        <f>SUM(($E128:$F128))*$O128</f>
        <v>358.41667000000007</v>
      </c>
      <c r="AK128" s="180"/>
      <c r="AL128" s="184" t="s">
        <v>1088</v>
      </c>
      <c r="AM128" s="185">
        <v>966</v>
      </c>
      <c r="AN128" s="185">
        <v>358.41667000000001</v>
      </c>
      <c r="AO128" s="185">
        <v>164.49999800000001</v>
      </c>
      <c r="AP128" s="185">
        <v>57.866665999999995</v>
      </c>
      <c r="AQ128" s="185">
        <v>2.6951871407097219</v>
      </c>
      <c r="AR128" s="185">
        <v>3.2</v>
      </c>
      <c r="AS128" s="185">
        <v>51.977214616064408</v>
      </c>
      <c r="AT128" s="185">
        <v>57.729083504341205</v>
      </c>
      <c r="AU128" s="185">
        <v>-0.50481285929027819</v>
      </c>
      <c r="AV128" s="185">
        <v>1146.933344</v>
      </c>
      <c r="AW128" s="185">
        <v>180.93334400000006</v>
      </c>
      <c r="AX128" s="185">
        <v>56.541670000000025</v>
      </c>
      <c r="AY128" s="155"/>
    </row>
    <row r="129" spans="1:51" x14ac:dyDescent="0.35">
      <c r="B129" s="142" t="str">
        <f t="shared" si="146"/>
        <v>B19650 CINNAMON ROLLS</v>
      </c>
      <c r="D129" s="173">
        <f t="shared" si="147"/>
        <v>15653.8</v>
      </c>
      <c r="E129" s="174">
        <f t="shared" si="147"/>
        <v>5440.0333979999987</v>
      </c>
      <c r="F129" s="174">
        <f t="shared" si="147"/>
        <v>2477.2666100000006</v>
      </c>
      <c r="G129" s="174">
        <f t="shared" si="147"/>
        <v>915.11666099999991</v>
      </c>
      <c r="H129" s="175">
        <f t="shared" si="148"/>
        <v>2.8775190986428578</v>
      </c>
      <c r="I129" s="176">
        <f t="shared" si="149"/>
        <v>3.2</v>
      </c>
      <c r="J129" s="177">
        <f t="shared" si="150"/>
        <v>0.5538192641435975</v>
      </c>
      <c r="K129" s="177">
        <f t="shared" si="150"/>
        <v>0.61783215174550743</v>
      </c>
      <c r="L129" s="178">
        <f t="shared" ref="L129:L134" si="156">IF(ISERROR(D129/(J129*(E129+F129+G129))),0,D129/(J129*(E129+F129+G129)))</f>
        <v>3.2001635467700238</v>
      </c>
      <c r="M129" s="143">
        <f t="shared" si="151"/>
        <v>0.61591675323622574</v>
      </c>
      <c r="N129" s="143">
        <f t="shared" si="152"/>
        <v>6.2097489092628244E-2</v>
      </c>
      <c r="O129" s="143">
        <f t="shared" ref="O129:O134" si="157">IF(ISERROR(D129/AE129),0,D129/AE129)</f>
        <v>0.68710714416570573</v>
      </c>
      <c r="P129" s="143">
        <f t="shared" ref="P129:P134" si="158">O129-K129</f>
        <v>6.92749924201983E-2</v>
      </c>
      <c r="Q129" s="179">
        <f t="shared" si="153"/>
        <v>3.2</v>
      </c>
      <c r="R129" s="143">
        <f t="shared" si="154"/>
        <v>0.55384756894104359</v>
      </c>
      <c r="S129" s="143">
        <f t="shared" si="155"/>
        <v>2.8304797446088159E-5</v>
      </c>
      <c r="T129" s="143">
        <f t="shared" ref="T129:T134" si="159">IF(ISERROR(D129/AF129),0,D129/AF129)</f>
        <v>0.61786372817211554</v>
      </c>
      <c r="U129" s="143">
        <f t="shared" ref="U129:U134" si="160">T129-K129</f>
        <v>3.1576426608115327E-5</v>
      </c>
      <c r="W129" s="144"/>
      <c r="X129" s="144"/>
      <c r="Y129" s="143"/>
      <c r="Z129" s="145">
        <f t="shared" ref="Z129:Z134" si="161">(SUM($E129:$G129))*$H129</f>
        <v>25415.447652219027</v>
      </c>
      <c r="AA129" s="145">
        <f t="shared" ref="AA129:AA134" si="162">(SUM($E129:$G129))*$Q129</f>
        <v>28263.733340799998</v>
      </c>
      <c r="AB129" s="145">
        <f t="shared" ref="AB129:AB134" si="163">(SUM($E129:$G129))*$J129</f>
        <v>4891.5625002352235</v>
      </c>
      <c r="AC129" s="145">
        <f t="shared" ref="AC129:AC134" si="164">SUM(($E129:$G129))*$R129</f>
        <v>4891.8124999999991</v>
      </c>
      <c r="AD129" s="145">
        <f t="shared" ref="AD129:AD134" si="165">SUM(($E129:$G129))*$M129</f>
        <v>5440.0333979999987</v>
      </c>
      <c r="AE129" s="145">
        <f t="shared" ref="AE129:AE134" si="166">(SUM($E129:$F129))*$H129</f>
        <v>22782.18198270525</v>
      </c>
      <c r="AF129" s="145">
        <f t="shared" ref="AF129:AF134" si="167">(SUM($E129:$F129))*$Q129</f>
        <v>25335.360025599999</v>
      </c>
      <c r="AG129" s="145">
        <f t="shared" ref="AG129:AG134" si="168">(SUM($E129:$F129))*$K129</f>
        <v>4891.5624999573629</v>
      </c>
      <c r="AH129" s="145">
        <f t="shared" ref="AH129:AH134" si="169">SUM(($E129:$F129))*$T129</f>
        <v>4891.8125</v>
      </c>
      <c r="AI129" s="145">
        <f t="shared" ref="AI129:AI134" si="170">SUM(($E129:$F129))*$O129</f>
        <v>5440.0333979999987</v>
      </c>
      <c r="AK129" s="180"/>
      <c r="AL129" s="184" t="s">
        <v>1089</v>
      </c>
      <c r="AM129" s="185">
        <v>15653.8</v>
      </c>
      <c r="AN129" s="185">
        <v>5440.0333979999987</v>
      </c>
      <c r="AO129" s="185">
        <v>2477.2666100000006</v>
      </c>
      <c r="AP129" s="185">
        <v>915.11666099999991</v>
      </c>
      <c r="AQ129" s="185">
        <v>2.8775190986428583</v>
      </c>
      <c r="AR129" s="185">
        <v>3.2</v>
      </c>
      <c r="AS129" s="185">
        <v>55.381926414359754</v>
      </c>
      <c r="AT129" s="185">
        <v>61.783215174550747</v>
      </c>
      <c r="AU129" s="185">
        <v>-0.32248090135714164</v>
      </c>
      <c r="AV129" s="185">
        <v>17408.106873599998</v>
      </c>
      <c r="AW129" s="185">
        <v>1754.3068736</v>
      </c>
      <c r="AX129" s="185">
        <v>548.22089800000003</v>
      </c>
      <c r="AY129" s="155"/>
    </row>
    <row r="130" spans="1:51" x14ac:dyDescent="0.35">
      <c r="B130" s="142" t="str">
        <f t="shared" si="146"/>
        <v>B19659 PS CINNAMON ROLL S</v>
      </c>
      <c r="D130" s="173">
        <f t="shared" si="147"/>
        <v>61581.8</v>
      </c>
      <c r="E130" s="174">
        <f t="shared" si="147"/>
        <v>19653.033498999997</v>
      </c>
      <c r="F130" s="174">
        <f t="shared" si="147"/>
        <v>5067.6998659999963</v>
      </c>
      <c r="G130" s="174">
        <f t="shared" si="147"/>
        <v>2857.0166419999996</v>
      </c>
      <c r="H130" s="175">
        <f t="shared" si="148"/>
        <v>3.1334501110545334</v>
      </c>
      <c r="I130" s="176">
        <f t="shared" si="149"/>
        <v>2.56</v>
      </c>
      <c r="J130" s="177">
        <f t="shared" si="150"/>
        <v>0.87203735324700116</v>
      </c>
      <c r="K130" s="177">
        <f t="shared" si="150"/>
        <v>0.97282017351025329</v>
      </c>
      <c r="L130" s="178">
        <f t="shared" si="156"/>
        <v>2.5606985787792609</v>
      </c>
      <c r="M130" s="143">
        <f t="shared" si="151"/>
        <v>0.71264093314398447</v>
      </c>
      <c r="N130" s="143">
        <f t="shared" si="152"/>
        <v>-0.15939642010301669</v>
      </c>
      <c r="O130" s="143">
        <f t="shared" si="157"/>
        <v>0.79500204176082712</v>
      </c>
      <c r="P130" s="143">
        <f t="shared" si="158"/>
        <v>-0.17781813174942618</v>
      </c>
      <c r="Q130" s="179">
        <f t="shared" si="153"/>
        <v>2.56</v>
      </c>
      <c r="R130" s="143">
        <f t="shared" si="154"/>
        <v>0.87227531683672821</v>
      </c>
      <c r="S130" s="143">
        <f t="shared" si="155"/>
        <v>2.3796358972705267E-4</v>
      </c>
      <c r="T130" s="143">
        <f t="shared" si="159"/>
        <v>0.97308563907970491</v>
      </c>
      <c r="U130" s="143">
        <f t="shared" si="160"/>
        <v>2.6546556945161726E-4</v>
      </c>
      <c r="W130" s="144"/>
      <c r="X130" s="144"/>
      <c r="Y130" s="143"/>
      <c r="Z130" s="145">
        <f t="shared" si="161"/>
        <v>86413.503822068276</v>
      </c>
      <c r="AA130" s="145">
        <f t="shared" si="162"/>
        <v>70599.040017919979</v>
      </c>
      <c r="AB130" s="145">
        <f t="shared" si="163"/>
        <v>24048.82812461174</v>
      </c>
      <c r="AC130" s="145">
        <f t="shared" si="164"/>
        <v>24055.390625</v>
      </c>
      <c r="AD130" s="145">
        <f t="shared" si="165"/>
        <v>19653.033498999997</v>
      </c>
      <c r="AE130" s="145">
        <f t="shared" si="166"/>
        <v>77461.184707908731</v>
      </c>
      <c r="AF130" s="145">
        <f t="shared" si="167"/>
        <v>63285.077414399981</v>
      </c>
      <c r="AG130" s="145">
        <f t="shared" si="168"/>
        <v>24048.828121440001</v>
      </c>
      <c r="AH130" s="145">
        <f t="shared" si="169"/>
        <v>24055.390625000004</v>
      </c>
      <c r="AI130" s="145">
        <f t="shared" si="170"/>
        <v>19653.033498999997</v>
      </c>
      <c r="AK130" s="180"/>
      <c r="AL130" s="184" t="s">
        <v>1090</v>
      </c>
      <c r="AM130" s="185">
        <v>61581.8</v>
      </c>
      <c r="AN130" s="185">
        <v>19653.033498999997</v>
      </c>
      <c r="AO130" s="185">
        <v>5067.6998659999963</v>
      </c>
      <c r="AP130" s="185">
        <v>2857.0166419999996</v>
      </c>
      <c r="AQ130" s="185">
        <v>3.133450111054533</v>
      </c>
      <c r="AR130" s="185">
        <v>2.56</v>
      </c>
      <c r="AS130" s="185">
        <v>87.203735324700119</v>
      </c>
      <c r="AT130" s="185">
        <v>97.282017351025331</v>
      </c>
      <c r="AU130" s="185">
        <v>0.57345011105453292</v>
      </c>
      <c r="AV130" s="185">
        <v>50311.765757440015</v>
      </c>
      <c r="AW130" s="185">
        <v>-11270.034242560003</v>
      </c>
      <c r="AX130" s="185">
        <v>-4402.3571259999972</v>
      </c>
      <c r="AY130" s="155"/>
    </row>
    <row r="131" spans="1:51" x14ac:dyDescent="0.35">
      <c r="B131" s="142">
        <f t="shared" si="146"/>
        <v>0</v>
      </c>
      <c r="D131" s="173">
        <f t="shared" si="147"/>
        <v>0</v>
      </c>
      <c r="E131" s="174">
        <f t="shared" si="147"/>
        <v>0</v>
      </c>
      <c r="F131" s="174">
        <f t="shared" si="147"/>
        <v>0</v>
      </c>
      <c r="G131" s="174">
        <f t="shared" si="147"/>
        <v>0</v>
      </c>
      <c r="H131" s="175">
        <f t="shared" si="148"/>
        <v>0</v>
      </c>
      <c r="I131" s="176">
        <f t="shared" si="149"/>
        <v>0</v>
      </c>
      <c r="J131" s="177">
        <f t="shared" si="150"/>
        <v>0</v>
      </c>
      <c r="K131" s="177">
        <f t="shared" si="150"/>
        <v>0</v>
      </c>
      <c r="L131" s="178">
        <f t="shared" si="156"/>
        <v>0</v>
      </c>
      <c r="M131" s="143">
        <f t="shared" si="151"/>
        <v>0</v>
      </c>
      <c r="N131" s="143">
        <f t="shared" si="152"/>
        <v>0</v>
      </c>
      <c r="O131" s="143">
        <f t="shared" si="157"/>
        <v>0</v>
      </c>
      <c r="P131" s="143">
        <f t="shared" si="158"/>
        <v>0</v>
      </c>
      <c r="Q131" s="179">
        <f t="shared" si="153"/>
        <v>0</v>
      </c>
      <c r="R131" s="143">
        <f t="shared" si="154"/>
        <v>0</v>
      </c>
      <c r="S131" s="143">
        <f t="shared" si="155"/>
        <v>0</v>
      </c>
      <c r="T131" s="143">
        <f t="shared" si="159"/>
        <v>0</v>
      </c>
      <c r="U131" s="143">
        <f t="shared" si="160"/>
        <v>0</v>
      </c>
      <c r="W131" s="144"/>
      <c r="X131" s="144"/>
      <c r="Y131" s="143"/>
      <c r="Z131" s="145">
        <f t="shared" si="161"/>
        <v>0</v>
      </c>
      <c r="AA131" s="145">
        <f t="shared" si="162"/>
        <v>0</v>
      </c>
      <c r="AB131" s="145">
        <f t="shared" si="163"/>
        <v>0</v>
      </c>
      <c r="AC131" s="145">
        <f t="shared" si="164"/>
        <v>0</v>
      </c>
      <c r="AD131" s="145">
        <f t="shared" si="165"/>
        <v>0</v>
      </c>
      <c r="AE131" s="145">
        <f t="shared" si="166"/>
        <v>0</v>
      </c>
      <c r="AF131" s="145">
        <f t="shared" si="167"/>
        <v>0</v>
      </c>
      <c r="AG131" s="145">
        <f t="shared" si="168"/>
        <v>0</v>
      </c>
      <c r="AH131" s="145">
        <f t="shared" si="169"/>
        <v>0</v>
      </c>
      <c r="AI131" s="145">
        <f t="shared" si="170"/>
        <v>0</v>
      </c>
      <c r="AK131" s="180"/>
      <c r="AL131" s="184"/>
      <c r="AM131" s="185"/>
      <c r="AN131" s="185"/>
      <c r="AO131" s="185"/>
      <c r="AP131" s="185"/>
      <c r="AQ131" s="185"/>
      <c r="AR131" s="185"/>
      <c r="AS131" s="185"/>
      <c r="AT131" s="185"/>
      <c r="AU131" s="185"/>
      <c r="AV131" s="185"/>
      <c r="AW131" s="185"/>
      <c r="AX131" s="185"/>
      <c r="AY131" s="155"/>
    </row>
    <row r="132" spans="1:51" x14ac:dyDescent="0.35">
      <c r="B132" s="142">
        <f t="shared" si="146"/>
        <v>0</v>
      </c>
      <c r="D132" s="173">
        <f t="shared" si="147"/>
        <v>0</v>
      </c>
      <c r="E132" s="174">
        <f t="shared" si="147"/>
        <v>0</v>
      </c>
      <c r="F132" s="174">
        <f t="shared" si="147"/>
        <v>0</v>
      </c>
      <c r="G132" s="174">
        <f t="shared" si="147"/>
        <v>0</v>
      </c>
      <c r="H132" s="175">
        <f t="shared" si="148"/>
        <v>0</v>
      </c>
      <c r="I132" s="176">
        <f t="shared" si="149"/>
        <v>0</v>
      </c>
      <c r="J132" s="177">
        <f t="shared" si="150"/>
        <v>0</v>
      </c>
      <c r="K132" s="177">
        <f t="shared" si="150"/>
        <v>0</v>
      </c>
      <c r="L132" s="178">
        <f t="shared" si="156"/>
        <v>0</v>
      </c>
      <c r="M132" s="143">
        <f t="shared" si="151"/>
        <v>0</v>
      </c>
      <c r="N132" s="143">
        <f t="shared" si="152"/>
        <v>0</v>
      </c>
      <c r="O132" s="143">
        <f t="shared" si="157"/>
        <v>0</v>
      </c>
      <c r="P132" s="143">
        <f t="shared" si="158"/>
        <v>0</v>
      </c>
      <c r="Q132" s="179">
        <f t="shared" si="153"/>
        <v>0</v>
      </c>
      <c r="R132" s="143">
        <f t="shared" si="154"/>
        <v>0</v>
      </c>
      <c r="S132" s="143">
        <f t="shared" si="155"/>
        <v>0</v>
      </c>
      <c r="T132" s="143">
        <f t="shared" si="159"/>
        <v>0</v>
      </c>
      <c r="U132" s="143">
        <f t="shared" si="160"/>
        <v>0</v>
      </c>
      <c r="W132" s="144"/>
      <c r="X132" s="144"/>
      <c r="Y132" s="143"/>
      <c r="Z132" s="145">
        <f t="shared" si="161"/>
        <v>0</v>
      </c>
      <c r="AA132" s="145">
        <f t="shared" si="162"/>
        <v>0</v>
      </c>
      <c r="AB132" s="145">
        <f t="shared" si="163"/>
        <v>0</v>
      </c>
      <c r="AC132" s="145">
        <f t="shared" si="164"/>
        <v>0</v>
      </c>
      <c r="AD132" s="145">
        <f t="shared" si="165"/>
        <v>0</v>
      </c>
      <c r="AE132" s="145">
        <f t="shared" si="166"/>
        <v>0</v>
      </c>
      <c r="AF132" s="145">
        <f t="shared" si="167"/>
        <v>0</v>
      </c>
      <c r="AG132" s="145">
        <f t="shared" si="168"/>
        <v>0</v>
      </c>
      <c r="AH132" s="145">
        <f t="shared" si="169"/>
        <v>0</v>
      </c>
      <c r="AI132" s="145">
        <f t="shared" si="170"/>
        <v>0</v>
      </c>
      <c r="AK132" s="180"/>
      <c r="AL132" s="184"/>
      <c r="AM132" s="185"/>
      <c r="AN132" s="185"/>
      <c r="AO132" s="185"/>
      <c r="AP132" s="185"/>
      <c r="AQ132" s="185"/>
      <c r="AR132" s="185"/>
      <c r="AS132" s="185"/>
      <c r="AT132" s="185"/>
      <c r="AU132" s="185"/>
      <c r="AV132" s="185"/>
      <c r="AW132" s="185"/>
      <c r="AX132" s="185"/>
      <c r="AY132" s="155"/>
    </row>
    <row r="133" spans="1:51" x14ac:dyDescent="0.35">
      <c r="B133" s="142">
        <f t="shared" si="146"/>
        <v>0</v>
      </c>
      <c r="D133" s="173">
        <f t="shared" si="147"/>
        <v>0</v>
      </c>
      <c r="E133" s="174">
        <f t="shared" si="147"/>
        <v>0</v>
      </c>
      <c r="F133" s="174">
        <f t="shared" si="147"/>
        <v>0</v>
      </c>
      <c r="G133" s="174">
        <f t="shared" si="147"/>
        <v>0</v>
      </c>
      <c r="H133" s="175">
        <f t="shared" si="148"/>
        <v>0</v>
      </c>
      <c r="I133" s="176">
        <f t="shared" si="149"/>
        <v>0</v>
      </c>
      <c r="J133" s="177">
        <f t="shared" si="150"/>
        <v>0</v>
      </c>
      <c r="K133" s="177">
        <f t="shared" si="150"/>
        <v>0</v>
      </c>
      <c r="L133" s="178">
        <f t="shared" si="156"/>
        <v>0</v>
      </c>
      <c r="M133" s="143">
        <f t="shared" si="151"/>
        <v>0</v>
      </c>
      <c r="N133" s="143">
        <f t="shared" si="152"/>
        <v>0</v>
      </c>
      <c r="O133" s="143">
        <f t="shared" si="157"/>
        <v>0</v>
      </c>
      <c r="P133" s="143">
        <f t="shared" si="158"/>
        <v>0</v>
      </c>
      <c r="Q133" s="179">
        <f t="shared" si="153"/>
        <v>0</v>
      </c>
      <c r="R133" s="143">
        <f t="shared" si="154"/>
        <v>0</v>
      </c>
      <c r="S133" s="143">
        <f t="shared" si="155"/>
        <v>0</v>
      </c>
      <c r="T133" s="143">
        <f t="shared" si="159"/>
        <v>0</v>
      </c>
      <c r="U133" s="143">
        <f t="shared" si="160"/>
        <v>0</v>
      </c>
      <c r="W133" s="144"/>
      <c r="X133" s="144"/>
      <c r="Y133" s="143"/>
      <c r="Z133" s="145">
        <f t="shared" si="161"/>
        <v>0</v>
      </c>
      <c r="AA133" s="145">
        <f t="shared" si="162"/>
        <v>0</v>
      </c>
      <c r="AB133" s="145">
        <f t="shared" si="163"/>
        <v>0</v>
      </c>
      <c r="AC133" s="145">
        <f t="shared" si="164"/>
        <v>0</v>
      </c>
      <c r="AD133" s="145">
        <f t="shared" si="165"/>
        <v>0</v>
      </c>
      <c r="AE133" s="145">
        <f t="shared" si="166"/>
        <v>0</v>
      </c>
      <c r="AF133" s="145">
        <f t="shared" si="167"/>
        <v>0</v>
      </c>
      <c r="AG133" s="145">
        <f t="shared" si="168"/>
        <v>0</v>
      </c>
      <c r="AH133" s="145">
        <f t="shared" si="169"/>
        <v>0</v>
      </c>
      <c r="AI133" s="145">
        <f t="shared" si="170"/>
        <v>0</v>
      </c>
      <c r="AK133" s="180"/>
      <c r="AL133" s="184"/>
      <c r="AM133" s="185"/>
      <c r="AN133" s="185"/>
      <c r="AO133" s="185"/>
      <c r="AP133" s="185"/>
      <c r="AQ133" s="185"/>
      <c r="AR133" s="185"/>
      <c r="AS133" s="185"/>
      <c r="AT133" s="185"/>
      <c r="AU133" s="185"/>
      <c r="AV133" s="185"/>
      <c r="AW133" s="185"/>
      <c r="AX133" s="185"/>
      <c r="AY133" s="155"/>
    </row>
    <row r="134" spans="1:51" x14ac:dyDescent="0.35">
      <c r="B134" s="142">
        <f t="shared" si="146"/>
        <v>0</v>
      </c>
      <c r="D134" s="173">
        <f t="shared" si="147"/>
        <v>0</v>
      </c>
      <c r="E134" s="174">
        <f t="shared" si="147"/>
        <v>0</v>
      </c>
      <c r="F134" s="174">
        <f t="shared" si="147"/>
        <v>0</v>
      </c>
      <c r="G134" s="174">
        <f t="shared" si="147"/>
        <v>0</v>
      </c>
      <c r="H134" s="175">
        <f t="shared" si="148"/>
        <v>0</v>
      </c>
      <c r="I134" s="176">
        <f t="shared" si="149"/>
        <v>0</v>
      </c>
      <c r="J134" s="177">
        <f t="shared" si="150"/>
        <v>0</v>
      </c>
      <c r="K134" s="177">
        <f t="shared" si="150"/>
        <v>0</v>
      </c>
      <c r="L134" s="178">
        <f t="shared" si="156"/>
        <v>0</v>
      </c>
      <c r="M134" s="143">
        <f t="shared" si="151"/>
        <v>0</v>
      </c>
      <c r="N134" s="143">
        <f t="shared" si="152"/>
        <v>0</v>
      </c>
      <c r="O134" s="143">
        <f t="shared" si="157"/>
        <v>0</v>
      </c>
      <c r="P134" s="143">
        <f t="shared" si="158"/>
        <v>0</v>
      </c>
      <c r="Q134" s="179">
        <f t="shared" si="153"/>
        <v>0</v>
      </c>
      <c r="R134" s="143">
        <f t="shared" si="154"/>
        <v>0</v>
      </c>
      <c r="S134" s="143">
        <f t="shared" si="155"/>
        <v>0</v>
      </c>
      <c r="T134" s="143">
        <f t="shared" si="159"/>
        <v>0</v>
      </c>
      <c r="U134" s="143">
        <f t="shared" si="160"/>
        <v>0</v>
      </c>
      <c r="W134" s="144"/>
      <c r="X134" s="144"/>
      <c r="Y134" s="143"/>
      <c r="Z134" s="145">
        <f t="shared" si="161"/>
        <v>0</v>
      </c>
      <c r="AA134" s="145">
        <f t="shared" si="162"/>
        <v>0</v>
      </c>
      <c r="AB134" s="145">
        <f t="shared" si="163"/>
        <v>0</v>
      </c>
      <c r="AC134" s="145">
        <f t="shared" si="164"/>
        <v>0</v>
      </c>
      <c r="AD134" s="145">
        <f t="shared" si="165"/>
        <v>0</v>
      </c>
      <c r="AE134" s="145">
        <f t="shared" si="166"/>
        <v>0</v>
      </c>
      <c r="AF134" s="145">
        <f t="shared" si="167"/>
        <v>0</v>
      </c>
      <c r="AG134" s="145">
        <f t="shared" si="168"/>
        <v>0</v>
      </c>
      <c r="AH134" s="145">
        <f t="shared" si="169"/>
        <v>0</v>
      </c>
      <c r="AI134" s="145">
        <f t="shared" si="170"/>
        <v>0</v>
      </c>
      <c r="AK134" s="180"/>
      <c r="AL134" s="184"/>
      <c r="AM134" s="185"/>
      <c r="AN134" s="185"/>
      <c r="AO134" s="185"/>
      <c r="AP134" s="185"/>
      <c r="AQ134" s="185"/>
      <c r="AR134" s="185"/>
      <c r="AS134" s="185"/>
      <c r="AT134" s="185"/>
      <c r="AU134" s="185"/>
      <c r="AV134" s="185"/>
      <c r="AW134" s="185"/>
      <c r="AX134" s="185"/>
      <c r="AY134" s="155"/>
    </row>
    <row r="135" spans="1:51" x14ac:dyDescent="0.35">
      <c r="B135" s="187" t="str">
        <f>CONCATENATE(A127," Subtotal")</f>
        <v>Danish Line Subtotal</v>
      </c>
      <c r="C135" s="188"/>
      <c r="D135" s="189">
        <f>SUM(D128:D134)</f>
        <v>78201.600000000006</v>
      </c>
      <c r="E135" s="189">
        <f>SUM(E128:E134)</f>
        <v>25451.483566999996</v>
      </c>
      <c r="F135" s="189">
        <f>SUM(F128:F134)</f>
        <v>7709.4664739999971</v>
      </c>
      <c r="G135" s="189">
        <f>SUM(G128:G134)</f>
        <v>3829.9999689999995</v>
      </c>
      <c r="H135" s="190">
        <f t="shared" ref="H135" si="171">D135/E135</f>
        <v>3.0725753095742916</v>
      </c>
      <c r="I135" s="191"/>
      <c r="J135" s="192">
        <f>AB135/(SUM($E135:$G135))</f>
        <v>0.79052486126766786</v>
      </c>
      <c r="K135" s="192">
        <f>AG135/(SUM($E135:$F135))</f>
        <v>0.88182834283005318</v>
      </c>
      <c r="L135" s="193">
        <f>D135/(J135*(E135+F135+G135))</f>
        <v>2.6742661120497959</v>
      </c>
      <c r="M135" s="194">
        <f>AD135/(SUM($E135:$G135))</f>
        <v>0.6880462264451046</v>
      </c>
      <c r="N135" s="195">
        <f>M135-J135</f>
        <v>-0.10247863482256325</v>
      </c>
      <c r="O135" s="194">
        <f>AI135/(SUM($E135:$F135))</f>
        <v>0.76751370318196377</v>
      </c>
      <c r="P135" s="195">
        <f>O135-K135</f>
        <v>-0.11431463964808941</v>
      </c>
      <c r="Q135" s="193">
        <f>D135/(R135*(E135+F135+G135))</f>
        <v>2.6736432398243322</v>
      </c>
      <c r="R135" s="196">
        <f>AC135/(SUM($E135:$G135))</f>
        <v>0.79070902794042652</v>
      </c>
      <c r="S135" s="195">
        <f>R135-J135</f>
        <v>1.8416667275866772E-4</v>
      </c>
      <c r="T135" s="196">
        <f>AH135/(SUM($E135:$F135))</f>
        <v>0.88203378036023183</v>
      </c>
      <c r="U135" s="195">
        <f>T135-K135</f>
        <v>2.0543753017865374E-4</v>
      </c>
      <c r="V135" s="187"/>
      <c r="W135" s="187"/>
      <c r="X135" s="187"/>
      <c r="Y135" s="143"/>
      <c r="Z135" s="197">
        <f t="shared" ref="Z135:AI135" si="172">SUM(Z128:Z134)</f>
        <v>113394.27124762262</v>
      </c>
      <c r="AA135" s="197">
        <f t="shared" si="172"/>
        <v>100721.28002751997</v>
      </c>
      <c r="AB135" s="197">
        <f t="shared" si="172"/>
        <v>29242.265624814478</v>
      </c>
      <c r="AC135" s="197">
        <f t="shared" si="172"/>
        <v>29249.078125</v>
      </c>
      <c r="AD135" s="197">
        <f t="shared" si="172"/>
        <v>25451.483566999996</v>
      </c>
      <c r="AE135" s="197">
        <f t="shared" si="172"/>
        <v>101652.72496987035</v>
      </c>
      <c r="AF135" s="197">
        <f t="shared" si="172"/>
        <v>90293.770777599973</v>
      </c>
      <c r="AG135" s="197">
        <f t="shared" si="172"/>
        <v>29242.265621325205</v>
      </c>
      <c r="AH135" s="197">
        <f t="shared" si="172"/>
        <v>29249.078125000004</v>
      </c>
      <c r="AI135" s="197">
        <f t="shared" si="172"/>
        <v>25451.483566999996</v>
      </c>
      <c r="AK135" s="198"/>
      <c r="AL135" s="203"/>
      <c r="AM135" s="204"/>
      <c r="AN135" s="204"/>
      <c r="AO135" s="204"/>
      <c r="AP135" s="204"/>
      <c r="AQ135" s="204"/>
      <c r="AR135" s="205"/>
      <c r="AS135" s="205"/>
      <c r="AT135" s="204"/>
      <c r="AU135" s="204"/>
      <c r="AV135" s="204"/>
      <c r="AW135" s="204"/>
      <c r="AX135" s="204"/>
      <c r="AY135" s="155"/>
    </row>
    <row r="136" spans="1:51" x14ac:dyDescent="0.35">
      <c r="A136" s="166" t="str">
        <f>AL136</f>
        <v>Iced Cake 1/4 Sheet</v>
      </c>
      <c r="B136" s="142"/>
      <c r="C136" s="187"/>
      <c r="D136" s="189"/>
      <c r="E136" s="189"/>
      <c r="F136" s="189"/>
      <c r="G136" s="189"/>
      <c r="H136" s="187"/>
      <c r="I136" s="187"/>
      <c r="J136" s="192"/>
      <c r="K136" s="192"/>
      <c r="L136" s="193"/>
      <c r="M136" s="195"/>
      <c r="N136" s="195"/>
      <c r="O136" s="195"/>
      <c r="P136" s="195"/>
      <c r="Q136" s="193"/>
      <c r="R136" s="195"/>
      <c r="S136" s="195"/>
      <c r="T136" s="195"/>
      <c r="U136" s="195"/>
      <c r="V136" s="206"/>
      <c r="W136" s="206"/>
      <c r="X136" s="206"/>
      <c r="Y136" s="207"/>
      <c r="AK136" s="201"/>
      <c r="AL136" s="184" t="s">
        <v>473</v>
      </c>
      <c r="AM136" s="184"/>
      <c r="AN136" s="184"/>
      <c r="AO136" s="184"/>
      <c r="AP136" s="184"/>
      <c r="AQ136" s="184"/>
      <c r="AR136" s="184"/>
      <c r="AS136" s="184"/>
      <c r="AT136" s="184"/>
      <c r="AU136" s="184"/>
      <c r="AV136" s="184"/>
      <c r="AW136" s="184"/>
      <c r="AX136" s="184"/>
      <c r="AY136" s="155"/>
    </row>
    <row r="137" spans="1:51" x14ac:dyDescent="0.35">
      <c r="B137" s="142" t="str">
        <f t="shared" ref="B137:B166" si="173">AL137</f>
        <v>B18583 PS ICED RDVLT CHCHP BNDT</v>
      </c>
      <c r="D137" s="173">
        <f t="shared" ref="D137:G166" si="174">AM137</f>
        <v>14790</v>
      </c>
      <c r="E137" s="174">
        <f t="shared" si="174"/>
        <v>13629.816666000001</v>
      </c>
      <c r="F137" s="174">
        <f>AO137</f>
        <v>339.11666599999995</v>
      </c>
      <c r="G137" s="174">
        <f>AP137</f>
        <v>670.79999899999996</v>
      </c>
      <c r="H137" s="175">
        <f t="shared" ref="H137:H166" si="175">IF(ISERROR(D137/E137),0,D137/E137)</f>
        <v>1.0851209786918201</v>
      </c>
      <c r="I137" s="176">
        <f t="shared" ref="I137:I166" si="176">AR137</f>
        <v>1</v>
      </c>
      <c r="J137" s="177">
        <f t="shared" ref="J137:K166" si="177">AS137/100</f>
        <v>0.98102879849512703</v>
      </c>
      <c r="K137" s="177">
        <f t="shared" si="177"/>
        <v>1.0281386315374244</v>
      </c>
      <c r="L137" s="178">
        <f>IF(ISERROR(D137/(J137*(E137+F137+G137))),0,D137/(J137*(E137+F137+G137)))</f>
        <v>1.0298008633895004</v>
      </c>
      <c r="M137" s="143">
        <f t="shared" ref="M137:M166" si="178">IF(ISERROR(D137/Z137),0,D137/Z137)</f>
        <v>0.93101536468143997</v>
      </c>
      <c r="N137" s="143">
        <f t="shared" ref="N137:N166" si="179">M137-J137</f>
        <v>-5.0013433813687058E-2</v>
      </c>
      <c r="O137" s="143">
        <f>IF(ISERROR(D137/AE137),0,D137/AE137)</f>
        <v>0.97572351031104476</v>
      </c>
      <c r="P137" s="143">
        <f>O137-K137</f>
        <v>-5.2415121226379591E-2</v>
      </c>
      <c r="Q137" s="179">
        <f t="shared" ref="Q137:Q166" si="180">I137</f>
        <v>1</v>
      </c>
      <c r="R137" s="143">
        <f t="shared" ref="R137:R166" si="181">IF(ISERROR(D137/AA137),0,D137/AA137)</f>
        <v>1.0102643037002461</v>
      </c>
      <c r="S137" s="143">
        <f t="shared" ref="S137:S166" si="182">R137-J137</f>
        <v>2.9235505205119083E-2</v>
      </c>
      <c r="T137" s="143">
        <f>IF(ISERROR(D137/AF137),0,D137/AF137)</f>
        <v>1.0587780504413391</v>
      </c>
      <c r="U137" s="143">
        <f>T137-K137</f>
        <v>3.063941890391475E-2</v>
      </c>
      <c r="W137" s="144"/>
      <c r="X137" s="144"/>
      <c r="Y137" s="143"/>
      <c r="Z137" s="145">
        <f>(SUM($E137:$G137))*$H137</f>
        <v>15885.881759921982</v>
      </c>
      <c r="AA137" s="145">
        <f>(SUM($E137:$G137))*$Q137</f>
        <v>14639.733331000001</v>
      </c>
      <c r="AB137" s="145">
        <f>(SUM($E137:$G137))*$J137</f>
        <v>14361.999999999995</v>
      </c>
      <c r="AC137" s="145">
        <f>SUM(($E137:$G137))*$R137</f>
        <v>14790.000000000002</v>
      </c>
      <c r="AD137" s="145">
        <f>SUM(($E137:$G137))*$M137</f>
        <v>13629.816665999999</v>
      </c>
      <c r="AE137" s="145">
        <f>(SUM($E137:$F137))*$H137</f>
        <v>15157.982608500628</v>
      </c>
      <c r="AF137" s="145">
        <f>(SUM($E137:$F137))*$Q137</f>
        <v>13968.933332000001</v>
      </c>
      <c r="AG137" s="145">
        <f>(SUM($E137:$F137))*$K137</f>
        <v>14361.999999999995</v>
      </c>
      <c r="AH137" s="145">
        <f>SUM(($E137:$F137))*$T137</f>
        <v>14790</v>
      </c>
      <c r="AI137" s="145">
        <f>SUM(($E137:$F137))*$O137</f>
        <v>13629.816665999999</v>
      </c>
      <c r="AK137" s="180"/>
      <c r="AL137" s="184" t="s">
        <v>1067</v>
      </c>
      <c r="AM137" s="185">
        <v>14790</v>
      </c>
      <c r="AN137" s="185">
        <v>13629.816666000001</v>
      </c>
      <c r="AO137" s="185">
        <v>339.11666599999995</v>
      </c>
      <c r="AP137" s="185">
        <v>670.79999899999996</v>
      </c>
      <c r="AQ137" s="185">
        <v>1.0851209786918199</v>
      </c>
      <c r="AR137" s="185">
        <v>1</v>
      </c>
      <c r="AS137" s="185">
        <v>98.102879849512703</v>
      </c>
      <c r="AT137" s="185">
        <v>102.81386315374245</v>
      </c>
      <c r="AU137" s="185">
        <v>8.5120978691820004E-2</v>
      </c>
      <c r="AV137" s="185">
        <v>13629.816666000001</v>
      </c>
      <c r="AW137" s="185">
        <v>-1160.1833340000001</v>
      </c>
      <c r="AX137" s="185">
        <v>-1160.1833340000001</v>
      </c>
      <c r="AY137" s="155"/>
    </row>
    <row r="138" spans="1:51" x14ac:dyDescent="0.35">
      <c r="B138" s="142" t="str">
        <f t="shared" si="173"/>
        <v>B18584 PS ICED WHTCHOC RSP BNDT</v>
      </c>
      <c r="D138" s="173">
        <f t="shared" si="174"/>
        <v>10985</v>
      </c>
      <c r="E138" s="174">
        <f t="shared" si="174"/>
        <v>10664.283334</v>
      </c>
      <c r="F138" s="174">
        <f t="shared" si="174"/>
        <v>280.08333199999998</v>
      </c>
      <c r="G138" s="174">
        <f t="shared" si="174"/>
        <v>115.566666</v>
      </c>
      <c r="H138" s="175">
        <f t="shared" si="175"/>
        <v>1.0300739070742324</v>
      </c>
      <c r="I138" s="176">
        <f t="shared" si="176"/>
        <v>1</v>
      </c>
      <c r="J138" s="177">
        <f t="shared" si="177"/>
        <v>0.99322479351813142</v>
      </c>
      <c r="K138" s="177">
        <f t="shared" si="177"/>
        <v>1.0037127168012592</v>
      </c>
      <c r="L138" s="178">
        <f t="shared" ref="L138:L166" si="183">IF(ISERROR(D138/(J138*(E138+F138+G138))),0,D138/(J138*(E138+F138+G138)))</f>
        <v>1</v>
      </c>
      <c r="M138" s="143">
        <f t="shared" si="178"/>
        <v>0.96422672848711877</v>
      </c>
      <c r="N138" s="143">
        <f t="shared" si="179"/>
        <v>-2.8998065031012654E-2</v>
      </c>
      <c r="O138" s="143">
        <f t="shared" ref="O138:O166" si="184">IF(ISERROR(D138/AE138),0,D138/AE138)</f>
        <v>0.97440844769299317</v>
      </c>
      <c r="P138" s="143">
        <f t="shared" ref="P138:P166" si="185">O138-K138</f>
        <v>-2.9304269108266001E-2</v>
      </c>
      <c r="Q138" s="179">
        <f t="shared" si="180"/>
        <v>1</v>
      </c>
      <c r="R138" s="143">
        <f t="shared" si="181"/>
        <v>0.99322479351813142</v>
      </c>
      <c r="S138" s="143">
        <f t="shared" si="182"/>
        <v>0</v>
      </c>
      <c r="T138" s="143">
        <f t="shared" ref="T138:T166" si="186">IF(ISERROR(D138/AF138),0,D138/AF138)</f>
        <v>1.0037127168012592</v>
      </c>
      <c r="U138" s="143">
        <f t="shared" ref="U138:U166" si="187">T138-K138</f>
        <v>0</v>
      </c>
      <c r="W138" s="144"/>
      <c r="X138" s="144"/>
      <c r="Y138" s="143"/>
      <c r="Z138" s="145">
        <f t="shared" ref="Z138:Z166" si="188">(SUM($E138:$G138))*$H138</f>
        <v>11392.548739273774</v>
      </c>
      <c r="AA138" s="145">
        <f t="shared" ref="AA138:AA166" si="189">(SUM($E138:$G138))*$Q138</f>
        <v>11059.933332000001</v>
      </c>
      <c r="AB138" s="145">
        <f t="shared" ref="AB138:AB166" si="190">(SUM($E138:$G138))*$J138</f>
        <v>10985</v>
      </c>
      <c r="AC138" s="145">
        <f t="shared" ref="AC138:AC166" si="191">SUM(($E138:$G138))*$R138</f>
        <v>10985</v>
      </c>
      <c r="AD138" s="145">
        <f t="shared" ref="AD138:AD166" si="192">SUM(($E138:$G138))*$M138</f>
        <v>10664.283334</v>
      </c>
      <c r="AE138" s="145">
        <f t="shared" ref="AE138:AE166" si="193">(SUM($E138:$F138))*$H138</f>
        <v>11273.506532099611</v>
      </c>
      <c r="AF138" s="145">
        <f t="shared" ref="AF138:AF166" si="194">(SUM($E138:$F138))*$Q138</f>
        <v>10944.366666</v>
      </c>
      <c r="AG138" s="145">
        <f t="shared" ref="AG138:AG166" si="195">(SUM($E138:$F138))*$K138</f>
        <v>10984.999999999998</v>
      </c>
      <c r="AH138" s="145">
        <f t="shared" ref="AH138:AH166" si="196">SUM(($E138:$F138))*$T138</f>
        <v>10984.999999999998</v>
      </c>
      <c r="AI138" s="145">
        <f t="shared" ref="AI138:AI166" si="197">SUM(($E138:$F138))*$O138</f>
        <v>10664.283334</v>
      </c>
      <c r="AK138" s="180"/>
      <c r="AL138" s="184" t="s">
        <v>1068</v>
      </c>
      <c r="AM138" s="185">
        <v>10985</v>
      </c>
      <c r="AN138" s="185">
        <v>10664.283334</v>
      </c>
      <c r="AO138" s="185">
        <v>280.08333199999998</v>
      </c>
      <c r="AP138" s="185">
        <v>115.566666</v>
      </c>
      <c r="AQ138" s="185">
        <v>1.0300739070742324</v>
      </c>
      <c r="AR138" s="185">
        <v>1</v>
      </c>
      <c r="AS138" s="185">
        <v>99.322479351813143</v>
      </c>
      <c r="AT138" s="185">
        <v>100.37127168012591</v>
      </c>
      <c r="AU138" s="185">
        <v>3.0073907074232409E-2</v>
      </c>
      <c r="AV138" s="185">
        <v>10664.283334</v>
      </c>
      <c r="AW138" s="185">
        <v>-320.71666600000009</v>
      </c>
      <c r="AX138" s="185">
        <v>-320.71666600000009</v>
      </c>
      <c r="AY138" s="155"/>
    </row>
    <row r="139" spans="1:51" x14ac:dyDescent="0.35">
      <c r="B139" s="142" t="str">
        <f t="shared" si="173"/>
        <v>B18608 1/4 WHITECK/WHTICE GRAD</v>
      </c>
      <c r="D139" s="173">
        <f t="shared" si="174"/>
        <v>5502</v>
      </c>
      <c r="E139" s="174">
        <f t="shared" si="174"/>
        <v>2687.1333549999999</v>
      </c>
      <c r="F139" s="174">
        <f t="shared" si="174"/>
        <v>787.39998899999989</v>
      </c>
      <c r="G139" s="174">
        <f t="shared" si="174"/>
        <v>509.58332200000007</v>
      </c>
      <c r="H139" s="175">
        <f t="shared" si="175"/>
        <v>2.0475351510792437</v>
      </c>
      <c r="I139" s="176">
        <f t="shared" si="176"/>
        <v>1.5</v>
      </c>
      <c r="J139" s="177">
        <f t="shared" si="177"/>
        <v>0.92065577061793602</v>
      </c>
      <c r="K139" s="177">
        <f t="shared" si="177"/>
        <v>1.0556813348426481</v>
      </c>
      <c r="L139" s="178">
        <f t="shared" si="183"/>
        <v>1.5000000002584546</v>
      </c>
      <c r="M139" s="143">
        <f t="shared" si="178"/>
        <v>0.67446151312076064</v>
      </c>
      <c r="N139" s="143">
        <f t="shared" si="179"/>
        <v>-0.24619425749717538</v>
      </c>
      <c r="O139" s="143">
        <f t="shared" si="184"/>
        <v>0.77337964237421353</v>
      </c>
      <c r="P139" s="143">
        <f t="shared" si="185"/>
        <v>-0.28230169246843462</v>
      </c>
      <c r="Q139" s="179">
        <f t="shared" si="180"/>
        <v>1.5</v>
      </c>
      <c r="R139" s="143">
        <f t="shared" si="181"/>
        <v>0.92065577077656791</v>
      </c>
      <c r="S139" s="143">
        <f t="shared" si="182"/>
        <v>1.5863188540521378E-10</v>
      </c>
      <c r="T139" s="143">
        <f t="shared" si="186"/>
        <v>1.0556813352601977</v>
      </c>
      <c r="U139" s="143">
        <f t="shared" si="187"/>
        <v>4.1754955049100317E-10</v>
      </c>
      <c r="W139" s="144"/>
      <c r="X139" s="144"/>
      <c r="Y139" s="143"/>
      <c r="Z139" s="145">
        <f t="shared" si="188"/>
        <v>8157.6189196356427</v>
      </c>
      <c r="AA139" s="145">
        <f t="shared" si="189"/>
        <v>5976.1749989999998</v>
      </c>
      <c r="AB139" s="145">
        <f t="shared" si="190"/>
        <v>3667.9999993679921</v>
      </c>
      <c r="AC139" s="145">
        <f t="shared" si="191"/>
        <v>3668</v>
      </c>
      <c r="AD139" s="145">
        <f t="shared" si="192"/>
        <v>2687.1333549999999</v>
      </c>
      <c r="AE139" s="145">
        <f t="shared" si="193"/>
        <v>7114.2291554369094</v>
      </c>
      <c r="AF139" s="145">
        <f t="shared" si="194"/>
        <v>5211.8000160000001</v>
      </c>
      <c r="AG139" s="145">
        <f t="shared" si="195"/>
        <v>3667.99999854921</v>
      </c>
      <c r="AH139" s="145">
        <f t="shared" si="196"/>
        <v>3667.9999999999995</v>
      </c>
      <c r="AI139" s="145">
        <f t="shared" si="197"/>
        <v>2687.1333550000004</v>
      </c>
      <c r="AK139" s="180"/>
      <c r="AL139" s="184" t="s">
        <v>1069</v>
      </c>
      <c r="AM139" s="185">
        <v>5502</v>
      </c>
      <c r="AN139" s="185">
        <v>2687.1333549999999</v>
      </c>
      <c r="AO139" s="185">
        <v>787.39998899999989</v>
      </c>
      <c r="AP139" s="185">
        <v>509.58332200000007</v>
      </c>
      <c r="AQ139" s="185">
        <v>2.0475351510792437</v>
      </c>
      <c r="AR139" s="185">
        <v>1.5</v>
      </c>
      <c r="AS139" s="185">
        <v>92.065577061793604</v>
      </c>
      <c r="AT139" s="185">
        <v>105.56813348426481</v>
      </c>
      <c r="AU139" s="185">
        <v>0.54753515107924389</v>
      </c>
      <c r="AV139" s="185">
        <v>4030.7000324999999</v>
      </c>
      <c r="AW139" s="185">
        <v>-1471.2999674999999</v>
      </c>
      <c r="AX139" s="185">
        <v>-980.86664500000018</v>
      </c>
      <c r="AY139" s="155"/>
    </row>
    <row r="140" spans="1:51" x14ac:dyDescent="0.35">
      <c r="B140" s="142" t="str">
        <f t="shared" si="173"/>
        <v>B18609 1/4 ChocCk/WhtIce Grad</v>
      </c>
      <c r="D140" s="173">
        <f t="shared" si="174"/>
        <v>4441</v>
      </c>
      <c r="E140" s="174">
        <f t="shared" si="174"/>
        <v>2297.166671</v>
      </c>
      <c r="F140" s="174">
        <f t="shared" si="174"/>
        <v>362.29999700000002</v>
      </c>
      <c r="G140" s="174">
        <f t="shared" si="174"/>
        <v>452.84999799999997</v>
      </c>
      <c r="H140" s="175">
        <f t="shared" si="175"/>
        <v>1.9332511027886143</v>
      </c>
      <c r="I140" s="176">
        <f t="shared" si="176"/>
        <v>1.5</v>
      </c>
      <c r="J140" s="177">
        <f t="shared" si="177"/>
        <v>0.95127423857925242</v>
      </c>
      <c r="K140" s="177">
        <f t="shared" si="177"/>
        <v>1.1132557900765792</v>
      </c>
      <c r="L140" s="178">
        <f t="shared" si="183"/>
        <v>1.4999999999999996</v>
      </c>
      <c r="M140" s="143">
        <f t="shared" si="178"/>
        <v>0.73808899206659317</v>
      </c>
      <c r="N140" s="143">
        <f t="shared" si="179"/>
        <v>-0.21318524651265924</v>
      </c>
      <c r="O140" s="143">
        <f t="shared" si="184"/>
        <v>0.86376967932729887</v>
      </c>
      <c r="P140" s="143">
        <f t="shared" si="185"/>
        <v>-0.24948611074928029</v>
      </c>
      <c r="Q140" s="179">
        <f t="shared" si="180"/>
        <v>1.5</v>
      </c>
      <c r="R140" s="143">
        <f t="shared" si="181"/>
        <v>0.9512742385792522</v>
      </c>
      <c r="S140" s="143">
        <f t="shared" si="182"/>
        <v>0</v>
      </c>
      <c r="T140" s="143">
        <f t="shared" si="186"/>
        <v>1.1132557900765789</v>
      </c>
      <c r="U140" s="143">
        <f t="shared" si="187"/>
        <v>0</v>
      </c>
      <c r="W140" s="144"/>
      <c r="X140" s="144"/>
      <c r="Y140" s="143"/>
      <c r="Z140" s="145">
        <f t="shared" si="188"/>
        <v>6016.8896267718837</v>
      </c>
      <c r="AA140" s="145">
        <f t="shared" si="189"/>
        <v>4668.474999</v>
      </c>
      <c r="AB140" s="145">
        <f t="shared" si="190"/>
        <v>2960.6666666666674</v>
      </c>
      <c r="AC140" s="145">
        <f t="shared" si="191"/>
        <v>2960.666666666667</v>
      </c>
      <c r="AD140" s="145">
        <f t="shared" si="192"/>
        <v>2297.166671</v>
      </c>
      <c r="AE140" s="145">
        <f t="shared" si="193"/>
        <v>5141.4168687405618</v>
      </c>
      <c r="AF140" s="145">
        <f t="shared" si="194"/>
        <v>3989.200002</v>
      </c>
      <c r="AG140" s="145">
        <f t="shared" si="195"/>
        <v>2960.6666666666674</v>
      </c>
      <c r="AH140" s="145">
        <f t="shared" si="196"/>
        <v>2960.666666666667</v>
      </c>
      <c r="AI140" s="145">
        <f t="shared" si="197"/>
        <v>2297.166671</v>
      </c>
      <c r="AK140" s="180"/>
      <c r="AL140" s="184" t="s">
        <v>1070</v>
      </c>
      <c r="AM140" s="185">
        <v>4441</v>
      </c>
      <c r="AN140" s="185">
        <v>2297.166671</v>
      </c>
      <c r="AO140" s="185">
        <v>362.29999700000002</v>
      </c>
      <c r="AP140" s="185">
        <v>452.84999799999997</v>
      </c>
      <c r="AQ140" s="185">
        <v>1.9332511027886143</v>
      </c>
      <c r="AR140" s="185">
        <v>1.5</v>
      </c>
      <c r="AS140" s="185">
        <v>95.127423857925237</v>
      </c>
      <c r="AT140" s="185">
        <v>111.32557900765791</v>
      </c>
      <c r="AU140" s="185">
        <v>0.43325110278861445</v>
      </c>
      <c r="AV140" s="185">
        <v>3445.7500064999999</v>
      </c>
      <c r="AW140" s="185">
        <v>-995.24999349999996</v>
      </c>
      <c r="AX140" s="185">
        <v>-663.49999566666668</v>
      </c>
      <c r="AY140" s="155"/>
    </row>
    <row r="141" spans="1:51" x14ac:dyDescent="0.35">
      <c r="B141" s="142" t="str">
        <f t="shared" si="173"/>
        <v>B18615 1/4 STRAWBRY CREAM CHS</v>
      </c>
      <c r="D141" s="173">
        <f t="shared" si="174"/>
        <v>5713</v>
      </c>
      <c r="E141" s="174">
        <f t="shared" si="174"/>
        <v>3167.7500090000003</v>
      </c>
      <c r="F141" s="174">
        <f t="shared" si="174"/>
        <v>367.84999099999999</v>
      </c>
      <c r="G141" s="174">
        <f t="shared" si="174"/>
        <v>279.816666</v>
      </c>
      <c r="H141" s="175">
        <f t="shared" si="175"/>
        <v>1.8034882752012011</v>
      </c>
      <c r="I141" s="176">
        <f t="shared" si="176"/>
        <v>1.5</v>
      </c>
      <c r="J141" s="177">
        <f t="shared" si="177"/>
        <v>0.99823086181032739</v>
      </c>
      <c r="K141" s="177">
        <f t="shared" si="177"/>
        <v>1.0772334726392103</v>
      </c>
      <c r="L141" s="178">
        <f t="shared" si="183"/>
        <v>1.5</v>
      </c>
      <c r="M141" s="143">
        <f t="shared" si="178"/>
        <v>0.83025008440847436</v>
      </c>
      <c r="N141" s="143">
        <f t="shared" si="179"/>
        <v>-0.16798077740185302</v>
      </c>
      <c r="O141" s="143">
        <f t="shared" si="184"/>
        <v>0.89595825574159982</v>
      </c>
      <c r="P141" s="143">
        <f t="shared" si="185"/>
        <v>-0.1812752168976105</v>
      </c>
      <c r="Q141" s="179">
        <f t="shared" si="180"/>
        <v>1.5</v>
      </c>
      <c r="R141" s="143">
        <f t="shared" si="181"/>
        <v>0.9982308618103275</v>
      </c>
      <c r="S141" s="143">
        <f t="shared" si="182"/>
        <v>0</v>
      </c>
      <c r="T141" s="143">
        <f t="shared" si="186"/>
        <v>1.077233472866463</v>
      </c>
      <c r="U141" s="143">
        <f t="shared" si="187"/>
        <v>2.2725266113354792E-10</v>
      </c>
      <c r="W141" s="144"/>
      <c r="X141" s="144"/>
      <c r="Y141" s="143"/>
      <c r="Z141" s="145">
        <f t="shared" si="188"/>
        <v>6881.0592221382585</v>
      </c>
      <c r="AA141" s="145">
        <f t="shared" si="189"/>
        <v>5723.1249990000006</v>
      </c>
      <c r="AB141" s="145">
        <f t="shared" si="190"/>
        <v>3808.6666666666665</v>
      </c>
      <c r="AC141" s="145">
        <f t="shared" si="191"/>
        <v>3808.666666666667</v>
      </c>
      <c r="AD141" s="145">
        <f t="shared" si="192"/>
        <v>3167.7500090000003</v>
      </c>
      <c r="AE141" s="145">
        <f t="shared" si="193"/>
        <v>6376.4131458013671</v>
      </c>
      <c r="AF141" s="145">
        <f t="shared" si="194"/>
        <v>5303.4000000000005</v>
      </c>
      <c r="AG141" s="145">
        <f t="shared" si="195"/>
        <v>3808.6666658631925</v>
      </c>
      <c r="AH141" s="145">
        <f t="shared" si="196"/>
        <v>3808.666666666667</v>
      </c>
      <c r="AI141" s="145">
        <f t="shared" si="197"/>
        <v>3167.7500090000008</v>
      </c>
      <c r="AK141" s="180"/>
      <c r="AL141" s="184" t="s">
        <v>1071</v>
      </c>
      <c r="AM141" s="185">
        <v>5713</v>
      </c>
      <c r="AN141" s="185">
        <v>3167.7500090000003</v>
      </c>
      <c r="AO141" s="185">
        <v>367.84999099999999</v>
      </c>
      <c r="AP141" s="185">
        <v>279.816666</v>
      </c>
      <c r="AQ141" s="185">
        <v>1.8034882752012009</v>
      </c>
      <c r="AR141" s="185">
        <v>1.5</v>
      </c>
      <c r="AS141" s="185">
        <v>99.823086181032735</v>
      </c>
      <c r="AT141" s="185">
        <v>107.72334726392104</v>
      </c>
      <c r="AU141" s="185">
        <v>0.30348827520120097</v>
      </c>
      <c r="AV141" s="185">
        <v>4751.6250134999991</v>
      </c>
      <c r="AW141" s="185">
        <v>-961.37498649999998</v>
      </c>
      <c r="AX141" s="185">
        <v>-640.91665766666665</v>
      </c>
      <c r="AY141" s="155"/>
    </row>
    <row r="142" spans="1:51" x14ac:dyDescent="0.35">
      <c r="B142" s="142" t="str">
        <f t="shared" si="173"/>
        <v>B18616 1/4 SH CONF CAKE WH ICE</v>
      </c>
      <c r="D142" s="173">
        <f t="shared" si="174"/>
        <v>24183</v>
      </c>
      <c r="E142" s="174">
        <f t="shared" si="174"/>
        <v>12226.883374999994</v>
      </c>
      <c r="F142" s="174">
        <f t="shared" si="174"/>
        <v>411.04996699999981</v>
      </c>
      <c r="G142" s="174">
        <f t="shared" si="174"/>
        <v>827.68332199999986</v>
      </c>
      <c r="H142" s="175">
        <f t="shared" si="175"/>
        <v>1.9778548022668132</v>
      </c>
      <c r="I142" s="176">
        <f t="shared" si="176"/>
        <v>1.5</v>
      </c>
      <c r="J142" s="177">
        <f t="shared" si="177"/>
        <v>1.1972715695803293</v>
      </c>
      <c r="K142" s="177">
        <f t="shared" si="177"/>
        <v>1.2756832590552467</v>
      </c>
      <c r="L142" s="178">
        <f t="shared" si="183"/>
        <v>1.5000000001233429</v>
      </c>
      <c r="M142" s="143">
        <f t="shared" si="178"/>
        <v>0.90800768209065963</v>
      </c>
      <c r="N142" s="143">
        <f t="shared" si="179"/>
        <v>-0.28926388748966969</v>
      </c>
      <c r="O142" s="143">
        <f t="shared" si="184"/>
        <v>0.96747490623059829</v>
      </c>
      <c r="P142" s="143">
        <f t="shared" si="185"/>
        <v>-0.30820835282464842</v>
      </c>
      <c r="Q142" s="179">
        <f t="shared" si="180"/>
        <v>1.5</v>
      </c>
      <c r="R142" s="143">
        <f t="shared" si="181"/>
        <v>1.1972715696787792</v>
      </c>
      <c r="S142" s="143">
        <f t="shared" si="182"/>
        <v>9.8449914887055456E-11</v>
      </c>
      <c r="T142" s="143">
        <f t="shared" si="186"/>
        <v>1.2756832595738823</v>
      </c>
      <c r="U142" s="143">
        <f t="shared" si="187"/>
        <v>5.186355789277286E-10</v>
      </c>
      <c r="W142" s="144"/>
      <c r="X142" s="144"/>
      <c r="Y142" s="143"/>
      <c r="Z142" s="145">
        <f t="shared" si="188"/>
        <v>26633.034584376412</v>
      </c>
      <c r="AA142" s="145">
        <f t="shared" si="189"/>
        <v>20198.424995999991</v>
      </c>
      <c r="AB142" s="145">
        <f t="shared" si="190"/>
        <v>16121.99999867431</v>
      </c>
      <c r="AC142" s="145">
        <f t="shared" si="191"/>
        <v>16122</v>
      </c>
      <c r="AD142" s="145">
        <f t="shared" si="192"/>
        <v>12226.883374999996</v>
      </c>
      <c r="AE142" s="145">
        <f t="shared" si="193"/>
        <v>24995.997151202562</v>
      </c>
      <c r="AF142" s="145">
        <f t="shared" si="194"/>
        <v>18956.900012999991</v>
      </c>
      <c r="AG142" s="145">
        <f t="shared" si="195"/>
        <v>16121.999993445517</v>
      </c>
      <c r="AH142" s="145">
        <f t="shared" si="196"/>
        <v>16121.999999999998</v>
      </c>
      <c r="AI142" s="145">
        <f t="shared" si="197"/>
        <v>12226.883374999994</v>
      </c>
      <c r="AK142" s="180"/>
      <c r="AL142" s="184" t="s">
        <v>1072</v>
      </c>
      <c r="AM142" s="185">
        <v>24183</v>
      </c>
      <c r="AN142" s="185">
        <v>12226.883374999994</v>
      </c>
      <c r="AO142" s="185">
        <v>411.04996699999981</v>
      </c>
      <c r="AP142" s="185">
        <v>827.68332199999986</v>
      </c>
      <c r="AQ142" s="185">
        <v>1.9778548022668132</v>
      </c>
      <c r="AR142" s="185">
        <v>1.5</v>
      </c>
      <c r="AS142" s="185">
        <v>119.72715695803294</v>
      </c>
      <c r="AT142" s="185">
        <v>127.56832590552467</v>
      </c>
      <c r="AU142" s="185">
        <v>0.47785480226681332</v>
      </c>
      <c r="AV142" s="185">
        <v>18340.3250625</v>
      </c>
      <c r="AW142" s="185">
        <v>-5842.6749374999999</v>
      </c>
      <c r="AX142" s="185">
        <v>-3895.1166249999992</v>
      </c>
      <c r="AY142" s="155"/>
    </row>
    <row r="143" spans="1:51" x14ac:dyDescent="0.35">
      <c r="B143" s="142" t="str">
        <f t="shared" si="173"/>
        <v>B18617 1/4 RED VEL CREAM CHS</v>
      </c>
      <c r="D143" s="173">
        <f t="shared" si="174"/>
        <v>6368</v>
      </c>
      <c r="E143" s="174">
        <f t="shared" si="174"/>
        <v>3839.866688000001</v>
      </c>
      <c r="F143" s="174">
        <f t="shared" si="174"/>
        <v>323.83332099999996</v>
      </c>
      <c r="G143" s="174">
        <f t="shared" si="174"/>
        <v>840.26665500000001</v>
      </c>
      <c r="H143" s="175">
        <f t="shared" si="175"/>
        <v>1.658390907137659</v>
      </c>
      <c r="I143" s="176">
        <f t="shared" si="176"/>
        <v>1.5</v>
      </c>
      <c r="J143" s="177">
        <f t="shared" si="177"/>
        <v>0.84839360802076558</v>
      </c>
      <c r="K143" s="177">
        <f t="shared" si="177"/>
        <v>1.0196059568005382</v>
      </c>
      <c r="L143" s="178">
        <f t="shared" si="183"/>
        <v>1.5000000002991771</v>
      </c>
      <c r="M143" s="143">
        <f t="shared" si="178"/>
        <v>0.76736456212330983</v>
      </c>
      <c r="N143" s="143">
        <f t="shared" si="179"/>
        <v>-8.1029045897455743E-2</v>
      </c>
      <c r="O143" s="143">
        <f t="shared" si="184"/>
        <v>0.92222462706246333</v>
      </c>
      <c r="P143" s="143">
        <f t="shared" si="185"/>
        <v>-9.7381329738074895E-2</v>
      </c>
      <c r="Q143" s="179">
        <f t="shared" si="180"/>
        <v>1.5</v>
      </c>
      <c r="R143" s="143">
        <f t="shared" si="181"/>
        <v>0.848393608189979</v>
      </c>
      <c r="S143" s="143">
        <f t="shared" si="182"/>
        <v>1.6921342105291615E-10</v>
      </c>
      <c r="T143" s="143">
        <f t="shared" si="186"/>
        <v>1.0196059572392051</v>
      </c>
      <c r="U143" s="143">
        <f t="shared" si="187"/>
        <v>4.3866688059779335E-10</v>
      </c>
      <c r="W143" s="144"/>
      <c r="X143" s="144"/>
      <c r="Y143" s="143"/>
      <c r="Z143" s="145">
        <f t="shared" si="188"/>
        <v>8298.5328151975682</v>
      </c>
      <c r="AA143" s="145">
        <f t="shared" si="189"/>
        <v>7505.9499960000021</v>
      </c>
      <c r="AB143" s="145">
        <f t="shared" si="190"/>
        <v>4245.3333324865953</v>
      </c>
      <c r="AC143" s="145">
        <f t="shared" si="191"/>
        <v>4245.333333333333</v>
      </c>
      <c r="AD143" s="145">
        <f t="shared" si="192"/>
        <v>3839.8666880000005</v>
      </c>
      <c r="AE143" s="145">
        <f t="shared" si="193"/>
        <v>6905.0422349745904</v>
      </c>
      <c r="AF143" s="145">
        <f t="shared" si="194"/>
        <v>6245.550013500002</v>
      </c>
      <c r="AG143" s="145">
        <f t="shared" si="195"/>
        <v>4245.3333315068558</v>
      </c>
      <c r="AH143" s="145">
        <f t="shared" si="196"/>
        <v>4245.333333333333</v>
      </c>
      <c r="AI143" s="145">
        <f t="shared" si="197"/>
        <v>3839.866688000001</v>
      </c>
      <c r="AK143" s="180"/>
      <c r="AL143" s="184" t="s">
        <v>1073</v>
      </c>
      <c r="AM143" s="185">
        <v>6368</v>
      </c>
      <c r="AN143" s="185">
        <v>3839.866688000001</v>
      </c>
      <c r="AO143" s="185">
        <v>323.83332099999996</v>
      </c>
      <c r="AP143" s="185">
        <v>840.26665500000001</v>
      </c>
      <c r="AQ143" s="185">
        <v>1.658390907137659</v>
      </c>
      <c r="AR143" s="185">
        <v>1.5</v>
      </c>
      <c r="AS143" s="185">
        <v>84.839360802076556</v>
      </c>
      <c r="AT143" s="185">
        <v>101.96059568005381</v>
      </c>
      <c r="AU143" s="185">
        <v>0.15839090713765899</v>
      </c>
      <c r="AV143" s="185">
        <v>5759.8000320000001</v>
      </c>
      <c r="AW143" s="185">
        <v>-608.19996799999967</v>
      </c>
      <c r="AX143" s="185">
        <v>-405.46664533333313</v>
      </c>
      <c r="AY143" s="155"/>
    </row>
    <row r="144" spans="1:51" x14ac:dyDescent="0.35">
      <c r="B144" s="142" t="str">
        <f t="shared" si="173"/>
        <v>B18619 1/4 CH/CH ICED ROSETTES</v>
      </c>
      <c r="D144" s="173">
        <f t="shared" si="174"/>
        <v>9817</v>
      </c>
      <c r="E144" s="174">
        <f t="shared" si="174"/>
        <v>5636.9500270000008</v>
      </c>
      <c r="F144" s="174">
        <f t="shared" si="174"/>
        <v>672.79998300000011</v>
      </c>
      <c r="G144" s="174">
        <f t="shared" si="174"/>
        <v>1628.283322</v>
      </c>
      <c r="H144" s="175">
        <f t="shared" si="175"/>
        <v>1.7415446212895793</v>
      </c>
      <c r="I144" s="176">
        <f t="shared" si="176"/>
        <v>1.5</v>
      </c>
      <c r="J144" s="177">
        <f t="shared" si="177"/>
        <v>0.82446953709348147</v>
      </c>
      <c r="K144" s="177">
        <f t="shared" si="177"/>
        <v>1.0372307388034272</v>
      </c>
      <c r="L144" s="178">
        <f t="shared" si="183"/>
        <v>1.5</v>
      </c>
      <c r="M144" s="143">
        <f t="shared" si="178"/>
        <v>0.71011921860748373</v>
      </c>
      <c r="N144" s="143">
        <f t="shared" si="179"/>
        <v>-0.11435031848599775</v>
      </c>
      <c r="O144" s="143">
        <f t="shared" si="184"/>
        <v>0.89337137256884758</v>
      </c>
      <c r="P144" s="143">
        <f t="shared" si="185"/>
        <v>-0.14385936623457962</v>
      </c>
      <c r="Q144" s="179">
        <f t="shared" si="180"/>
        <v>1.5</v>
      </c>
      <c r="R144" s="143">
        <f t="shared" si="181"/>
        <v>0.82446953709348136</v>
      </c>
      <c r="S144" s="143">
        <f t="shared" si="182"/>
        <v>0</v>
      </c>
      <c r="T144" s="143">
        <f t="shared" si="186"/>
        <v>1.0372307391409101</v>
      </c>
      <c r="U144" s="143">
        <f t="shared" si="187"/>
        <v>3.3748293049029598E-10</v>
      </c>
      <c r="W144" s="144"/>
      <c r="X144" s="144"/>
      <c r="Y144" s="143"/>
      <c r="Z144" s="145">
        <f t="shared" si="188"/>
        <v>13824.439252961998</v>
      </c>
      <c r="AA144" s="145">
        <f t="shared" si="189"/>
        <v>11907.049998000002</v>
      </c>
      <c r="AB144" s="145">
        <f t="shared" si="190"/>
        <v>6544.666666666667</v>
      </c>
      <c r="AC144" s="145">
        <f t="shared" si="191"/>
        <v>6544.6666666666661</v>
      </c>
      <c r="AD144" s="145">
        <f t="shared" si="192"/>
        <v>5636.9500270000008</v>
      </c>
      <c r="AE144" s="145">
        <f t="shared" si="193"/>
        <v>10988.711191597371</v>
      </c>
      <c r="AF144" s="145">
        <f t="shared" si="194"/>
        <v>9464.6250150000014</v>
      </c>
      <c r="AG144" s="145">
        <f t="shared" si="195"/>
        <v>6544.6666645372325</v>
      </c>
      <c r="AH144" s="145">
        <f t="shared" si="196"/>
        <v>6544.6666666666661</v>
      </c>
      <c r="AI144" s="145">
        <f t="shared" si="197"/>
        <v>5636.9500269999999</v>
      </c>
      <c r="AK144" s="180"/>
      <c r="AL144" s="184" t="s">
        <v>1074</v>
      </c>
      <c r="AM144" s="185">
        <v>9817</v>
      </c>
      <c r="AN144" s="185">
        <v>5636.9500270000008</v>
      </c>
      <c r="AO144" s="185">
        <v>672.79998300000011</v>
      </c>
      <c r="AP144" s="185">
        <v>1628.283322</v>
      </c>
      <c r="AQ144" s="185">
        <v>1.7415446212895793</v>
      </c>
      <c r="AR144" s="185">
        <v>1.5</v>
      </c>
      <c r="AS144" s="185">
        <v>82.446953709348151</v>
      </c>
      <c r="AT144" s="185">
        <v>103.72307388034271</v>
      </c>
      <c r="AU144" s="185">
        <v>0.24154462128957932</v>
      </c>
      <c r="AV144" s="185">
        <v>8455.4250405000003</v>
      </c>
      <c r="AW144" s="185">
        <v>-1361.5749595000004</v>
      </c>
      <c r="AX144" s="185">
        <v>-907.71663966666665</v>
      </c>
      <c r="AY144" s="155"/>
    </row>
    <row r="145" spans="2:51" x14ac:dyDescent="0.35">
      <c r="B145" s="142" t="str">
        <f t="shared" si="173"/>
        <v>B18620 1/4 YEL/CH ICED CELE</v>
      </c>
      <c r="D145" s="173">
        <f t="shared" si="174"/>
        <v>11654</v>
      </c>
      <c r="E145" s="174">
        <f t="shared" si="174"/>
        <v>5832.5000239999999</v>
      </c>
      <c r="F145" s="174">
        <f t="shared" si="174"/>
        <v>209.73331700000006</v>
      </c>
      <c r="G145" s="174">
        <f t="shared" si="174"/>
        <v>758.59999199999993</v>
      </c>
      <c r="H145" s="175">
        <f t="shared" si="175"/>
        <v>1.9981140080660547</v>
      </c>
      <c r="I145" s="176">
        <f t="shared" si="176"/>
        <v>1.5</v>
      </c>
      <c r="J145" s="177">
        <f t="shared" si="177"/>
        <v>1.1421149368855386</v>
      </c>
      <c r="K145" s="177">
        <f t="shared" si="177"/>
        <v>1.2855070123885439</v>
      </c>
      <c r="L145" s="178">
        <f t="shared" si="183"/>
        <v>1.5003862330273317</v>
      </c>
      <c r="M145" s="143">
        <f t="shared" si="178"/>
        <v>0.85761549186901676</v>
      </c>
      <c r="N145" s="143">
        <f t="shared" si="179"/>
        <v>-0.2844994450165218</v>
      </c>
      <c r="O145" s="143">
        <f t="shared" si="184"/>
        <v>0.96528877566232996</v>
      </c>
      <c r="P145" s="143">
        <f t="shared" si="185"/>
        <v>-0.32021823672621397</v>
      </c>
      <c r="Q145" s="179">
        <f t="shared" si="180"/>
        <v>1.5</v>
      </c>
      <c r="R145" s="143">
        <f t="shared" si="181"/>
        <v>1.142409018558628</v>
      </c>
      <c r="S145" s="143">
        <f t="shared" si="182"/>
        <v>2.9408167308941913E-4</v>
      </c>
      <c r="T145" s="143">
        <f t="shared" si="186"/>
        <v>1.2858380163198886</v>
      </c>
      <c r="U145" s="143">
        <f t="shared" si="187"/>
        <v>3.3100393134466444E-4</v>
      </c>
      <c r="W145" s="144"/>
      <c r="X145" s="144"/>
      <c r="Y145" s="143"/>
      <c r="Z145" s="145">
        <f t="shared" si="188"/>
        <v>13588.840349189857</v>
      </c>
      <c r="AA145" s="145">
        <f t="shared" si="189"/>
        <v>10201.2499995</v>
      </c>
      <c r="AB145" s="145">
        <f t="shared" si="190"/>
        <v>7767.3333328883627</v>
      </c>
      <c r="AC145" s="145">
        <f t="shared" si="191"/>
        <v>7769.333333333333</v>
      </c>
      <c r="AD145" s="145">
        <f t="shared" si="192"/>
        <v>5832.5000239999999</v>
      </c>
      <c r="AE145" s="145">
        <f t="shared" si="193"/>
        <v>12073.071078655859</v>
      </c>
      <c r="AF145" s="145">
        <f t="shared" si="194"/>
        <v>9063.3500115000006</v>
      </c>
      <c r="AG145" s="145">
        <f t="shared" si="195"/>
        <v>7767.3333303433601</v>
      </c>
      <c r="AH145" s="145">
        <f t="shared" si="196"/>
        <v>7769.333333333333</v>
      </c>
      <c r="AI145" s="145">
        <f t="shared" si="197"/>
        <v>5832.5000239999999</v>
      </c>
      <c r="AK145" s="180"/>
      <c r="AL145" s="184" t="s">
        <v>1075</v>
      </c>
      <c r="AM145" s="185">
        <v>11654</v>
      </c>
      <c r="AN145" s="185">
        <v>5832.5000239999999</v>
      </c>
      <c r="AO145" s="185">
        <v>209.73331700000006</v>
      </c>
      <c r="AP145" s="185">
        <v>758.59999199999993</v>
      </c>
      <c r="AQ145" s="185">
        <v>1.9981140080660547</v>
      </c>
      <c r="AR145" s="185">
        <v>1.5</v>
      </c>
      <c r="AS145" s="185">
        <v>114.21149368855386</v>
      </c>
      <c r="AT145" s="185">
        <v>128.5507012388544</v>
      </c>
      <c r="AU145" s="185">
        <v>0.4981140080660546</v>
      </c>
      <c r="AV145" s="185">
        <v>8748.7500360000013</v>
      </c>
      <c r="AW145" s="185">
        <v>-2905.2499640000001</v>
      </c>
      <c r="AX145" s="185">
        <v>-1936.8333093333335</v>
      </c>
      <c r="AY145" s="155"/>
    </row>
    <row r="146" spans="2:51" x14ac:dyDescent="0.35">
      <c r="B146" s="142" t="str">
        <f t="shared" si="173"/>
        <v>B19348 1/4 WH/VAN WHIP</v>
      </c>
      <c r="D146" s="173">
        <f t="shared" si="174"/>
        <v>4889</v>
      </c>
      <c r="E146" s="174">
        <f t="shared" si="174"/>
        <v>2187.1500140000003</v>
      </c>
      <c r="F146" s="174">
        <f t="shared" si="174"/>
        <v>218.216655</v>
      </c>
      <c r="G146" s="174">
        <f t="shared" si="174"/>
        <v>184.06666300000001</v>
      </c>
      <c r="H146" s="175">
        <f t="shared" si="175"/>
        <v>2.2353290669160288</v>
      </c>
      <c r="I146" s="176">
        <f t="shared" si="176"/>
        <v>2.5</v>
      </c>
      <c r="J146" s="177">
        <f t="shared" si="177"/>
        <v>0.75522315081792346</v>
      </c>
      <c r="K146" s="177">
        <f t="shared" si="177"/>
        <v>0.81301533983397689</v>
      </c>
      <c r="L146" s="178">
        <f t="shared" si="183"/>
        <v>2.5000000002224452</v>
      </c>
      <c r="M146" s="143">
        <f t="shared" si="178"/>
        <v>0.84464426520327185</v>
      </c>
      <c r="N146" s="143">
        <f t="shared" si="179"/>
        <v>8.9421114385348388E-2</v>
      </c>
      <c r="O146" s="143">
        <f t="shared" si="184"/>
        <v>0.90927925550297861</v>
      </c>
      <c r="P146" s="143">
        <f t="shared" si="185"/>
        <v>9.6263915669001721E-2</v>
      </c>
      <c r="Q146" s="179">
        <f t="shared" si="180"/>
        <v>2.5</v>
      </c>
      <c r="R146" s="143">
        <f t="shared" si="181"/>
        <v>0.75522315088512182</v>
      </c>
      <c r="S146" s="143">
        <f t="shared" si="182"/>
        <v>6.7198357989184387E-11</v>
      </c>
      <c r="T146" s="143">
        <f t="shared" si="186"/>
        <v>0.81301533990782993</v>
      </c>
      <c r="U146" s="143">
        <f t="shared" si="187"/>
        <v>7.3853034798787576E-11</v>
      </c>
      <c r="W146" s="144"/>
      <c r="X146" s="144"/>
      <c r="Y146" s="143"/>
      <c r="Z146" s="145">
        <f t="shared" si="188"/>
        <v>5788.2355938608243</v>
      </c>
      <c r="AA146" s="145">
        <f t="shared" si="189"/>
        <v>6473.5833300000013</v>
      </c>
      <c r="AB146" s="145">
        <f t="shared" si="190"/>
        <v>1955.5999998259945</v>
      </c>
      <c r="AC146" s="145">
        <f t="shared" si="191"/>
        <v>1955.6000000000001</v>
      </c>
      <c r="AD146" s="145">
        <f t="shared" si="192"/>
        <v>2187.1500140000003</v>
      </c>
      <c r="AE146" s="145">
        <f t="shared" si="193"/>
        <v>5376.7860318066878</v>
      </c>
      <c r="AF146" s="145">
        <f t="shared" si="194"/>
        <v>6013.4166725000014</v>
      </c>
      <c r="AG146" s="145">
        <f t="shared" si="195"/>
        <v>1955.5999998223563</v>
      </c>
      <c r="AH146" s="145">
        <f t="shared" si="196"/>
        <v>1955.6</v>
      </c>
      <c r="AI146" s="145">
        <f t="shared" si="197"/>
        <v>2187.1500139999998</v>
      </c>
      <c r="AK146" s="180"/>
      <c r="AL146" s="184" t="s">
        <v>1076</v>
      </c>
      <c r="AM146" s="185">
        <v>4889</v>
      </c>
      <c r="AN146" s="185">
        <v>2187.1500140000003</v>
      </c>
      <c r="AO146" s="185">
        <v>218.216655</v>
      </c>
      <c r="AP146" s="185">
        <v>184.06666300000001</v>
      </c>
      <c r="AQ146" s="185">
        <v>2.2353290669160288</v>
      </c>
      <c r="AR146" s="185">
        <v>2.5</v>
      </c>
      <c r="AS146" s="185">
        <v>75.522315081792343</v>
      </c>
      <c r="AT146" s="185">
        <v>81.30153398339769</v>
      </c>
      <c r="AU146" s="185">
        <v>-0.26467093308397094</v>
      </c>
      <c r="AV146" s="185">
        <v>5467.875035</v>
      </c>
      <c r="AW146" s="185">
        <v>578.87503499999968</v>
      </c>
      <c r="AX146" s="185">
        <v>231.55001399999989</v>
      </c>
      <c r="AY146" s="155"/>
    </row>
    <row r="147" spans="2:51" x14ac:dyDescent="0.35">
      <c r="B147" s="142" t="str">
        <f t="shared" si="173"/>
        <v>B19350 1/4 YELL/VAN WHIP</v>
      </c>
      <c r="D147" s="173">
        <f t="shared" si="174"/>
        <v>665</v>
      </c>
      <c r="E147" s="174">
        <f t="shared" si="174"/>
        <v>282.45000099999999</v>
      </c>
      <c r="F147" s="174">
        <f t="shared" si="174"/>
        <v>76.616664999999998</v>
      </c>
      <c r="G147" s="174">
        <f t="shared" si="174"/>
        <v>78.616666000000009</v>
      </c>
      <c r="H147" s="175">
        <f t="shared" si="175"/>
        <v>2.3543990003384705</v>
      </c>
      <c r="I147" s="176">
        <f t="shared" si="176"/>
        <v>2.5</v>
      </c>
      <c r="J147" s="177">
        <f t="shared" si="177"/>
        <v>0.60774532714544749</v>
      </c>
      <c r="K147" s="177">
        <f t="shared" si="177"/>
        <v>0.74080950691097347</v>
      </c>
      <c r="L147" s="178">
        <f t="shared" si="183"/>
        <v>2.5000000019506627</v>
      </c>
      <c r="M147" s="143">
        <f t="shared" si="178"/>
        <v>0.6453295804282535</v>
      </c>
      <c r="N147" s="143">
        <f t="shared" si="179"/>
        <v>3.7584253282806013E-2</v>
      </c>
      <c r="O147" s="143">
        <f t="shared" si="184"/>
        <v>0.78662272983034309</v>
      </c>
      <c r="P147" s="143">
        <f t="shared" si="185"/>
        <v>4.5813222919369623E-2</v>
      </c>
      <c r="Q147" s="179">
        <f t="shared" si="180"/>
        <v>2.5</v>
      </c>
      <c r="R147" s="143">
        <f t="shared" si="181"/>
        <v>0.60774532761964994</v>
      </c>
      <c r="S147" s="143">
        <f t="shared" si="182"/>
        <v>4.7420245508078551E-10</v>
      </c>
      <c r="T147" s="143">
        <f t="shared" si="186"/>
        <v>0.74080950750243135</v>
      </c>
      <c r="U147" s="143">
        <f t="shared" si="187"/>
        <v>5.9145788267045418E-10</v>
      </c>
      <c r="W147" s="144"/>
      <c r="X147" s="144"/>
      <c r="Y147" s="143"/>
      <c r="Z147" s="145">
        <f t="shared" si="188"/>
        <v>1030.481199325611</v>
      </c>
      <c r="AA147" s="145">
        <f t="shared" si="189"/>
        <v>1094.2083299999999</v>
      </c>
      <c r="AB147" s="145">
        <f t="shared" si="190"/>
        <v>265.9999997924495</v>
      </c>
      <c r="AC147" s="145">
        <f t="shared" si="191"/>
        <v>266</v>
      </c>
      <c r="AD147" s="145">
        <f t="shared" si="192"/>
        <v>282.45000099999999</v>
      </c>
      <c r="AE147" s="145">
        <f t="shared" si="193"/>
        <v>845.38619948526741</v>
      </c>
      <c r="AF147" s="145">
        <f t="shared" si="194"/>
        <v>897.66666499999997</v>
      </c>
      <c r="AG147" s="145">
        <f t="shared" si="195"/>
        <v>265.99999978762719</v>
      </c>
      <c r="AH147" s="145">
        <f t="shared" si="196"/>
        <v>266</v>
      </c>
      <c r="AI147" s="145">
        <f t="shared" si="197"/>
        <v>282.45000100000004</v>
      </c>
      <c r="AK147" s="180"/>
      <c r="AL147" s="184" t="s">
        <v>1077</v>
      </c>
      <c r="AM147" s="185">
        <v>665</v>
      </c>
      <c r="AN147" s="185">
        <v>282.45000099999999</v>
      </c>
      <c r="AO147" s="185">
        <v>76.616664999999998</v>
      </c>
      <c r="AP147" s="185">
        <v>78.616666000000009</v>
      </c>
      <c r="AQ147" s="185">
        <v>2.3543990003384705</v>
      </c>
      <c r="AR147" s="185">
        <v>2.5</v>
      </c>
      <c r="AS147" s="185">
        <v>60.774532714544748</v>
      </c>
      <c r="AT147" s="185">
        <v>74.080950691097343</v>
      </c>
      <c r="AU147" s="185">
        <v>-0.14560099966152934</v>
      </c>
      <c r="AV147" s="185">
        <v>706.12500249999994</v>
      </c>
      <c r="AW147" s="185">
        <v>41.125002500000008</v>
      </c>
      <c r="AX147" s="185">
        <v>16.450001</v>
      </c>
      <c r="AY147" s="155"/>
    </row>
    <row r="148" spans="2:51" x14ac:dyDescent="0.35">
      <c r="B148" s="142" t="str">
        <f t="shared" si="173"/>
        <v>B19352 1/4 CHOC/VAN WHIP</v>
      </c>
      <c r="D148" s="173">
        <f t="shared" si="174"/>
        <v>3092</v>
      </c>
      <c r="E148" s="174">
        <f t="shared" si="174"/>
        <v>1225.7333410000001</v>
      </c>
      <c r="F148" s="174">
        <f t="shared" si="174"/>
        <v>70.249991999999992</v>
      </c>
      <c r="G148" s="174">
        <f t="shared" si="174"/>
        <v>135.18333200000001</v>
      </c>
      <c r="H148" s="175">
        <f t="shared" si="175"/>
        <v>2.5225715060319955</v>
      </c>
      <c r="I148" s="176">
        <f t="shared" si="176"/>
        <v>2.5</v>
      </c>
      <c r="J148" s="177">
        <f t="shared" si="177"/>
        <v>0.86419005549237926</v>
      </c>
      <c r="K148" s="177">
        <f t="shared" si="177"/>
        <v>0.95433326028467613</v>
      </c>
      <c r="L148" s="178">
        <f t="shared" si="183"/>
        <v>2.5000000007171863</v>
      </c>
      <c r="M148" s="143">
        <f t="shared" si="178"/>
        <v>0.85645744201287699</v>
      </c>
      <c r="N148" s="143">
        <f t="shared" si="179"/>
        <v>-7.7326134795022705E-3</v>
      </c>
      <c r="O148" s="143">
        <f t="shared" si="184"/>
        <v>0.9457940621524954</v>
      </c>
      <c r="P148" s="143">
        <f t="shared" si="185"/>
        <v>-8.5391981321807364E-3</v>
      </c>
      <c r="Q148" s="179">
        <f t="shared" si="180"/>
        <v>2.5</v>
      </c>
      <c r="R148" s="143">
        <f t="shared" si="181"/>
        <v>0.86419005574029339</v>
      </c>
      <c r="S148" s="143">
        <f t="shared" si="182"/>
        <v>2.4791413366642701E-10</v>
      </c>
      <c r="T148" s="143">
        <f t="shared" si="186"/>
        <v>0.95433326070405555</v>
      </c>
      <c r="U148" s="143">
        <f t="shared" si="187"/>
        <v>4.1937942008019036E-10</v>
      </c>
      <c r="W148" s="144"/>
      <c r="X148" s="144"/>
      <c r="Y148" s="143"/>
      <c r="Z148" s="145">
        <f t="shared" si="188"/>
        <v>3610.220249511839</v>
      </c>
      <c r="AA148" s="145">
        <f t="shared" si="189"/>
        <v>3577.9166625000007</v>
      </c>
      <c r="AB148" s="145">
        <f t="shared" si="190"/>
        <v>1236.7999996451936</v>
      </c>
      <c r="AC148" s="145">
        <f t="shared" si="191"/>
        <v>1236.8</v>
      </c>
      <c r="AD148" s="145">
        <f t="shared" si="192"/>
        <v>1225.7333410000001</v>
      </c>
      <c r="AE148" s="145">
        <f t="shared" si="193"/>
        <v>3269.2106281181755</v>
      </c>
      <c r="AF148" s="145">
        <f t="shared" si="194"/>
        <v>3239.9583325000003</v>
      </c>
      <c r="AG148" s="145">
        <f t="shared" si="195"/>
        <v>1236.7999994564912</v>
      </c>
      <c r="AH148" s="145">
        <f t="shared" si="196"/>
        <v>1236.8</v>
      </c>
      <c r="AI148" s="145">
        <f t="shared" si="197"/>
        <v>1225.7333410000003</v>
      </c>
      <c r="AK148" s="180"/>
      <c r="AL148" s="184" t="s">
        <v>1078</v>
      </c>
      <c r="AM148" s="185">
        <v>3092</v>
      </c>
      <c r="AN148" s="185">
        <v>1225.7333410000001</v>
      </c>
      <c r="AO148" s="185">
        <v>70.249991999999992</v>
      </c>
      <c r="AP148" s="185">
        <v>135.18333200000001</v>
      </c>
      <c r="AQ148" s="185">
        <v>2.5225715060319955</v>
      </c>
      <c r="AR148" s="185">
        <v>2.5</v>
      </c>
      <c r="AS148" s="185">
        <v>86.419005549237923</v>
      </c>
      <c r="AT148" s="185">
        <v>95.433326028467619</v>
      </c>
      <c r="AU148" s="185">
        <v>2.2571506031995626E-2</v>
      </c>
      <c r="AV148" s="185">
        <v>3064.3333524999998</v>
      </c>
      <c r="AW148" s="185">
        <v>-27.666647500000071</v>
      </c>
      <c r="AX148" s="185">
        <v>-11.066659000000026</v>
      </c>
      <c r="AY148" s="155"/>
    </row>
    <row r="149" spans="2:51" x14ac:dyDescent="0.35">
      <c r="B149" s="142" t="str">
        <f t="shared" si="173"/>
        <v>B19354 1/4 MARBLE/VAN WHIP</v>
      </c>
      <c r="D149" s="173">
        <f t="shared" si="174"/>
        <v>1643</v>
      </c>
      <c r="E149" s="174">
        <f t="shared" si="174"/>
        <v>759.30000599999994</v>
      </c>
      <c r="F149" s="174">
        <f t="shared" si="174"/>
        <v>180.699994</v>
      </c>
      <c r="G149" s="174">
        <f t="shared" si="174"/>
        <v>6.5333329999999998</v>
      </c>
      <c r="H149" s="175">
        <f t="shared" si="175"/>
        <v>2.1638350941880544</v>
      </c>
      <c r="I149" s="176">
        <f t="shared" si="176"/>
        <v>2.5</v>
      </c>
      <c r="J149" s="177">
        <f t="shared" si="177"/>
        <v>0.69432314414753504</v>
      </c>
      <c r="K149" s="177">
        <f t="shared" si="177"/>
        <v>0.69914893580632187</v>
      </c>
      <c r="L149" s="178">
        <f t="shared" si="183"/>
        <v>2.500000000726545</v>
      </c>
      <c r="M149" s="143">
        <f t="shared" si="178"/>
        <v>0.80219045598048666</v>
      </c>
      <c r="N149" s="143">
        <f t="shared" si="179"/>
        <v>0.10786731183295162</v>
      </c>
      <c r="O149" s="143">
        <f t="shared" si="184"/>
        <v>0.80776596382978705</v>
      </c>
      <c r="P149" s="143">
        <f t="shared" si="185"/>
        <v>0.10861702802346518</v>
      </c>
      <c r="Q149" s="179">
        <f t="shared" si="180"/>
        <v>2.5</v>
      </c>
      <c r="R149" s="143">
        <f t="shared" si="181"/>
        <v>0.69432314434931797</v>
      </c>
      <c r="S149" s="143">
        <f t="shared" si="182"/>
        <v>2.0178292370331974E-10</v>
      </c>
      <c r="T149" s="143">
        <f t="shared" si="186"/>
        <v>0.69914893617021279</v>
      </c>
      <c r="U149" s="143">
        <f t="shared" si="187"/>
        <v>3.6389091739863488E-10</v>
      </c>
      <c r="W149" s="144"/>
      <c r="X149" s="144"/>
      <c r="Y149" s="143"/>
      <c r="Z149" s="145">
        <f t="shared" si="188"/>
        <v>2048.1420437641882</v>
      </c>
      <c r="AA149" s="145">
        <f t="shared" si="189"/>
        <v>2366.3333324999999</v>
      </c>
      <c r="AB149" s="145">
        <f t="shared" si="190"/>
        <v>657.19999980900582</v>
      </c>
      <c r="AC149" s="145">
        <f t="shared" si="191"/>
        <v>657.2</v>
      </c>
      <c r="AD149" s="145">
        <f t="shared" si="192"/>
        <v>759.30000599999983</v>
      </c>
      <c r="AE149" s="145">
        <f t="shared" si="193"/>
        <v>2034.0049885367712</v>
      </c>
      <c r="AF149" s="145">
        <f t="shared" si="194"/>
        <v>2350</v>
      </c>
      <c r="AG149" s="145">
        <f t="shared" si="195"/>
        <v>657.19999965794261</v>
      </c>
      <c r="AH149" s="145">
        <f t="shared" si="196"/>
        <v>657.2</v>
      </c>
      <c r="AI149" s="145">
        <f t="shared" si="197"/>
        <v>759.30000599999983</v>
      </c>
      <c r="AK149" s="180"/>
      <c r="AL149" s="184" t="s">
        <v>1079</v>
      </c>
      <c r="AM149" s="185">
        <v>1643</v>
      </c>
      <c r="AN149" s="185">
        <v>759.30000599999994</v>
      </c>
      <c r="AO149" s="185">
        <v>180.699994</v>
      </c>
      <c r="AP149" s="185">
        <v>6.5333329999999998</v>
      </c>
      <c r="AQ149" s="185">
        <v>2.163835094188054</v>
      </c>
      <c r="AR149" s="185">
        <v>2.5</v>
      </c>
      <c r="AS149" s="185">
        <v>69.432314414753506</v>
      </c>
      <c r="AT149" s="185">
        <v>69.914893580632182</v>
      </c>
      <c r="AU149" s="185">
        <v>-0.33616490581194597</v>
      </c>
      <c r="AV149" s="185">
        <v>1898.2500150000001</v>
      </c>
      <c r="AW149" s="185">
        <v>255.25001499999999</v>
      </c>
      <c r="AX149" s="185">
        <v>102.10000599999999</v>
      </c>
      <c r="AY149" s="155"/>
    </row>
    <row r="150" spans="2:51" x14ac:dyDescent="0.35">
      <c r="B150" s="142" t="str">
        <f t="shared" si="173"/>
        <v>B19585 1/2 WHITE/WHITE ICED</v>
      </c>
      <c r="D150" s="173">
        <f t="shared" si="174"/>
        <v>2941</v>
      </c>
      <c r="E150" s="174">
        <f t="shared" si="174"/>
        <v>1041.083339</v>
      </c>
      <c r="F150" s="174">
        <f t="shared" si="174"/>
        <v>190.43332699999999</v>
      </c>
      <c r="G150" s="174">
        <f t="shared" si="174"/>
        <v>107.783333</v>
      </c>
      <c r="H150" s="175">
        <f t="shared" si="175"/>
        <v>2.8249419521255059</v>
      </c>
      <c r="I150" s="176">
        <f t="shared" si="176"/>
        <v>2.5</v>
      </c>
      <c r="J150" s="177">
        <f t="shared" si="177"/>
        <v>0.8783692978918658</v>
      </c>
      <c r="K150" s="177">
        <f t="shared" si="177"/>
        <v>0.95524488825715981</v>
      </c>
      <c r="L150" s="178">
        <f t="shared" si="183"/>
        <v>2.500000000450088</v>
      </c>
      <c r="M150" s="143">
        <f t="shared" si="178"/>
        <v>0.77733393547176433</v>
      </c>
      <c r="N150" s="143">
        <f t="shared" si="179"/>
        <v>-0.10103536242010147</v>
      </c>
      <c r="O150" s="143">
        <f t="shared" si="184"/>
        <v>0.8453668291647789</v>
      </c>
      <c r="P150" s="143">
        <f t="shared" si="185"/>
        <v>-0.10987805909238091</v>
      </c>
      <c r="Q150" s="179">
        <f t="shared" si="180"/>
        <v>2.5</v>
      </c>
      <c r="R150" s="143">
        <f t="shared" si="181"/>
        <v>0.87836929805000319</v>
      </c>
      <c r="S150" s="143">
        <f t="shared" si="182"/>
        <v>1.5813739207004573E-10</v>
      </c>
      <c r="T150" s="143">
        <f t="shared" si="186"/>
        <v>0.95524488825715992</v>
      </c>
      <c r="U150" s="143">
        <f t="shared" si="187"/>
        <v>0</v>
      </c>
      <c r="W150" s="144"/>
      <c r="X150" s="144"/>
      <c r="Y150" s="143"/>
      <c r="Z150" s="145">
        <f t="shared" si="188"/>
        <v>3783.4447536567482</v>
      </c>
      <c r="AA150" s="145">
        <f t="shared" si="189"/>
        <v>3348.2499975000001</v>
      </c>
      <c r="AB150" s="145">
        <f t="shared" si="190"/>
        <v>1176.3999997882065</v>
      </c>
      <c r="AC150" s="145">
        <f t="shared" si="191"/>
        <v>1176.4000000000001</v>
      </c>
      <c r="AD150" s="145">
        <f t="shared" si="192"/>
        <v>1041.083339</v>
      </c>
      <c r="AE150" s="145">
        <f t="shared" si="193"/>
        <v>3478.9630945251347</v>
      </c>
      <c r="AF150" s="145">
        <f t="shared" si="194"/>
        <v>3078.7916649999997</v>
      </c>
      <c r="AG150" s="145">
        <f t="shared" si="195"/>
        <v>1176.4000000000001</v>
      </c>
      <c r="AH150" s="145">
        <f t="shared" si="196"/>
        <v>1176.4000000000001</v>
      </c>
      <c r="AI150" s="145">
        <f t="shared" si="197"/>
        <v>1041.083339</v>
      </c>
      <c r="AK150" s="180"/>
      <c r="AL150" s="184" t="s">
        <v>1080</v>
      </c>
      <c r="AM150" s="185">
        <v>2941</v>
      </c>
      <c r="AN150" s="185">
        <v>1041.083339</v>
      </c>
      <c r="AO150" s="185">
        <v>190.43332699999999</v>
      </c>
      <c r="AP150" s="185">
        <v>107.783333</v>
      </c>
      <c r="AQ150" s="185">
        <v>2.8249419521255059</v>
      </c>
      <c r="AR150" s="185">
        <v>2.5</v>
      </c>
      <c r="AS150" s="185">
        <v>87.836929789186584</v>
      </c>
      <c r="AT150" s="185">
        <v>95.524488825715977</v>
      </c>
      <c r="AU150" s="185">
        <v>0.32494195212550608</v>
      </c>
      <c r="AV150" s="185">
        <v>2602.7083474999999</v>
      </c>
      <c r="AW150" s="185">
        <v>-338.29165250000005</v>
      </c>
      <c r="AX150" s="185">
        <v>-135.31666100000001</v>
      </c>
      <c r="AY150" s="155"/>
    </row>
    <row r="151" spans="2:51" x14ac:dyDescent="0.35">
      <c r="B151" s="142" t="str">
        <f t="shared" si="173"/>
        <v>B19586 1/2 CHOC WHITE ICED</v>
      </c>
      <c r="D151" s="173">
        <f t="shared" si="174"/>
        <v>1021</v>
      </c>
      <c r="E151" s="174">
        <f t="shared" si="174"/>
        <v>377.20000299999998</v>
      </c>
      <c r="F151" s="174">
        <f t="shared" si="174"/>
        <v>15.649998</v>
      </c>
      <c r="G151" s="174">
        <f t="shared" si="174"/>
        <v>76.549998000000002</v>
      </c>
      <c r="H151" s="175">
        <f t="shared" si="175"/>
        <v>2.7067868289492036</v>
      </c>
      <c r="I151" s="176">
        <f t="shared" si="176"/>
        <v>2.5</v>
      </c>
      <c r="J151" s="177">
        <f t="shared" si="177"/>
        <v>0.87004686982819435</v>
      </c>
      <c r="K151" s="177">
        <f t="shared" si="177"/>
        <v>1.0395825345352243</v>
      </c>
      <c r="L151" s="178">
        <f t="shared" si="183"/>
        <v>2.5000000010571282</v>
      </c>
      <c r="M151" s="143">
        <f t="shared" si="178"/>
        <v>0.8035790451716639</v>
      </c>
      <c r="N151" s="143">
        <f t="shared" si="179"/>
        <v>-6.646782465653045E-2</v>
      </c>
      <c r="O151" s="143">
        <f t="shared" si="184"/>
        <v>0.96016291724535341</v>
      </c>
      <c r="P151" s="143">
        <f t="shared" si="185"/>
        <v>-7.9419617289870903E-2</v>
      </c>
      <c r="Q151" s="179">
        <f t="shared" si="180"/>
        <v>2.5</v>
      </c>
      <c r="R151" s="143">
        <f t="shared" si="181"/>
        <v>0.87004687019609472</v>
      </c>
      <c r="S151" s="143">
        <f t="shared" si="182"/>
        <v>3.6790037682976617E-10</v>
      </c>
      <c r="T151" s="143">
        <f t="shared" si="186"/>
        <v>1.0395825352180668</v>
      </c>
      <c r="U151" s="143">
        <f t="shared" si="187"/>
        <v>6.8284244925109761E-10</v>
      </c>
      <c r="W151" s="144"/>
      <c r="X151" s="144"/>
      <c r="Y151" s="143"/>
      <c r="Z151" s="145">
        <f t="shared" si="188"/>
        <v>1270.5657348019693</v>
      </c>
      <c r="AA151" s="145">
        <f t="shared" si="189"/>
        <v>1173.4999975000001</v>
      </c>
      <c r="AB151" s="145">
        <f t="shared" si="190"/>
        <v>408.39999982730751</v>
      </c>
      <c r="AC151" s="145">
        <f t="shared" si="191"/>
        <v>408.4</v>
      </c>
      <c r="AD151" s="145">
        <f t="shared" si="192"/>
        <v>377.20000299999998</v>
      </c>
      <c r="AE151" s="145">
        <f t="shared" si="193"/>
        <v>1063.3612084594813</v>
      </c>
      <c r="AF151" s="145">
        <f t="shared" si="194"/>
        <v>982.12500249999994</v>
      </c>
      <c r="AG151" s="145">
        <f t="shared" si="195"/>
        <v>408.39999973174537</v>
      </c>
      <c r="AH151" s="145">
        <f t="shared" si="196"/>
        <v>408.40000000000003</v>
      </c>
      <c r="AI151" s="145">
        <f t="shared" si="197"/>
        <v>377.20000299999998</v>
      </c>
      <c r="AK151" s="180"/>
      <c r="AL151" s="184" t="s">
        <v>1081</v>
      </c>
      <c r="AM151" s="185">
        <v>1021</v>
      </c>
      <c r="AN151" s="185">
        <v>377.20000299999998</v>
      </c>
      <c r="AO151" s="185">
        <v>15.649998</v>
      </c>
      <c r="AP151" s="185">
        <v>76.549998000000002</v>
      </c>
      <c r="AQ151" s="185">
        <v>2.7067868289492032</v>
      </c>
      <c r="AR151" s="185">
        <v>2.5</v>
      </c>
      <c r="AS151" s="185">
        <v>87.004686982819436</v>
      </c>
      <c r="AT151" s="185">
        <v>103.95825345352243</v>
      </c>
      <c r="AU151" s="185">
        <v>0.20678682894920314</v>
      </c>
      <c r="AV151" s="185">
        <v>943.00000750000004</v>
      </c>
      <c r="AW151" s="185">
        <v>-77.999992500000005</v>
      </c>
      <c r="AX151" s="185">
        <v>-31.199997000000003</v>
      </c>
      <c r="AY151" s="155"/>
    </row>
    <row r="152" spans="2:51" x14ac:dyDescent="0.35">
      <c r="B152" s="142" t="str">
        <f t="shared" si="173"/>
        <v>B19587 1/2 MARBLE WHITE ICED</v>
      </c>
      <c r="D152" s="173">
        <f t="shared" si="174"/>
        <v>1616</v>
      </c>
      <c r="E152" s="174">
        <f t="shared" si="174"/>
        <v>527.20000199999993</v>
      </c>
      <c r="F152" s="174">
        <f t="shared" si="174"/>
        <v>37.499996000000003</v>
      </c>
      <c r="G152" s="174">
        <f t="shared" si="174"/>
        <v>146.58333300000001</v>
      </c>
      <c r="H152" s="175">
        <f t="shared" si="175"/>
        <v>3.0652503677342553</v>
      </c>
      <c r="I152" s="176">
        <f t="shared" si="176"/>
        <v>2.5</v>
      </c>
      <c r="J152" s="177">
        <f t="shared" si="177"/>
        <v>0.90877990720073942</v>
      </c>
      <c r="K152" s="177">
        <f t="shared" si="177"/>
        <v>1.1446785936000152</v>
      </c>
      <c r="L152" s="178">
        <f t="shared" si="183"/>
        <v>2.5000000017805815</v>
      </c>
      <c r="M152" s="143">
        <f t="shared" si="178"/>
        <v>0.74119549696012765</v>
      </c>
      <c r="N152" s="143">
        <f t="shared" si="179"/>
        <v>-0.16758441024061177</v>
      </c>
      <c r="O152" s="143">
        <f t="shared" si="184"/>
        <v>0.93359306510923701</v>
      </c>
      <c r="P152" s="143">
        <f t="shared" si="185"/>
        <v>-0.21108552849077822</v>
      </c>
      <c r="Q152" s="179">
        <f t="shared" si="180"/>
        <v>2.5</v>
      </c>
      <c r="R152" s="143">
        <f t="shared" si="181"/>
        <v>0.90877990784800211</v>
      </c>
      <c r="S152" s="143">
        <f t="shared" si="182"/>
        <v>6.4726268789172536E-10</v>
      </c>
      <c r="T152" s="143">
        <f t="shared" si="186"/>
        <v>1.1446785944560958</v>
      </c>
      <c r="U152" s="143">
        <f t="shared" si="187"/>
        <v>8.5608053979058241E-10</v>
      </c>
      <c r="W152" s="144"/>
      <c r="X152" s="144"/>
      <c r="Y152" s="143"/>
      <c r="Z152" s="145">
        <f t="shared" si="188"/>
        <v>2180.261491910996</v>
      </c>
      <c r="AA152" s="145">
        <f t="shared" si="189"/>
        <v>1778.2083275</v>
      </c>
      <c r="AB152" s="145">
        <f t="shared" si="190"/>
        <v>646.39999953961285</v>
      </c>
      <c r="AC152" s="145">
        <f t="shared" si="191"/>
        <v>646.4</v>
      </c>
      <c r="AD152" s="145">
        <f t="shared" si="192"/>
        <v>527.20000199999993</v>
      </c>
      <c r="AE152" s="145">
        <f t="shared" si="193"/>
        <v>1730.946876529033</v>
      </c>
      <c r="AF152" s="145">
        <f t="shared" si="194"/>
        <v>1411.7499949999999</v>
      </c>
      <c r="AG152" s="145">
        <f t="shared" si="195"/>
        <v>646.39999951657137</v>
      </c>
      <c r="AH152" s="145">
        <f t="shared" si="196"/>
        <v>646.4</v>
      </c>
      <c r="AI152" s="145">
        <f t="shared" si="197"/>
        <v>527.20000199999993</v>
      </c>
      <c r="AK152" s="180"/>
      <c r="AL152" s="184" t="s">
        <v>1082</v>
      </c>
      <c r="AM152" s="185">
        <v>1616</v>
      </c>
      <c r="AN152" s="185">
        <v>527.20000199999993</v>
      </c>
      <c r="AO152" s="185">
        <v>37.499996000000003</v>
      </c>
      <c r="AP152" s="185">
        <v>146.58333300000001</v>
      </c>
      <c r="AQ152" s="185">
        <v>3.0652503677342553</v>
      </c>
      <c r="AR152" s="185">
        <v>2.5</v>
      </c>
      <c r="AS152" s="185">
        <v>90.877990720073939</v>
      </c>
      <c r="AT152" s="185">
        <v>114.46785936000153</v>
      </c>
      <c r="AU152" s="185">
        <v>0.56525036773425541</v>
      </c>
      <c r="AV152" s="185">
        <v>1318.0000050000003</v>
      </c>
      <c r="AW152" s="185">
        <v>-297.99999500000007</v>
      </c>
      <c r="AX152" s="185">
        <v>-119.19999800000001</v>
      </c>
      <c r="AY152" s="155"/>
    </row>
    <row r="153" spans="2:51" x14ac:dyDescent="0.35">
      <c r="B153" s="142" t="str">
        <f t="shared" si="173"/>
        <v>B19802 1/4 WHITE CK WHITE ICED</v>
      </c>
      <c r="D153" s="173">
        <f t="shared" si="174"/>
        <v>4948</v>
      </c>
      <c r="E153" s="174">
        <f t="shared" si="174"/>
        <v>2122.2500219999997</v>
      </c>
      <c r="F153" s="174">
        <f t="shared" si="174"/>
        <v>416.84998300000007</v>
      </c>
      <c r="G153" s="174">
        <f t="shared" si="174"/>
        <v>430.89999300000005</v>
      </c>
      <c r="H153" s="175">
        <f t="shared" si="175"/>
        <v>2.3314877835821743</v>
      </c>
      <c r="I153" s="176">
        <f t="shared" si="176"/>
        <v>2.5</v>
      </c>
      <c r="J153" s="177">
        <f t="shared" si="177"/>
        <v>0.6663973068460588</v>
      </c>
      <c r="K153" s="177">
        <f t="shared" si="177"/>
        <v>0.77948879351048861</v>
      </c>
      <c r="L153" s="178">
        <f t="shared" si="183"/>
        <v>2.5000000000000004</v>
      </c>
      <c r="M153" s="143">
        <f t="shared" si="178"/>
        <v>0.71456229745088373</v>
      </c>
      <c r="N153" s="143">
        <f t="shared" si="179"/>
        <v>4.8164990604824931E-2</v>
      </c>
      <c r="O153" s="143">
        <f t="shared" si="184"/>
        <v>0.8358276624870471</v>
      </c>
      <c r="P153" s="143">
        <f t="shared" si="185"/>
        <v>5.6338868976558487E-2</v>
      </c>
      <c r="Q153" s="179">
        <f t="shared" si="180"/>
        <v>2.5</v>
      </c>
      <c r="R153" s="143">
        <f t="shared" si="181"/>
        <v>0.66639730684605891</v>
      </c>
      <c r="S153" s="143">
        <f t="shared" si="182"/>
        <v>0</v>
      </c>
      <c r="T153" s="143">
        <f t="shared" si="186"/>
        <v>0.77948879370743807</v>
      </c>
      <c r="U153" s="143">
        <f t="shared" si="187"/>
        <v>1.9694945674331166E-10</v>
      </c>
      <c r="W153" s="144"/>
      <c r="X153" s="144"/>
      <c r="Y153" s="143"/>
      <c r="Z153" s="145">
        <f t="shared" si="188"/>
        <v>6924.5187125760813</v>
      </c>
      <c r="AA153" s="145">
        <f t="shared" si="189"/>
        <v>7424.9999949999992</v>
      </c>
      <c r="AB153" s="145">
        <f t="shared" si="190"/>
        <v>1979.1999999999998</v>
      </c>
      <c r="AC153" s="145">
        <f t="shared" si="191"/>
        <v>1979.2000000000003</v>
      </c>
      <c r="AD153" s="145">
        <f t="shared" si="192"/>
        <v>2122.2500219999997</v>
      </c>
      <c r="AE153" s="145">
        <f t="shared" si="193"/>
        <v>5919.8806429509377</v>
      </c>
      <c r="AF153" s="145">
        <f t="shared" si="194"/>
        <v>6347.7500124999997</v>
      </c>
      <c r="AG153" s="145">
        <f t="shared" si="195"/>
        <v>1979.1999994999255</v>
      </c>
      <c r="AH153" s="145">
        <f t="shared" si="196"/>
        <v>1979.1999999999998</v>
      </c>
      <c r="AI153" s="145">
        <f t="shared" si="197"/>
        <v>2122.2500219999993</v>
      </c>
      <c r="AK153" s="180"/>
      <c r="AL153" s="184" t="s">
        <v>1083</v>
      </c>
      <c r="AM153" s="185">
        <v>4948</v>
      </c>
      <c r="AN153" s="185">
        <v>2122.2500219999997</v>
      </c>
      <c r="AO153" s="185">
        <v>416.84998300000007</v>
      </c>
      <c r="AP153" s="185">
        <v>430.89999300000005</v>
      </c>
      <c r="AQ153" s="185">
        <v>2.3314877835821743</v>
      </c>
      <c r="AR153" s="185">
        <v>2.5</v>
      </c>
      <c r="AS153" s="185">
        <v>66.63973068460588</v>
      </c>
      <c r="AT153" s="185">
        <v>77.948879351048859</v>
      </c>
      <c r="AU153" s="185">
        <v>-0.16851221641782588</v>
      </c>
      <c r="AV153" s="185">
        <v>5305.6250549999995</v>
      </c>
      <c r="AW153" s="185">
        <v>357.62505499999997</v>
      </c>
      <c r="AX153" s="185">
        <v>143.05002200000001</v>
      </c>
      <c r="AY153" s="155"/>
    </row>
    <row r="154" spans="2:51" x14ac:dyDescent="0.35">
      <c r="B154" s="142" t="str">
        <f t="shared" si="173"/>
        <v>B19842 1/4 YELLOW CK WHITE ICED</v>
      </c>
      <c r="D154" s="173">
        <f t="shared" si="174"/>
        <v>580</v>
      </c>
      <c r="E154" s="174">
        <f t="shared" si="174"/>
        <v>260.10000400000001</v>
      </c>
      <c r="F154" s="174">
        <f t="shared" si="174"/>
        <v>177.38333</v>
      </c>
      <c r="G154" s="174">
        <f t="shared" si="174"/>
        <v>42.516665999999994</v>
      </c>
      <c r="H154" s="175">
        <f t="shared" si="175"/>
        <v>2.2299115381789845</v>
      </c>
      <c r="I154" s="176">
        <f t="shared" si="176"/>
        <v>2.5</v>
      </c>
      <c r="J154" s="177">
        <f t="shared" si="177"/>
        <v>0.48333333333333345</v>
      </c>
      <c r="K154" s="177">
        <f t="shared" si="177"/>
        <v>0.53030591560774742</v>
      </c>
      <c r="L154" s="178">
        <f t="shared" si="183"/>
        <v>2.4999999999999996</v>
      </c>
      <c r="M154" s="143">
        <f t="shared" si="178"/>
        <v>0.54187500833333324</v>
      </c>
      <c r="N154" s="143">
        <f t="shared" si="179"/>
        <v>5.8541674999999793E-2</v>
      </c>
      <c r="O154" s="143">
        <f t="shared" si="184"/>
        <v>0.59453694297758086</v>
      </c>
      <c r="P154" s="143">
        <f t="shared" si="185"/>
        <v>6.4231027369833438E-2</v>
      </c>
      <c r="Q154" s="179">
        <f t="shared" si="180"/>
        <v>2.5</v>
      </c>
      <c r="R154" s="143">
        <f t="shared" si="181"/>
        <v>0.48333333333333334</v>
      </c>
      <c r="S154" s="143">
        <f t="shared" si="182"/>
        <v>0</v>
      </c>
      <c r="T154" s="143">
        <f t="shared" si="186"/>
        <v>0.53030591560774742</v>
      </c>
      <c r="U154" s="143">
        <f t="shared" si="187"/>
        <v>0</v>
      </c>
      <c r="W154" s="144"/>
      <c r="X154" s="144"/>
      <c r="Y154" s="143"/>
      <c r="Z154" s="145">
        <f t="shared" si="188"/>
        <v>1070.3575383259126</v>
      </c>
      <c r="AA154" s="145">
        <f t="shared" si="189"/>
        <v>1200</v>
      </c>
      <c r="AB154" s="145">
        <f t="shared" si="190"/>
        <v>232.00000000000006</v>
      </c>
      <c r="AC154" s="145">
        <f t="shared" si="191"/>
        <v>232</v>
      </c>
      <c r="AD154" s="145">
        <f t="shared" si="192"/>
        <v>260.10000399999996</v>
      </c>
      <c r="AE154" s="145">
        <f t="shared" si="193"/>
        <v>975.54913424761048</v>
      </c>
      <c r="AF154" s="145">
        <f t="shared" si="194"/>
        <v>1093.708335</v>
      </c>
      <c r="AG154" s="145">
        <f t="shared" si="195"/>
        <v>232</v>
      </c>
      <c r="AH154" s="145">
        <f t="shared" si="196"/>
        <v>232</v>
      </c>
      <c r="AI154" s="145">
        <f t="shared" si="197"/>
        <v>260.10000399999996</v>
      </c>
      <c r="AK154" s="180"/>
      <c r="AL154" s="184" t="s">
        <v>1084</v>
      </c>
      <c r="AM154" s="185">
        <v>580</v>
      </c>
      <c r="AN154" s="185">
        <v>260.10000400000001</v>
      </c>
      <c r="AO154" s="185">
        <v>177.38333</v>
      </c>
      <c r="AP154" s="185">
        <v>42.516665999999994</v>
      </c>
      <c r="AQ154" s="185">
        <v>2.2299115381789845</v>
      </c>
      <c r="AR154" s="185">
        <v>2.5</v>
      </c>
      <c r="AS154" s="185">
        <v>48.333333333333343</v>
      </c>
      <c r="AT154" s="185">
        <v>53.030591560774745</v>
      </c>
      <c r="AU154" s="185">
        <v>-0.27008846182101565</v>
      </c>
      <c r="AV154" s="185">
        <v>650.25001000000009</v>
      </c>
      <c r="AW154" s="185">
        <v>70.250010000000032</v>
      </c>
      <c r="AX154" s="185">
        <v>28.100004000000013</v>
      </c>
      <c r="AY154" s="155"/>
    </row>
    <row r="155" spans="2:51" x14ac:dyDescent="0.35">
      <c r="B155" s="142" t="str">
        <f t="shared" si="173"/>
        <v>B19862 1/4 CHOC CK WHITE ICED</v>
      </c>
      <c r="D155" s="173">
        <f t="shared" si="174"/>
        <v>2285</v>
      </c>
      <c r="E155" s="174">
        <f t="shared" si="174"/>
        <v>1022.55001</v>
      </c>
      <c r="F155" s="174">
        <f t="shared" si="174"/>
        <v>290.78332499999999</v>
      </c>
      <c r="G155" s="174">
        <f t="shared" si="174"/>
        <v>142.133331</v>
      </c>
      <c r="H155" s="175">
        <f t="shared" si="175"/>
        <v>2.2346095326917066</v>
      </c>
      <c r="I155" s="176">
        <f t="shared" si="176"/>
        <v>2.5</v>
      </c>
      <c r="J155" s="177">
        <f t="shared" si="177"/>
        <v>0.62797728134297226</v>
      </c>
      <c r="K155" s="177">
        <f t="shared" si="177"/>
        <v>0.6959390852930194</v>
      </c>
      <c r="L155" s="178">
        <f t="shared" si="183"/>
        <v>2.5000000000000004</v>
      </c>
      <c r="M155" s="143">
        <f t="shared" si="178"/>
        <v>0.70255817868383941</v>
      </c>
      <c r="N155" s="143">
        <f t="shared" si="179"/>
        <v>7.4580897340867147E-2</v>
      </c>
      <c r="O155" s="143">
        <f t="shared" si="184"/>
        <v>0.77859137718452875</v>
      </c>
      <c r="P155" s="143">
        <f t="shared" si="185"/>
        <v>8.2652291891509355E-2</v>
      </c>
      <c r="Q155" s="179">
        <f t="shared" si="180"/>
        <v>2.5</v>
      </c>
      <c r="R155" s="143">
        <f t="shared" si="181"/>
        <v>0.62797728134297237</v>
      </c>
      <c r="S155" s="143">
        <f t="shared" si="182"/>
        <v>0</v>
      </c>
      <c r="T155" s="143">
        <f t="shared" si="186"/>
        <v>0.69593908541124483</v>
      </c>
      <c r="U155" s="143">
        <f t="shared" si="187"/>
        <v>1.1822542944628367E-10</v>
      </c>
      <c r="W155" s="144"/>
      <c r="X155" s="144"/>
      <c r="Y155" s="143"/>
      <c r="Z155" s="145">
        <f t="shared" si="188"/>
        <v>3252.3996863586162</v>
      </c>
      <c r="AA155" s="145">
        <f t="shared" si="189"/>
        <v>3638.6666650000002</v>
      </c>
      <c r="AB155" s="145">
        <f t="shared" si="190"/>
        <v>913.99999999999989</v>
      </c>
      <c r="AC155" s="145">
        <f t="shared" si="191"/>
        <v>914</v>
      </c>
      <c r="AD155" s="145">
        <f t="shared" si="192"/>
        <v>1022.55001</v>
      </c>
      <c r="AE155" s="145">
        <f t="shared" si="193"/>
        <v>2934.7871899927904</v>
      </c>
      <c r="AF155" s="145">
        <f t="shared" si="194"/>
        <v>3283.3333375000002</v>
      </c>
      <c r="AG155" s="145">
        <f t="shared" si="195"/>
        <v>913.99999984473061</v>
      </c>
      <c r="AH155" s="145">
        <f t="shared" si="196"/>
        <v>914</v>
      </c>
      <c r="AI155" s="145">
        <f t="shared" si="197"/>
        <v>1022.55001</v>
      </c>
      <c r="AK155" s="180"/>
      <c r="AL155" s="184" t="s">
        <v>1085</v>
      </c>
      <c r="AM155" s="185">
        <v>2285</v>
      </c>
      <c r="AN155" s="185">
        <v>1022.55001</v>
      </c>
      <c r="AO155" s="185">
        <v>290.78332499999999</v>
      </c>
      <c r="AP155" s="185">
        <v>142.133331</v>
      </c>
      <c r="AQ155" s="185">
        <v>2.2346095326917066</v>
      </c>
      <c r="AR155" s="185">
        <v>2.5</v>
      </c>
      <c r="AS155" s="185">
        <v>62.79772813429723</v>
      </c>
      <c r="AT155" s="185">
        <v>69.593908529301942</v>
      </c>
      <c r="AU155" s="185">
        <v>-0.26539046730829341</v>
      </c>
      <c r="AV155" s="185">
        <v>2556.3750249999998</v>
      </c>
      <c r="AW155" s="185">
        <v>271.37502500000011</v>
      </c>
      <c r="AX155" s="185">
        <v>108.55001000000004</v>
      </c>
      <c r="AY155" s="155"/>
    </row>
    <row r="156" spans="2:51" x14ac:dyDescent="0.35">
      <c r="B156" s="142" t="str">
        <f t="shared" si="173"/>
        <v>B19872 1/4 CHOC CK CHOC ICED</v>
      </c>
      <c r="D156" s="173">
        <f t="shared" si="174"/>
        <v>1292</v>
      </c>
      <c r="E156" s="174">
        <f t="shared" si="174"/>
        <v>541.50000499999999</v>
      </c>
      <c r="F156" s="174">
        <f t="shared" si="174"/>
        <v>190.58332999999999</v>
      </c>
      <c r="G156" s="174">
        <f t="shared" si="174"/>
        <v>354.51666499999999</v>
      </c>
      <c r="H156" s="175">
        <f t="shared" si="175"/>
        <v>2.3859648902496318</v>
      </c>
      <c r="I156" s="176">
        <f t="shared" si="176"/>
        <v>2.5</v>
      </c>
      <c r="J156" s="177">
        <f t="shared" si="177"/>
        <v>0.47561200073624149</v>
      </c>
      <c r="K156" s="177">
        <f t="shared" si="177"/>
        <v>0.70593056160887913</v>
      </c>
      <c r="L156" s="178">
        <f t="shared" si="183"/>
        <v>2.5</v>
      </c>
      <c r="M156" s="143">
        <f t="shared" si="178"/>
        <v>0.49834346125529178</v>
      </c>
      <c r="N156" s="143">
        <f t="shared" si="179"/>
        <v>2.2731460519050284E-2</v>
      </c>
      <c r="O156" s="143">
        <f t="shared" si="184"/>
        <v>0.73966989700701213</v>
      </c>
      <c r="P156" s="143">
        <f t="shared" si="185"/>
        <v>3.3739335398133008E-2</v>
      </c>
      <c r="Q156" s="179">
        <f t="shared" si="180"/>
        <v>2.5</v>
      </c>
      <c r="R156" s="143">
        <f t="shared" si="181"/>
        <v>0.47561200073624149</v>
      </c>
      <c r="S156" s="143">
        <f t="shared" si="182"/>
        <v>0</v>
      </c>
      <c r="T156" s="143">
        <f t="shared" si="186"/>
        <v>0.70593056185331682</v>
      </c>
      <c r="U156" s="143">
        <f t="shared" si="187"/>
        <v>2.4443769230941825E-10</v>
      </c>
      <c r="W156" s="144"/>
      <c r="X156" s="144"/>
      <c r="Y156" s="143"/>
      <c r="Z156" s="145">
        <f t="shared" si="188"/>
        <v>2592.5894497452496</v>
      </c>
      <c r="AA156" s="145">
        <f t="shared" si="189"/>
        <v>2716.5</v>
      </c>
      <c r="AB156" s="145">
        <f t="shared" si="190"/>
        <v>516.79999999999995</v>
      </c>
      <c r="AC156" s="145">
        <f t="shared" si="191"/>
        <v>516.79999999999995</v>
      </c>
      <c r="AD156" s="145">
        <f t="shared" si="192"/>
        <v>541.50000499999999</v>
      </c>
      <c r="AE156" s="145">
        <f t="shared" si="193"/>
        <v>1746.7251340468595</v>
      </c>
      <c r="AF156" s="145">
        <f t="shared" si="194"/>
        <v>1830.2083375000002</v>
      </c>
      <c r="AG156" s="145">
        <f t="shared" si="195"/>
        <v>516.79999982105119</v>
      </c>
      <c r="AH156" s="145">
        <f t="shared" si="196"/>
        <v>516.79999999999995</v>
      </c>
      <c r="AI156" s="145">
        <f t="shared" si="197"/>
        <v>541.50000499999999</v>
      </c>
      <c r="AK156" s="180"/>
      <c r="AL156" s="184" t="s">
        <v>1086</v>
      </c>
      <c r="AM156" s="185">
        <v>1292</v>
      </c>
      <c r="AN156" s="185">
        <v>541.50000499999999</v>
      </c>
      <c r="AO156" s="185">
        <v>190.58332999999999</v>
      </c>
      <c r="AP156" s="185">
        <v>354.51666499999999</v>
      </c>
      <c r="AQ156" s="185">
        <v>2.3859648902496313</v>
      </c>
      <c r="AR156" s="185">
        <v>2.5</v>
      </c>
      <c r="AS156" s="185">
        <v>47.56120007362415</v>
      </c>
      <c r="AT156" s="185">
        <v>70.593056160887912</v>
      </c>
      <c r="AU156" s="185">
        <v>-0.11403510975036851</v>
      </c>
      <c r="AV156" s="185">
        <v>1353.7500124999999</v>
      </c>
      <c r="AW156" s="185">
        <v>61.750012500000011</v>
      </c>
      <c r="AX156" s="185">
        <v>24.700005000000004</v>
      </c>
      <c r="AY156" s="155"/>
    </row>
    <row r="157" spans="2:51" x14ac:dyDescent="0.35">
      <c r="B157" s="142" t="str">
        <f t="shared" si="173"/>
        <v>B19882 1/4 MRBLE CK WHITE ICED</v>
      </c>
      <c r="D157" s="173">
        <f t="shared" si="174"/>
        <v>1906</v>
      </c>
      <c r="E157" s="174">
        <f t="shared" si="174"/>
        <v>807.66667799999993</v>
      </c>
      <c r="F157" s="174">
        <f t="shared" si="174"/>
        <v>84.149990000000003</v>
      </c>
      <c r="G157" s="174">
        <f t="shared" si="174"/>
        <v>68.183331999999993</v>
      </c>
      <c r="H157" s="175">
        <f t="shared" si="175"/>
        <v>2.3598844076615477</v>
      </c>
      <c r="I157" s="176">
        <f t="shared" si="176"/>
        <v>2.5</v>
      </c>
      <c r="J157" s="177">
        <f t="shared" si="177"/>
        <v>0.79416666666666691</v>
      </c>
      <c r="K157" s="177">
        <f t="shared" si="177"/>
        <v>0.85488422380551443</v>
      </c>
      <c r="L157" s="178">
        <f t="shared" si="183"/>
        <v>2.4999999999999996</v>
      </c>
      <c r="M157" s="143">
        <f t="shared" si="178"/>
        <v>0.84131945625000015</v>
      </c>
      <c r="N157" s="143">
        <f t="shared" si="179"/>
        <v>4.7152789583333243E-2</v>
      </c>
      <c r="O157" s="143">
        <f t="shared" si="184"/>
        <v>0.90564205287986399</v>
      </c>
      <c r="P157" s="143">
        <f t="shared" si="185"/>
        <v>5.0757829074349559E-2</v>
      </c>
      <c r="Q157" s="179">
        <f t="shared" si="180"/>
        <v>2.5</v>
      </c>
      <c r="R157" s="143">
        <f t="shared" si="181"/>
        <v>0.7941666666666668</v>
      </c>
      <c r="S157" s="143">
        <f t="shared" si="182"/>
        <v>0</v>
      </c>
      <c r="T157" s="143">
        <f t="shared" si="186"/>
        <v>0.85488422380551443</v>
      </c>
      <c r="U157" s="143">
        <f t="shared" si="187"/>
        <v>0</v>
      </c>
      <c r="W157" s="144"/>
      <c r="X157" s="144"/>
      <c r="Y157" s="143"/>
      <c r="Z157" s="145">
        <f t="shared" si="188"/>
        <v>2265.4890313550854</v>
      </c>
      <c r="AA157" s="145">
        <f t="shared" si="189"/>
        <v>2399.9999999999995</v>
      </c>
      <c r="AB157" s="145">
        <f t="shared" si="190"/>
        <v>762.40000000000009</v>
      </c>
      <c r="AC157" s="145">
        <f t="shared" si="191"/>
        <v>762.40000000000009</v>
      </c>
      <c r="AD157" s="145">
        <f t="shared" si="192"/>
        <v>807.66667800000005</v>
      </c>
      <c r="AE157" s="145">
        <f t="shared" si="193"/>
        <v>2104.5842493058749</v>
      </c>
      <c r="AF157" s="145">
        <f t="shared" si="194"/>
        <v>2229.5416699999996</v>
      </c>
      <c r="AG157" s="145">
        <f t="shared" si="195"/>
        <v>762.40000000000009</v>
      </c>
      <c r="AH157" s="145">
        <f t="shared" si="196"/>
        <v>762.40000000000009</v>
      </c>
      <c r="AI157" s="145">
        <f t="shared" si="197"/>
        <v>807.66667800000005</v>
      </c>
      <c r="AK157" s="180"/>
      <c r="AL157" s="184" t="s">
        <v>1087</v>
      </c>
      <c r="AM157" s="185">
        <v>1906</v>
      </c>
      <c r="AN157" s="185">
        <v>807.66667799999993</v>
      </c>
      <c r="AO157" s="185">
        <v>84.149990000000003</v>
      </c>
      <c r="AP157" s="185">
        <v>68.183331999999993</v>
      </c>
      <c r="AQ157" s="185">
        <v>2.3598844076615477</v>
      </c>
      <c r="AR157" s="185">
        <v>2.5</v>
      </c>
      <c r="AS157" s="185">
        <v>79.416666666666686</v>
      </c>
      <c r="AT157" s="185">
        <v>85.488422380551441</v>
      </c>
      <c r="AU157" s="185">
        <v>-0.14011559233845219</v>
      </c>
      <c r="AV157" s="185">
        <v>2019.1666949999999</v>
      </c>
      <c r="AW157" s="185">
        <v>113.16669499999989</v>
      </c>
      <c r="AX157" s="185">
        <v>45.266677999999956</v>
      </c>
      <c r="AY157" s="155"/>
    </row>
    <row r="158" spans="2:51" x14ac:dyDescent="0.35">
      <c r="B158" s="142" t="str">
        <f t="shared" si="173"/>
        <v>B26810 Variety Muffins (BB/CC)</v>
      </c>
      <c r="D158" s="173">
        <f t="shared" si="174"/>
        <v>31820</v>
      </c>
      <c r="E158" s="174">
        <f t="shared" si="174"/>
        <v>15232.466680000001</v>
      </c>
      <c r="F158" s="174">
        <f t="shared" si="174"/>
        <v>653.29999399999997</v>
      </c>
      <c r="G158" s="174">
        <f t="shared" si="174"/>
        <v>1098.7166549999997</v>
      </c>
      <c r="H158" s="175">
        <f t="shared" si="175"/>
        <v>2.0889591074424723</v>
      </c>
      <c r="I158" s="176">
        <f t="shared" si="176"/>
        <v>1.75</v>
      </c>
      <c r="J158" s="177">
        <f t="shared" si="177"/>
        <v>1.0705569778186079</v>
      </c>
      <c r="K158" s="177">
        <f t="shared" si="177"/>
        <v>1.144600541732341</v>
      </c>
      <c r="L158" s="178">
        <f t="shared" si="183"/>
        <v>1.750000000033914</v>
      </c>
      <c r="M158" s="143">
        <f t="shared" si="178"/>
        <v>0.8968460438235093</v>
      </c>
      <c r="N158" s="143">
        <f t="shared" si="179"/>
        <v>-0.17371093399509863</v>
      </c>
      <c r="O158" s="143">
        <f t="shared" si="184"/>
        <v>0.95887513600025065</v>
      </c>
      <c r="P158" s="143">
        <f t="shared" si="185"/>
        <v>-0.1857254057320904</v>
      </c>
      <c r="Q158" s="179">
        <f t="shared" si="180"/>
        <v>1.75</v>
      </c>
      <c r="R158" s="143">
        <f t="shared" si="181"/>
        <v>1.0705569778393547</v>
      </c>
      <c r="S158" s="143">
        <f t="shared" si="182"/>
        <v>2.07467376611703E-11</v>
      </c>
      <c r="T158" s="143">
        <f t="shared" si="186"/>
        <v>1.1446005418559215</v>
      </c>
      <c r="U158" s="143">
        <f t="shared" si="187"/>
        <v>1.2358047918326065E-10</v>
      </c>
      <c r="W158" s="144"/>
      <c r="X158" s="144"/>
      <c r="Y158" s="143"/>
      <c r="Z158" s="145">
        <f t="shared" si="188"/>
        <v>35479.891135319398</v>
      </c>
      <c r="AA158" s="145">
        <f t="shared" si="189"/>
        <v>29722.845825750002</v>
      </c>
      <c r="AB158" s="145">
        <f t="shared" si="190"/>
        <v>18182.85714250477</v>
      </c>
      <c r="AC158" s="145">
        <f t="shared" si="191"/>
        <v>18182.857142857145</v>
      </c>
      <c r="AD158" s="145">
        <f t="shared" si="192"/>
        <v>15232.46668</v>
      </c>
      <c r="AE158" s="145">
        <f t="shared" si="193"/>
        <v>33184.716972358416</v>
      </c>
      <c r="AF158" s="145">
        <f t="shared" si="194"/>
        <v>27800.091679500005</v>
      </c>
      <c r="AG158" s="145">
        <f t="shared" si="195"/>
        <v>18182.857140893972</v>
      </c>
      <c r="AH158" s="145">
        <f t="shared" si="196"/>
        <v>18182.857142857141</v>
      </c>
      <c r="AI158" s="145">
        <f t="shared" si="197"/>
        <v>15232.466680000001</v>
      </c>
      <c r="AK158" s="180"/>
      <c r="AL158" s="184" t="s">
        <v>1066</v>
      </c>
      <c r="AM158" s="185">
        <v>31820</v>
      </c>
      <c r="AN158" s="185">
        <v>15232.466680000001</v>
      </c>
      <c r="AO158" s="185">
        <v>653.29999399999997</v>
      </c>
      <c r="AP158" s="185">
        <v>1098.7166549999997</v>
      </c>
      <c r="AQ158" s="185">
        <v>2.0889591074424723</v>
      </c>
      <c r="AR158" s="185">
        <v>1.75</v>
      </c>
      <c r="AS158" s="185">
        <v>107.05569778186079</v>
      </c>
      <c r="AT158" s="185">
        <v>114.4600541732341</v>
      </c>
      <c r="AU158" s="185">
        <v>0.33895910744247232</v>
      </c>
      <c r="AV158" s="185">
        <v>26656.816689999996</v>
      </c>
      <c r="AW158" s="185">
        <v>-5163.1833100000003</v>
      </c>
      <c r="AX158" s="185">
        <v>-2950.3904628571418</v>
      </c>
      <c r="AY158" s="155"/>
    </row>
    <row r="159" spans="2:51" x14ac:dyDescent="0.35">
      <c r="B159" s="142">
        <f t="shared" si="173"/>
        <v>0</v>
      </c>
      <c r="D159" s="173">
        <f t="shared" si="174"/>
        <v>0</v>
      </c>
      <c r="E159" s="174">
        <f t="shared" si="174"/>
        <v>0</v>
      </c>
      <c r="F159" s="174">
        <f t="shared" si="174"/>
        <v>0</v>
      </c>
      <c r="G159" s="174">
        <f t="shared" si="174"/>
        <v>0</v>
      </c>
      <c r="H159" s="175">
        <f t="shared" si="175"/>
        <v>0</v>
      </c>
      <c r="I159" s="176">
        <f t="shared" si="176"/>
        <v>0</v>
      </c>
      <c r="J159" s="177">
        <f t="shared" si="177"/>
        <v>0</v>
      </c>
      <c r="K159" s="177">
        <f t="shared" si="177"/>
        <v>0</v>
      </c>
      <c r="L159" s="178">
        <f t="shared" si="183"/>
        <v>0</v>
      </c>
      <c r="M159" s="143">
        <f t="shared" si="178"/>
        <v>0</v>
      </c>
      <c r="N159" s="143">
        <f t="shared" si="179"/>
        <v>0</v>
      </c>
      <c r="O159" s="143">
        <f t="shared" si="184"/>
        <v>0</v>
      </c>
      <c r="P159" s="143">
        <f t="shared" si="185"/>
        <v>0</v>
      </c>
      <c r="Q159" s="179">
        <f t="shared" si="180"/>
        <v>0</v>
      </c>
      <c r="R159" s="143">
        <f t="shared" si="181"/>
        <v>0</v>
      </c>
      <c r="S159" s="143">
        <f t="shared" si="182"/>
        <v>0</v>
      </c>
      <c r="T159" s="143">
        <f t="shared" si="186"/>
        <v>0</v>
      </c>
      <c r="U159" s="143">
        <f t="shared" si="187"/>
        <v>0</v>
      </c>
      <c r="W159" s="144"/>
      <c r="X159" s="144"/>
      <c r="Y159" s="143"/>
      <c r="Z159" s="145">
        <f t="shared" si="188"/>
        <v>0</v>
      </c>
      <c r="AA159" s="145">
        <f t="shared" si="189"/>
        <v>0</v>
      </c>
      <c r="AB159" s="145">
        <f t="shared" si="190"/>
        <v>0</v>
      </c>
      <c r="AC159" s="145">
        <f t="shared" si="191"/>
        <v>0</v>
      </c>
      <c r="AD159" s="145">
        <f t="shared" si="192"/>
        <v>0</v>
      </c>
      <c r="AE159" s="145">
        <f t="shared" si="193"/>
        <v>0</v>
      </c>
      <c r="AF159" s="145">
        <f t="shared" si="194"/>
        <v>0</v>
      </c>
      <c r="AG159" s="145">
        <f t="shared" si="195"/>
        <v>0</v>
      </c>
      <c r="AH159" s="145">
        <f t="shared" si="196"/>
        <v>0</v>
      </c>
      <c r="AI159" s="145">
        <f t="shared" si="197"/>
        <v>0</v>
      </c>
      <c r="AK159" s="180"/>
      <c r="AL159" s="184"/>
      <c r="AM159" s="185"/>
      <c r="AN159" s="185"/>
      <c r="AO159" s="185"/>
      <c r="AP159" s="185"/>
      <c r="AQ159" s="185"/>
      <c r="AR159" s="185"/>
      <c r="AS159" s="185"/>
      <c r="AT159" s="185"/>
      <c r="AU159" s="185"/>
      <c r="AV159" s="185"/>
      <c r="AW159" s="185"/>
      <c r="AX159" s="185"/>
      <c r="AY159" s="155"/>
    </row>
    <row r="160" spans="2:51" x14ac:dyDescent="0.35">
      <c r="B160" s="142">
        <f t="shared" si="173"/>
        <v>0</v>
      </c>
      <c r="D160" s="173">
        <f t="shared" si="174"/>
        <v>0</v>
      </c>
      <c r="E160" s="174">
        <f t="shared" si="174"/>
        <v>0</v>
      </c>
      <c r="F160" s="174">
        <f t="shared" si="174"/>
        <v>0</v>
      </c>
      <c r="G160" s="174">
        <f t="shared" si="174"/>
        <v>0</v>
      </c>
      <c r="H160" s="175">
        <f t="shared" si="175"/>
        <v>0</v>
      </c>
      <c r="I160" s="176">
        <f t="shared" si="176"/>
        <v>0</v>
      </c>
      <c r="J160" s="177">
        <f t="shared" si="177"/>
        <v>0</v>
      </c>
      <c r="K160" s="177">
        <f t="shared" si="177"/>
        <v>0</v>
      </c>
      <c r="L160" s="178">
        <f t="shared" si="183"/>
        <v>0</v>
      </c>
      <c r="M160" s="143">
        <f t="shared" si="178"/>
        <v>0</v>
      </c>
      <c r="N160" s="143">
        <f t="shared" si="179"/>
        <v>0</v>
      </c>
      <c r="O160" s="143">
        <f t="shared" si="184"/>
        <v>0</v>
      </c>
      <c r="P160" s="143">
        <f t="shared" si="185"/>
        <v>0</v>
      </c>
      <c r="Q160" s="179">
        <f t="shared" si="180"/>
        <v>0</v>
      </c>
      <c r="R160" s="143">
        <f t="shared" si="181"/>
        <v>0</v>
      </c>
      <c r="S160" s="143">
        <f t="shared" si="182"/>
        <v>0</v>
      </c>
      <c r="T160" s="143">
        <f t="shared" si="186"/>
        <v>0</v>
      </c>
      <c r="U160" s="143">
        <f t="shared" si="187"/>
        <v>0</v>
      </c>
      <c r="W160" s="144"/>
      <c r="X160" s="144"/>
      <c r="Y160" s="143"/>
      <c r="Z160" s="145">
        <f t="shared" si="188"/>
        <v>0</v>
      </c>
      <c r="AA160" s="145">
        <f t="shared" si="189"/>
        <v>0</v>
      </c>
      <c r="AB160" s="145">
        <f t="shared" si="190"/>
        <v>0</v>
      </c>
      <c r="AC160" s="145">
        <f t="shared" si="191"/>
        <v>0</v>
      </c>
      <c r="AD160" s="145">
        <f t="shared" si="192"/>
        <v>0</v>
      </c>
      <c r="AE160" s="145">
        <f t="shared" si="193"/>
        <v>0</v>
      </c>
      <c r="AF160" s="145">
        <f t="shared" si="194"/>
        <v>0</v>
      </c>
      <c r="AG160" s="145">
        <f t="shared" si="195"/>
        <v>0</v>
      </c>
      <c r="AH160" s="145">
        <f t="shared" si="196"/>
        <v>0</v>
      </c>
      <c r="AI160" s="145">
        <f t="shared" si="197"/>
        <v>0</v>
      </c>
      <c r="AK160" s="180"/>
      <c r="AL160" s="184"/>
      <c r="AM160" s="185"/>
      <c r="AN160" s="185"/>
      <c r="AO160" s="185"/>
      <c r="AP160" s="185"/>
      <c r="AQ160" s="185"/>
      <c r="AR160" s="185"/>
      <c r="AS160" s="185"/>
      <c r="AT160" s="185"/>
      <c r="AU160" s="185"/>
      <c r="AV160" s="185"/>
      <c r="AW160" s="185"/>
      <c r="AX160" s="185"/>
      <c r="AY160" s="155"/>
    </row>
    <row r="161" spans="1:51" x14ac:dyDescent="0.35">
      <c r="B161" s="142">
        <f t="shared" si="173"/>
        <v>0</v>
      </c>
      <c r="D161" s="173">
        <f t="shared" si="174"/>
        <v>0</v>
      </c>
      <c r="E161" s="174">
        <f t="shared" si="174"/>
        <v>0</v>
      </c>
      <c r="F161" s="174">
        <f t="shared" si="174"/>
        <v>0</v>
      </c>
      <c r="G161" s="174">
        <f t="shared" si="174"/>
        <v>0</v>
      </c>
      <c r="H161" s="175">
        <f t="shared" si="175"/>
        <v>0</v>
      </c>
      <c r="I161" s="176">
        <f t="shared" si="176"/>
        <v>0</v>
      </c>
      <c r="J161" s="177">
        <f t="shared" si="177"/>
        <v>0</v>
      </c>
      <c r="K161" s="177">
        <f t="shared" si="177"/>
        <v>0</v>
      </c>
      <c r="L161" s="178">
        <f t="shared" si="183"/>
        <v>0</v>
      </c>
      <c r="M161" s="143">
        <f t="shared" si="178"/>
        <v>0</v>
      </c>
      <c r="N161" s="143">
        <f t="shared" si="179"/>
        <v>0</v>
      </c>
      <c r="O161" s="143">
        <f t="shared" si="184"/>
        <v>0</v>
      </c>
      <c r="P161" s="143">
        <f t="shared" si="185"/>
        <v>0</v>
      </c>
      <c r="Q161" s="179">
        <f t="shared" si="180"/>
        <v>0</v>
      </c>
      <c r="R161" s="143">
        <f t="shared" si="181"/>
        <v>0</v>
      </c>
      <c r="S161" s="143">
        <f t="shared" si="182"/>
        <v>0</v>
      </c>
      <c r="T161" s="143">
        <f t="shared" si="186"/>
        <v>0</v>
      </c>
      <c r="U161" s="143">
        <f t="shared" si="187"/>
        <v>0</v>
      </c>
      <c r="W161" s="144"/>
      <c r="X161" s="144"/>
      <c r="Y161" s="143"/>
      <c r="Z161" s="145">
        <f t="shared" si="188"/>
        <v>0</v>
      </c>
      <c r="AA161" s="145">
        <f t="shared" si="189"/>
        <v>0</v>
      </c>
      <c r="AB161" s="145">
        <f t="shared" si="190"/>
        <v>0</v>
      </c>
      <c r="AC161" s="145">
        <f t="shared" si="191"/>
        <v>0</v>
      </c>
      <c r="AD161" s="145">
        <f t="shared" si="192"/>
        <v>0</v>
      </c>
      <c r="AE161" s="145">
        <f t="shared" si="193"/>
        <v>0</v>
      </c>
      <c r="AF161" s="145">
        <f t="shared" si="194"/>
        <v>0</v>
      </c>
      <c r="AG161" s="145">
        <f t="shared" si="195"/>
        <v>0</v>
      </c>
      <c r="AH161" s="145">
        <f t="shared" si="196"/>
        <v>0</v>
      </c>
      <c r="AI161" s="145">
        <f t="shared" si="197"/>
        <v>0</v>
      </c>
      <c r="AK161" s="180"/>
      <c r="AL161" s="184"/>
      <c r="AM161" s="185"/>
      <c r="AN161" s="185"/>
      <c r="AO161" s="185"/>
      <c r="AP161" s="185"/>
      <c r="AQ161" s="185"/>
      <c r="AR161" s="185"/>
      <c r="AS161" s="185"/>
      <c r="AT161" s="185"/>
      <c r="AU161" s="185"/>
      <c r="AV161" s="185"/>
      <c r="AW161" s="185"/>
      <c r="AX161" s="185"/>
      <c r="AY161" s="155"/>
    </row>
    <row r="162" spans="1:51" x14ac:dyDescent="0.35">
      <c r="B162" s="142">
        <f t="shared" si="173"/>
        <v>0</v>
      </c>
      <c r="D162" s="173">
        <f t="shared" si="174"/>
        <v>0</v>
      </c>
      <c r="E162" s="174">
        <f t="shared" si="174"/>
        <v>0</v>
      </c>
      <c r="F162" s="174">
        <f t="shared" si="174"/>
        <v>0</v>
      </c>
      <c r="G162" s="174">
        <f t="shared" si="174"/>
        <v>0</v>
      </c>
      <c r="H162" s="175">
        <f t="shared" si="175"/>
        <v>0</v>
      </c>
      <c r="I162" s="176">
        <f t="shared" si="176"/>
        <v>0</v>
      </c>
      <c r="J162" s="177">
        <f t="shared" si="177"/>
        <v>0</v>
      </c>
      <c r="K162" s="177">
        <f t="shared" si="177"/>
        <v>0</v>
      </c>
      <c r="L162" s="178">
        <f t="shared" si="183"/>
        <v>0</v>
      </c>
      <c r="M162" s="143">
        <f t="shared" si="178"/>
        <v>0</v>
      </c>
      <c r="N162" s="143">
        <f t="shared" si="179"/>
        <v>0</v>
      </c>
      <c r="O162" s="143">
        <f t="shared" si="184"/>
        <v>0</v>
      </c>
      <c r="P162" s="143">
        <f t="shared" si="185"/>
        <v>0</v>
      </c>
      <c r="Q162" s="179">
        <f t="shared" si="180"/>
        <v>0</v>
      </c>
      <c r="R162" s="143">
        <f t="shared" si="181"/>
        <v>0</v>
      </c>
      <c r="S162" s="143">
        <f t="shared" si="182"/>
        <v>0</v>
      </c>
      <c r="T162" s="143">
        <f t="shared" si="186"/>
        <v>0</v>
      </c>
      <c r="U162" s="143">
        <f t="shared" si="187"/>
        <v>0</v>
      </c>
      <c r="W162" s="144"/>
      <c r="X162" s="144"/>
      <c r="Y162" s="143"/>
      <c r="Z162" s="145">
        <f t="shared" si="188"/>
        <v>0</v>
      </c>
      <c r="AA162" s="145">
        <f t="shared" si="189"/>
        <v>0</v>
      </c>
      <c r="AB162" s="145">
        <f t="shared" si="190"/>
        <v>0</v>
      </c>
      <c r="AC162" s="145">
        <f t="shared" si="191"/>
        <v>0</v>
      </c>
      <c r="AD162" s="145">
        <f t="shared" si="192"/>
        <v>0</v>
      </c>
      <c r="AE162" s="145">
        <f t="shared" si="193"/>
        <v>0</v>
      </c>
      <c r="AF162" s="145">
        <f t="shared" si="194"/>
        <v>0</v>
      </c>
      <c r="AG162" s="145">
        <f t="shared" si="195"/>
        <v>0</v>
      </c>
      <c r="AH162" s="145">
        <f t="shared" si="196"/>
        <v>0</v>
      </c>
      <c r="AI162" s="145">
        <f t="shared" si="197"/>
        <v>0</v>
      </c>
      <c r="AK162" s="180"/>
      <c r="AL162" s="184"/>
      <c r="AM162" s="185"/>
      <c r="AN162" s="185"/>
      <c r="AO162" s="185"/>
      <c r="AP162" s="185"/>
      <c r="AQ162" s="185"/>
      <c r="AR162" s="185"/>
      <c r="AS162" s="185"/>
      <c r="AT162" s="185"/>
      <c r="AU162" s="185"/>
      <c r="AV162" s="185"/>
      <c r="AW162" s="185"/>
      <c r="AX162" s="185"/>
      <c r="AY162" s="155"/>
    </row>
    <row r="163" spans="1:51" x14ac:dyDescent="0.35">
      <c r="B163" s="142">
        <f t="shared" si="173"/>
        <v>0</v>
      </c>
      <c r="D163" s="173">
        <f t="shared" si="174"/>
        <v>0</v>
      </c>
      <c r="E163" s="174">
        <f t="shared" si="174"/>
        <v>0</v>
      </c>
      <c r="F163" s="174">
        <f t="shared" si="174"/>
        <v>0</v>
      </c>
      <c r="G163" s="174">
        <f t="shared" si="174"/>
        <v>0</v>
      </c>
      <c r="H163" s="175">
        <f t="shared" si="175"/>
        <v>0</v>
      </c>
      <c r="I163" s="176">
        <f t="shared" si="176"/>
        <v>0</v>
      </c>
      <c r="J163" s="177">
        <f t="shared" si="177"/>
        <v>0</v>
      </c>
      <c r="K163" s="177">
        <f t="shared" si="177"/>
        <v>0</v>
      </c>
      <c r="L163" s="178">
        <f t="shared" si="183"/>
        <v>0</v>
      </c>
      <c r="M163" s="143">
        <f t="shared" si="178"/>
        <v>0</v>
      </c>
      <c r="N163" s="143">
        <f t="shared" si="179"/>
        <v>0</v>
      </c>
      <c r="O163" s="143">
        <f t="shared" si="184"/>
        <v>0</v>
      </c>
      <c r="P163" s="143">
        <f t="shared" si="185"/>
        <v>0</v>
      </c>
      <c r="Q163" s="179">
        <f t="shared" si="180"/>
        <v>0</v>
      </c>
      <c r="R163" s="143">
        <f t="shared" si="181"/>
        <v>0</v>
      </c>
      <c r="S163" s="143">
        <f t="shared" si="182"/>
        <v>0</v>
      </c>
      <c r="T163" s="143">
        <f t="shared" si="186"/>
        <v>0</v>
      </c>
      <c r="U163" s="143">
        <f t="shared" si="187"/>
        <v>0</v>
      </c>
      <c r="W163" s="144"/>
      <c r="X163" s="144"/>
      <c r="Y163" s="143"/>
      <c r="Z163" s="145">
        <f t="shared" si="188"/>
        <v>0</v>
      </c>
      <c r="AA163" s="145">
        <f t="shared" si="189"/>
        <v>0</v>
      </c>
      <c r="AB163" s="145">
        <f t="shared" si="190"/>
        <v>0</v>
      </c>
      <c r="AC163" s="145">
        <f t="shared" si="191"/>
        <v>0</v>
      </c>
      <c r="AD163" s="145">
        <f t="shared" si="192"/>
        <v>0</v>
      </c>
      <c r="AE163" s="145">
        <f t="shared" si="193"/>
        <v>0</v>
      </c>
      <c r="AF163" s="145">
        <f t="shared" si="194"/>
        <v>0</v>
      </c>
      <c r="AG163" s="145">
        <f t="shared" si="195"/>
        <v>0</v>
      </c>
      <c r="AH163" s="145">
        <f t="shared" si="196"/>
        <v>0</v>
      </c>
      <c r="AI163" s="145">
        <f t="shared" si="197"/>
        <v>0</v>
      </c>
      <c r="AK163" s="180"/>
      <c r="AL163" s="184"/>
      <c r="AM163" s="185"/>
      <c r="AN163" s="185"/>
      <c r="AO163" s="185"/>
      <c r="AP163" s="185"/>
      <c r="AQ163" s="185"/>
      <c r="AR163" s="185"/>
      <c r="AS163" s="185"/>
      <c r="AT163" s="185"/>
      <c r="AU163" s="185"/>
      <c r="AV163" s="185"/>
      <c r="AW163" s="185"/>
      <c r="AX163" s="185"/>
      <c r="AY163" s="155"/>
    </row>
    <row r="164" spans="1:51" x14ac:dyDescent="0.35">
      <c r="B164" s="142">
        <f t="shared" si="173"/>
        <v>0</v>
      </c>
      <c r="D164" s="173">
        <f t="shared" si="174"/>
        <v>0</v>
      </c>
      <c r="E164" s="174">
        <f t="shared" si="174"/>
        <v>0</v>
      </c>
      <c r="F164" s="174">
        <f t="shared" si="174"/>
        <v>0</v>
      </c>
      <c r="G164" s="174">
        <f t="shared" si="174"/>
        <v>0</v>
      </c>
      <c r="H164" s="175">
        <f t="shared" si="175"/>
        <v>0</v>
      </c>
      <c r="I164" s="176">
        <f t="shared" si="176"/>
        <v>0</v>
      </c>
      <c r="J164" s="177">
        <f t="shared" si="177"/>
        <v>0</v>
      </c>
      <c r="K164" s="177">
        <f t="shared" si="177"/>
        <v>0</v>
      </c>
      <c r="L164" s="178">
        <f t="shared" si="183"/>
        <v>0</v>
      </c>
      <c r="M164" s="143">
        <f t="shared" si="178"/>
        <v>0</v>
      </c>
      <c r="N164" s="143">
        <f t="shared" si="179"/>
        <v>0</v>
      </c>
      <c r="O164" s="143">
        <f t="shared" si="184"/>
        <v>0</v>
      </c>
      <c r="P164" s="143">
        <f t="shared" si="185"/>
        <v>0</v>
      </c>
      <c r="Q164" s="179">
        <f t="shared" si="180"/>
        <v>0</v>
      </c>
      <c r="R164" s="143">
        <f t="shared" si="181"/>
        <v>0</v>
      </c>
      <c r="S164" s="143">
        <f t="shared" si="182"/>
        <v>0</v>
      </c>
      <c r="T164" s="143">
        <f t="shared" si="186"/>
        <v>0</v>
      </c>
      <c r="U164" s="143">
        <f t="shared" si="187"/>
        <v>0</v>
      </c>
      <c r="W164" s="144"/>
      <c r="X164" s="144"/>
      <c r="Y164" s="143"/>
      <c r="Z164" s="145">
        <f t="shared" si="188"/>
        <v>0</v>
      </c>
      <c r="AA164" s="145">
        <f t="shared" si="189"/>
        <v>0</v>
      </c>
      <c r="AB164" s="145">
        <f t="shared" si="190"/>
        <v>0</v>
      </c>
      <c r="AC164" s="145">
        <f t="shared" si="191"/>
        <v>0</v>
      </c>
      <c r="AD164" s="145">
        <f t="shared" si="192"/>
        <v>0</v>
      </c>
      <c r="AE164" s="145">
        <f t="shared" si="193"/>
        <v>0</v>
      </c>
      <c r="AF164" s="145">
        <f t="shared" si="194"/>
        <v>0</v>
      </c>
      <c r="AG164" s="145">
        <f t="shared" si="195"/>
        <v>0</v>
      </c>
      <c r="AH164" s="145">
        <f t="shared" si="196"/>
        <v>0</v>
      </c>
      <c r="AI164" s="145">
        <f t="shared" si="197"/>
        <v>0</v>
      </c>
      <c r="AK164" s="180"/>
      <c r="AL164" s="184"/>
      <c r="AM164" s="185"/>
      <c r="AN164" s="185"/>
      <c r="AO164" s="185"/>
      <c r="AP164" s="185"/>
      <c r="AQ164" s="185"/>
      <c r="AR164" s="185"/>
      <c r="AS164" s="185"/>
      <c r="AT164" s="185"/>
      <c r="AU164" s="185"/>
      <c r="AV164" s="185"/>
      <c r="AW164" s="185"/>
      <c r="AX164" s="185"/>
      <c r="AY164" s="155"/>
    </row>
    <row r="165" spans="1:51" x14ac:dyDescent="0.35">
      <c r="B165" s="142">
        <f t="shared" si="173"/>
        <v>0</v>
      </c>
      <c r="D165" s="173">
        <f t="shared" si="174"/>
        <v>0</v>
      </c>
      <c r="E165" s="174">
        <f t="shared" si="174"/>
        <v>0</v>
      </c>
      <c r="F165" s="174">
        <f t="shared" si="174"/>
        <v>0</v>
      </c>
      <c r="G165" s="174">
        <f t="shared" si="174"/>
        <v>0</v>
      </c>
      <c r="H165" s="175">
        <f t="shared" si="175"/>
        <v>0</v>
      </c>
      <c r="I165" s="176">
        <f t="shared" si="176"/>
        <v>0</v>
      </c>
      <c r="J165" s="177">
        <f t="shared" si="177"/>
        <v>0</v>
      </c>
      <c r="K165" s="177">
        <f t="shared" si="177"/>
        <v>0</v>
      </c>
      <c r="L165" s="178">
        <f t="shared" si="183"/>
        <v>0</v>
      </c>
      <c r="M165" s="143">
        <f t="shared" si="178"/>
        <v>0</v>
      </c>
      <c r="N165" s="143">
        <f t="shared" si="179"/>
        <v>0</v>
      </c>
      <c r="O165" s="143">
        <f t="shared" si="184"/>
        <v>0</v>
      </c>
      <c r="P165" s="143">
        <f t="shared" si="185"/>
        <v>0</v>
      </c>
      <c r="Q165" s="179">
        <f t="shared" si="180"/>
        <v>0</v>
      </c>
      <c r="R165" s="143">
        <f t="shared" si="181"/>
        <v>0</v>
      </c>
      <c r="S165" s="143">
        <f t="shared" si="182"/>
        <v>0</v>
      </c>
      <c r="T165" s="143">
        <f t="shared" si="186"/>
        <v>0</v>
      </c>
      <c r="U165" s="143">
        <f t="shared" si="187"/>
        <v>0</v>
      </c>
      <c r="W165" s="144"/>
      <c r="X165" s="144"/>
      <c r="Y165" s="143"/>
      <c r="Z165" s="145">
        <f t="shared" si="188"/>
        <v>0</v>
      </c>
      <c r="AA165" s="145">
        <f t="shared" si="189"/>
        <v>0</v>
      </c>
      <c r="AB165" s="145">
        <f t="shared" si="190"/>
        <v>0</v>
      </c>
      <c r="AC165" s="145">
        <f t="shared" si="191"/>
        <v>0</v>
      </c>
      <c r="AD165" s="145">
        <f t="shared" si="192"/>
        <v>0</v>
      </c>
      <c r="AE165" s="145">
        <f t="shared" si="193"/>
        <v>0</v>
      </c>
      <c r="AF165" s="145">
        <f t="shared" si="194"/>
        <v>0</v>
      </c>
      <c r="AG165" s="145">
        <f t="shared" si="195"/>
        <v>0</v>
      </c>
      <c r="AH165" s="145">
        <f t="shared" si="196"/>
        <v>0</v>
      </c>
      <c r="AI165" s="145">
        <f t="shared" si="197"/>
        <v>0</v>
      </c>
      <c r="AK165" s="180"/>
      <c r="AL165" s="184"/>
      <c r="AM165" s="185"/>
      <c r="AN165" s="185"/>
      <c r="AO165" s="185"/>
      <c r="AP165" s="185"/>
      <c r="AQ165" s="185"/>
      <c r="AR165" s="185"/>
      <c r="AS165" s="185"/>
      <c r="AT165" s="185"/>
      <c r="AU165" s="185"/>
      <c r="AV165" s="185"/>
      <c r="AW165" s="185"/>
      <c r="AX165" s="185"/>
      <c r="AY165" s="155"/>
    </row>
    <row r="166" spans="1:51" x14ac:dyDescent="0.35">
      <c r="B166" s="142">
        <f t="shared" si="173"/>
        <v>0</v>
      </c>
      <c r="D166" s="173">
        <f t="shared" si="174"/>
        <v>0</v>
      </c>
      <c r="E166" s="174">
        <f t="shared" si="174"/>
        <v>0</v>
      </c>
      <c r="F166" s="174">
        <f t="shared" si="174"/>
        <v>0</v>
      </c>
      <c r="G166" s="174">
        <f t="shared" si="174"/>
        <v>0</v>
      </c>
      <c r="H166" s="175">
        <f t="shared" si="175"/>
        <v>0</v>
      </c>
      <c r="I166" s="176">
        <f t="shared" si="176"/>
        <v>0</v>
      </c>
      <c r="J166" s="177">
        <f t="shared" si="177"/>
        <v>0</v>
      </c>
      <c r="K166" s="177">
        <f t="shared" si="177"/>
        <v>0</v>
      </c>
      <c r="L166" s="178">
        <f t="shared" si="183"/>
        <v>0</v>
      </c>
      <c r="M166" s="143">
        <f t="shared" si="178"/>
        <v>0</v>
      </c>
      <c r="N166" s="143">
        <f t="shared" si="179"/>
        <v>0</v>
      </c>
      <c r="O166" s="143">
        <f t="shared" si="184"/>
        <v>0</v>
      </c>
      <c r="P166" s="143">
        <f t="shared" si="185"/>
        <v>0</v>
      </c>
      <c r="Q166" s="179">
        <f t="shared" si="180"/>
        <v>0</v>
      </c>
      <c r="R166" s="143">
        <f t="shared" si="181"/>
        <v>0</v>
      </c>
      <c r="S166" s="143">
        <f t="shared" si="182"/>
        <v>0</v>
      </c>
      <c r="T166" s="143">
        <f t="shared" si="186"/>
        <v>0</v>
      </c>
      <c r="U166" s="143">
        <f t="shared" si="187"/>
        <v>0</v>
      </c>
      <c r="W166" s="144"/>
      <c r="X166" s="144"/>
      <c r="Y166" s="143"/>
      <c r="Z166" s="145">
        <f t="shared" si="188"/>
        <v>0</v>
      </c>
      <c r="AA166" s="145">
        <f t="shared" si="189"/>
        <v>0</v>
      </c>
      <c r="AB166" s="145">
        <f t="shared" si="190"/>
        <v>0</v>
      </c>
      <c r="AC166" s="145">
        <f t="shared" si="191"/>
        <v>0</v>
      </c>
      <c r="AD166" s="145">
        <f t="shared" si="192"/>
        <v>0</v>
      </c>
      <c r="AE166" s="145">
        <f t="shared" si="193"/>
        <v>0</v>
      </c>
      <c r="AF166" s="145">
        <f t="shared" si="194"/>
        <v>0</v>
      </c>
      <c r="AG166" s="145">
        <f t="shared" si="195"/>
        <v>0</v>
      </c>
      <c r="AH166" s="145">
        <f t="shared" si="196"/>
        <v>0</v>
      </c>
      <c r="AI166" s="145">
        <f t="shared" si="197"/>
        <v>0</v>
      </c>
      <c r="AK166" s="180"/>
      <c r="AL166" s="184"/>
      <c r="AM166" s="185"/>
      <c r="AN166" s="185"/>
      <c r="AO166" s="185"/>
      <c r="AP166" s="185"/>
      <c r="AQ166" s="185"/>
      <c r="AR166" s="185"/>
      <c r="AS166" s="185"/>
      <c r="AT166" s="185"/>
      <c r="AU166" s="185"/>
      <c r="AV166" s="185"/>
      <c r="AW166" s="185"/>
      <c r="AX166" s="185"/>
      <c r="AY166" s="155"/>
    </row>
    <row r="167" spans="1:51" x14ac:dyDescent="0.35">
      <c r="B167" s="187" t="str">
        <f>CONCATENATE(A136," Subtotal")</f>
        <v>Iced Cake 1/4 Sheet Subtotal</v>
      </c>
      <c r="C167" s="188"/>
      <c r="D167" s="189">
        <f>SUM(D137:D166)</f>
        <v>152151</v>
      </c>
      <c r="E167" s="189">
        <f>SUM(E137:E166)</f>
        <v>86369.00025399997</v>
      </c>
      <c r="F167" s="189">
        <f>SUM(F137:F166)</f>
        <v>6356.5831419999986</v>
      </c>
      <c r="G167" s="189">
        <f>SUM(G137:G166)</f>
        <v>8955.7332419999984</v>
      </c>
      <c r="H167" s="190">
        <f t="shared" ref="H167" si="198">D167/E167</f>
        <v>1.7616390088173273</v>
      </c>
      <c r="I167" s="191"/>
      <c r="J167" s="192">
        <f>AB167/(SUM($E167:$G167))</f>
        <v>0.97754166734504333</v>
      </c>
      <c r="K167" s="192">
        <f>AG167/(SUM($E167:$F167))</f>
        <v>1.0719557661282104</v>
      </c>
      <c r="L167" s="193">
        <f>D167/(J167*(E167+F167+G167))</f>
        <v>1.530729217701138</v>
      </c>
      <c r="M167" s="194">
        <f>AD167/(SUM($E167:$G167))</f>
        <v>0.8494087518701785</v>
      </c>
      <c r="N167" s="195">
        <f>M167-J167</f>
        <v>-0.12813291547486483</v>
      </c>
      <c r="O167" s="194">
        <f>AI167/(SUM($E167:$F167))</f>
        <v>0.93144736426350472</v>
      </c>
      <c r="P167" s="195">
        <f>O167-K167</f>
        <v>-0.1405084018647057</v>
      </c>
      <c r="Q167" s="193">
        <f>D167/(R167*(E167+F167+G167))</f>
        <v>1.5241357229612045</v>
      </c>
      <c r="R167" s="196">
        <f>AC167/(SUM($E167:$G167))</f>
        <v>0.98177056621842107</v>
      </c>
      <c r="S167" s="195">
        <f>R167-J167</f>
        <v>4.22889887337774E-3</v>
      </c>
      <c r="T167" s="196">
        <f>AH167/(SUM($E167:$F167))</f>
        <v>1.07659310573645</v>
      </c>
      <c r="U167" s="195">
        <f>T167-K167</f>
        <v>4.6373396082395324E-3</v>
      </c>
      <c r="V167" s="187"/>
      <c r="W167" s="187"/>
      <c r="X167" s="187"/>
      <c r="Y167" s="143"/>
      <c r="Z167" s="197">
        <f t="shared" ref="Z167:AI167" si="199">SUM(Z137:Z166)</f>
        <v>181975.44188997988</v>
      </c>
      <c r="AA167" s="197">
        <f t="shared" si="199"/>
        <v>158795.12911275</v>
      </c>
      <c r="AB167" s="197">
        <f t="shared" si="199"/>
        <v>99397.723804149791</v>
      </c>
      <c r="AC167" s="197">
        <f t="shared" si="199"/>
        <v>99827.723809523799</v>
      </c>
      <c r="AD167" s="197">
        <f t="shared" si="199"/>
        <v>86369.00025399997</v>
      </c>
      <c r="AE167" s="197">
        <f t="shared" si="199"/>
        <v>164691.27231737252</v>
      </c>
      <c r="AF167" s="197">
        <f t="shared" si="199"/>
        <v>143706.4667735</v>
      </c>
      <c r="AG167" s="197">
        <f t="shared" si="199"/>
        <v>99397.723788944422</v>
      </c>
      <c r="AH167" s="197">
        <f t="shared" si="199"/>
        <v>99827.723809523799</v>
      </c>
      <c r="AI167" s="197">
        <f t="shared" si="199"/>
        <v>86369.00025399997</v>
      </c>
      <c r="AK167" s="198"/>
      <c r="AL167" s="222"/>
      <c r="AM167" s="221"/>
      <c r="AN167" s="221"/>
      <c r="AO167" s="221"/>
      <c r="AP167" s="221"/>
      <c r="AQ167" s="221"/>
      <c r="AR167" s="221"/>
      <c r="AS167" s="221"/>
      <c r="AT167" s="221"/>
      <c r="AU167" s="221"/>
      <c r="AV167" s="221"/>
      <c r="AW167" s="221"/>
      <c r="AX167" s="221"/>
      <c r="AY167" s="155"/>
    </row>
    <row r="168" spans="1:51" x14ac:dyDescent="0.35">
      <c r="A168" s="166" t="str">
        <f>AL168</f>
        <v>Iced Cake Layers</v>
      </c>
      <c r="B168" s="142"/>
      <c r="C168" s="187"/>
      <c r="D168" s="189"/>
      <c r="E168" s="189"/>
      <c r="F168" s="189"/>
      <c r="G168" s="189"/>
      <c r="H168" s="187"/>
      <c r="I168" s="187"/>
      <c r="J168" s="192"/>
      <c r="K168" s="192"/>
      <c r="L168" s="193"/>
      <c r="M168" s="195"/>
      <c r="N168" s="195"/>
      <c r="O168" s="195"/>
      <c r="P168" s="195"/>
      <c r="Q168" s="193"/>
      <c r="R168" s="195"/>
      <c r="S168" s="195"/>
      <c r="T168" s="195"/>
      <c r="U168" s="195"/>
      <c r="V168" s="206"/>
      <c r="W168" s="206"/>
      <c r="X168" s="206"/>
      <c r="Y168" s="207"/>
      <c r="AK168" s="201"/>
      <c r="AL168" s="184" t="s">
        <v>501</v>
      </c>
      <c r="AM168" s="184"/>
      <c r="AN168" s="184"/>
      <c r="AO168" s="184"/>
      <c r="AP168" s="184"/>
      <c r="AQ168" s="184"/>
      <c r="AR168" s="184"/>
      <c r="AS168" s="184"/>
      <c r="AT168" s="184"/>
      <c r="AU168" s="184"/>
      <c r="AV168" s="184"/>
      <c r="AW168" s="184"/>
      <c r="AX168" s="184"/>
      <c r="AY168" s="155"/>
    </row>
    <row r="169" spans="1:51" x14ac:dyDescent="0.35">
      <c r="B169" s="142" t="str">
        <f t="shared" ref="B169:B198" si="200">AL169</f>
        <v>B18528 DBL Yellow Caramel</v>
      </c>
      <c r="D169" s="173">
        <f t="shared" ref="D169:G198" si="201">AM169</f>
        <v>7671</v>
      </c>
      <c r="E169" s="174">
        <f t="shared" si="201"/>
        <v>2810.1833449999999</v>
      </c>
      <c r="F169" s="174">
        <f>AO169</f>
        <v>212.34998800000002</v>
      </c>
      <c r="G169" s="174">
        <f>AP169</f>
        <v>507.39999799999998</v>
      </c>
      <c r="H169" s="175">
        <f t="shared" ref="H169:H198" si="202">IF(ISERROR(D169/E169),0,D169/E169)</f>
        <v>2.7297151318075299</v>
      </c>
      <c r="I169" s="176">
        <f t="shared" ref="I169:I198" si="203">AR169</f>
        <v>2.5</v>
      </c>
      <c r="J169" s="177">
        <f t="shared" ref="J169:K198" si="204">AS169/100</f>
        <v>0.86925154446918607</v>
      </c>
      <c r="K169" s="177">
        <f t="shared" si="204"/>
        <v>1.0151749085344488</v>
      </c>
      <c r="L169" s="178">
        <f>IF(ISERROR(D169/(J169*(E169+F169+G169))),0,D169/(J169*(E169+F169+G169)))</f>
        <v>2.5000000001262803</v>
      </c>
      <c r="M169" s="143">
        <f t="shared" ref="M169:M198" si="205">IF(ISERROR(D169/Z169),0,D169/Z169)</f>
        <v>0.79610096891090554</v>
      </c>
      <c r="N169" s="143">
        <f t="shared" ref="N169:N198" si="206">M169-J169</f>
        <v>-7.3150575558280528E-2</v>
      </c>
      <c r="O169" s="143">
        <f>IF(ISERROR(D169/AE169),0,D169/AE169)</f>
        <v>0.92974436851313969</v>
      </c>
      <c r="P169" s="143">
        <f>O169-K169</f>
        <v>-8.543054002130912E-2</v>
      </c>
      <c r="Q169" s="179">
        <f t="shared" ref="Q169:Q198" si="207">I169</f>
        <v>2.5</v>
      </c>
      <c r="R169" s="143">
        <f t="shared" ref="R169:R198" si="208">IF(ISERROR(D169/AA169),0,D169/AA169)</f>
        <v>0.86925154451309394</v>
      </c>
      <c r="S169" s="143">
        <f t="shared" ref="S169:S198" si="209">R169-J169</f>
        <v>4.3907877333992928E-11</v>
      </c>
      <c r="T169" s="143">
        <f>IF(ISERROR(D169/AF169),0,D169/AF169)</f>
        <v>1.0151749085772614</v>
      </c>
      <c r="U169" s="143">
        <f>T169-K169</f>
        <v>4.2812642320200212E-11</v>
      </c>
      <c r="W169" s="144"/>
      <c r="X169" s="144"/>
      <c r="Y169" s="143"/>
      <c r="Z169" s="145">
        <f>(SUM($E169:$G169))*$H169</f>
        <v>9635.7124279024574</v>
      </c>
      <c r="AA169" s="145">
        <f>(SUM($E169:$G169))*$Q169</f>
        <v>8824.8333274999986</v>
      </c>
      <c r="AB169" s="145">
        <f>(SUM($E169:$G169))*$J169</f>
        <v>3068.3999998450086</v>
      </c>
      <c r="AC169" s="145">
        <f>SUM(($E169:$G169))*$R169</f>
        <v>3068.4</v>
      </c>
      <c r="AD169" s="145">
        <f>SUM(($E169:$G169))*$M169</f>
        <v>2810.1833449999999</v>
      </c>
      <c r="AE169" s="145">
        <f>(SUM($E169:$F169))*$H169</f>
        <v>8250.6549754827465</v>
      </c>
      <c r="AF169" s="145">
        <f>(SUM($E169:$F169))*$Q169</f>
        <v>7556.3333324999994</v>
      </c>
      <c r="AG169" s="145">
        <f>(SUM($E169:$F169))*$K169</f>
        <v>3068.3999998705976</v>
      </c>
      <c r="AH169" s="145">
        <f>SUM(($E169:$F169))*$T169</f>
        <v>3068.4</v>
      </c>
      <c r="AI169" s="145">
        <f>SUM(($E169:$F169))*$O169</f>
        <v>2810.1833450000004</v>
      </c>
      <c r="AK169" s="180"/>
      <c r="AL169" s="184" t="s">
        <v>1043</v>
      </c>
      <c r="AM169" s="185">
        <v>7671</v>
      </c>
      <c r="AN169" s="185">
        <v>2810.1833449999999</v>
      </c>
      <c r="AO169" s="185">
        <v>212.34998800000002</v>
      </c>
      <c r="AP169" s="185">
        <v>507.39999799999998</v>
      </c>
      <c r="AQ169" s="185">
        <v>2.7297151318075299</v>
      </c>
      <c r="AR169" s="185">
        <v>2.5</v>
      </c>
      <c r="AS169" s="185">
        <v>86.925154446918611</v>
      </c>
      <c r="AT169" s="185">
        <v>101.51749085344488</v>
      </c>
      <c r="AU169" s="185">
        <v>0.22971513180752992</v>
      </c>
      <c r="AV169" s="185">
        <v>7025.4583624999996</v>
      </c>
      <c r="AW169" s="185">
        <v>-645.54163749999998</v>
      </c>
      <c r="AX169" s="185">
        <v>-258.21665499999995</v>
      </c>
      <c r="AY169" s="155"/>
    </row>
    <row r="170" spans="1:51" x14ac:dyDescent="0.35">
      <c r="B170" s="142" t="str">
        <f t="shared" si="200"/>
        <v>B18529 Dbl Iced Fudge</v>
      </c>
      <c r="D170" s="173">
        <f t="shared" si="201"/>
        <v>287</v>
      </c>
      <c r="E170" s="174">
        <f t="shared" si="201"/>
        <v>119.21666800000001</v>
      </c>
      <c r="F170" s="174">
        <f t="shared" si="201"/>
        <v>6.0666660000000006</v>
      </c>
      <c r="G170" s="174">
        <f t="shared" si="201"/>
        <v>45.166665999999992</v>
      </c>
      <c r="H170" s="175">
        <f t="shared" si="202"/>
        <v>2.407381491319653</v>
      </c>
      <c r="I170" s="176">
        <f t="shared" si="203"/>
        <v>2.5</v>
      </c>
      <c r="J170" s="177">
        <f t="shared" si="204"/>
        <v>0.67351129363449691</v>
      </c>
      <c r="K170" s="177">
        <f t="shared" si="204"/>
        <v>0.91632299632128211</v>
      </c>
      <c r="L170" s="178">
        <f t="shared" ref="L170:L198" si="210">IF(ISERROR(D170/(J170*(E170+F170+G170))),0,D170/(J170*(E170+F170+G170)))</f>
        <v>2.5</v>
      </c>
      <c r="M170" s="143">
        <f t="shared" si="205"/>
        <v>0.69942310354942816</v>
      </c>
      <c r="N170" s="143">
        <f t="shared" si="206"/>
        <v>2.591180991493125E-2</v>
      </c>
      <c r="O170" s="143">
        <f t="shared" ref="O170:O198" si="211">IF(ISERROR(D170/AE170),0,D170/AE170)</f>
        <v>0.95157643234494393</v>
      </c>
      <c r="P170" s="143">
        <f t="shared" ref="P170:P198" si="212">O170-K170</f>
        <v>3.5253436023661822E-2</v>
      </c>
      <c r="Q170" s="179">
        <f t="shared" si="207"/>
        <v>2.5</v>
      </c>
      <c r="R170" s="143">
        <f t="shared" si="208"/>
        <v>0.67351129363449691</v>
      </c>
      <c r="S170" s="143">
        <f t="shared" si="209"/>
        <v>0</v>
      </c>
      <c r="T170" s="143">
        <f t="shared" ref="T170:T198" si="213">IF(ISERROR(D170/AF170),0,D170/AF170)</f>
        <v>0.91632299632128233</v>
      </c>
      <c r="U170" s="143">
        <f t="shared" ref="U170:U198" si="214">T170-K170</f>
        <v>0</v>
      </c>
      <c r="W170" s="144"/>
      <c r="X170" s="144"/>
      <c r="Y170" s="143"/>
      <c r="Z170" s="145">
        <f t="shared" ref="Z170:Z198" si="215">(SUM($E170:$G170))*$H170</f>
        <v>410.33817519543481</v>
      </c>
      <c r="AA170" s="145">
        <f t="shared" ref="AA170:AA198" si="216">(SUM($E170:$G170))*$Q170</f>
        <v>426.125</v>
      </c>
      <c r="AB170" s="145">
        <f t="shared" ref="AB170:AB198" si="217">(SUM($E170:$G170))*$J170</f>
        <v>114.8</v>
      </c>
      <c r="AC170" s="145">
        <f t="shared" ref="AC170:AC198" si="218">SUM(($E170:$G170))*$R170</f>
        <v>114.8</v>
      </c>
      <c r="AD170" s="145">
        <f t="shared" ref="AD170:AD198" si="219">SUM(($E170:$G170))*$M170</f>
        <v>119.21666800000003</v>
      </c>
      <c r="AE170" s="145">
        <f t="shared" ref="AE170:AE198" si="220">(SUM($E170:$F170))*$H170</f>
        <v>301.60477944241819</v>
      </c>
      <c r="AF170" s="145">
        <f t="shared" ref="AF170:AF198" si="221">(SUM($E170:$F170))*$Q170</f>
        <v>313.20833500000003</v>
      </c>
      <c r="AG170" s="145">
        <f t="shared" ref="AG170:AG198" si="222">(SUM($E170:$F170))*$K170</f>
        <v>114.79999999999997</v>
      </c>
      <c r="AH170" s="145">
        <f t="shared" ref="AH170:AH198" si="223">SUM(($E170:$F170))*$T170</f>
        <v>114.8</v>
      </c>
      <c r="AI170" s="145">
        <f t="shared" ref="AI170:AI198" si="224">SUM(($E170:$F170))*$O170</f>
        <v>119.21666800000003</v>
      </c>
      <c r="AK170" s="180"/>
      <c r="AL170" s="184" t="s">
        <v>1044</v>
      </c>
      <c r="AM170" s="185">
        <v>287</v>
      </c>
      <c r="AN170" s="185">
        <v>119.21666800000001</v>
      </c>
      <c r="AO170" s="185">
        <v>6.0666660000000006</v>
      </c>
      <c r="AP170" s="185">
        <v>45.166665999999992</v>
      </c>
      <c r="AQ170" s="185">
        <v>2.407381491319653</v>
      </c>
      <c r="AR170" s="185">
        <v>2.5</v>
      </c>
      <c r="AS170" s="185">
        <v>67.351129363449687</v>
      </c>
      <c r="AT170" s="185">
        <v>91.632299632128209</v>
      </c>
      <c r="AU170" s="185">
        <v>-9.261850868034685E-2</v>
      </c>
      <c r="AV170" s="185">
        <v>298.04167000000001</v>
      </c>
      <c r="AW170" s="185">
        <v>11.041670000000012</v>
      </c>
      <c r="AX170" s="185">
        <v>4.4166680000000049</v>
      </c>
      <c r="AY170" s="155"/>
    </row>
    <row r="171" spans="1:51" x14ac:dyDescent="0.35">
      <c r="B171" s="142" t="str">
        <f t="shared" si="200"/>
        <v>B18530 Dbl Cookies &amp; Cream</v>
      </c>
      <c r="D171" s="173">
        <f t="shared" si="201"/>
        <v>12319</v>
      </c>
      <c r="E171" s="174">
        <f t="shared" si="201"/>
        <v>4663.1833760000009</v>
      </c>
      <c r="F171" s="174">
        <f t="shared" si="201"/>
        <v>334.71662600000002</v>
      </c>
      <c r="G171" s="174">
        <f t="shared" si="201"/>
        <v>273.11666400000001</v>
      </c>
      <c r="H171" s="175">
        <f t="shared" si="202"/>
        <v>2.641757573464123</v>
      </c>
      <c r="I171" s="176">
        <f t="shared" si="203"/>
        <v>2.5</v>
      </c>
      <c r="J171" s="177">
        <f t="shared" si="204"/>
        <v>0.93484811604517792</v>
      </c>
      <c r="K171" s="177">
        <f t="shared" si="204"/>
        <v>0.98593409188444825</v>
      </c>
      <c r="L171" s="178">
        <f t="shared" si="210"/>
        <v>2.5000000000746629</v>
      </c>
      <c r="M171" s="143">
        <f t="shared" si="205"/>
        <v>0.88468386110012731</v>
      </c>
      <c r="N171" s="143">
        <f t="shared" si="206"/>
        <v>-5.0164254945050613E-2</v>
      </c>
      <c r="O171" s="143">
        <f t="shared" si="211"/>
        <v>0.93302854681645142</v>
      </c>
      <c r="P171" s="143">
        <f t="shared" si="212"/>
        <v>-5.2905545067996829E-2</v>
      </c>
      <c r="Q171" s="179">
        <f t="shared" si="207"/>
        <v>2.5</v>
      </c>
      <c r="R171" s="143">
        <f t="shared" si="208"/>
        <v>0.93484811607309726</v>
      </c>
      <c r="S171" s="143">
        <f t="shared" si="209"/>
        <v>2.7919333511761124E-11</v>
      </c>
      <c r="T171" s="143">
        <f t="shared" si="213"/>
        <v>0.98593409192423431</v>
      </c>
      <c r="U171" s="143">
        <f t="shared" si="214"/>
        <v>3.9786063332769572E-11</v>
      </c>
      <c r="W171" s="144"/>
      <c r="X171" s="144"/>
      <c r="Y171" s="143"/>
      <c r="Z171" s="145">
        <f t="shared" si="215"/>
        <v>13924.748197261115</v>
      </c>
      <c r="AA171" s="145">
        <f t="shared" si="216"/>
        <v>13177.541665000004</v>
      </c>
      <c r="AB171" s="145">
        <f t="shared" si="217"/>
        <v>4927.5999998528359</v>
      </c>
      <c r="AC171" s="145">
        <f t="shared" si="218"/>
        <v>4927.5999999999995</v>
      </c>
      <c r="AD171" s="145">
        <f t="shared" si="219"/>
        <v>4663.1833760000018</v>
      </c>
      <c r="AE171" s="145">
        <f t="shared" si="220"/>
        <v>13203.240181699859</v>
      </c>
      <c r="AF171" s="145">
        <f t="shared" si="221"/>
        <v>12494.750005000004</v>
      </c>
      <c r="AG171" s="145">
        <f t="shared" si="222"/>
        <v>4927.599999801153</v>
      </c>
      <c r="AH171" s="145">
        <f t="shared" si="223"/>
        <v>4927.6000000000004</v>
      </c>
      <c r="AI171" s="145">
        <f t="shared" si="224"/>
        <v>4663.1833760000009</v>
      </c>
      <c r="AK171" s="180"/>
      <c r="AL171" s="184" t="s">
        <v>1045</v>
      </c>
      <c r="AM171" s="185">
        <v>12319</v>
      </c>
      <c r="AN171" s="185">
        <v>4663.1833760000009</v>
      </c>
      <c r="AO171" s="185">
        <v>334.71662600000002</v>
      </c>
      <c r="AP171" s="185">
        <v>273.11666400000001</v>
      </c>
      <c r="AQ171" s="185">
        <v>2.641757573464123</v>
      </c>
      <c r="AR171" s="185">
        <v>2.5</v>
      </c>
      <c r="AS171" s="185">
        <v>93.484811604517787</v>
      </c>
      <c r="AT171" s="185">
        <v>98.593409188444824</v>
      </c>
      <c r="AU171" s="185">
        <v>0.14175757346412296</v>
      </c>
      <c r="AV171" s="185">
        <v>11657.95844</v>
      </c>
      <c r="AW171" s="185">
        <v>-661.04155999999989</v>
      </c>
      <c r="AX171" s="185">
        <v>-264.41662399999996</v>
      </c>
      <c r="AY171" s="155"/>
    </row>
    <row r="172" spans="1:51" x14ac:dyDescent="0.35">
      <c r="B172" s="142" t="str">
        <f t="shared" si="200"/>
        <v>B18531 DBL LEMON CAKE/ICING</v>
      </c>
      <c r="D172" s="173">
        <f t="shared" si="201"/>
        <v>13276</v>
      </c>
      <c r="E172" s="174">
        <f t="shared" si="201"/>
        <v>4920.6166910000002</v>
      </c>
      <c r="F172" s="174">
        <f t="shared" si="201"/>
        <v>131.08330900000001</v>
      </c>
      <c r="G172" s="174">
        <f t="shared" si="201"/>
        <v>480.066665</v>
      </c>
      <c r="H172" s="175">
        <f t="shared" si="202"/>
        <v>2.6980358019518818</v>
      </c>
      <c r="I172" s="176">
        <f t="shared" si="203"/>
        <v>2.5</v>
      </c>
      <c r="J172" s="177">
        <f t="shared" si="204"/>
        <v>0.95998264594173421</v>
      </c>
      <c r="K172" s="177">
        <f t="shared" si="204"/>
        <v>1.0512104835197582</v>
      </c>
      <c r="L172" s="178">
        <f t="shared" si="210"/>
        <v>2.5000000000946336</v>
      </c>
      <c r="M172" s="143">
        <f t="shared" si="205"/>
        <v>0.88951992898276011</v>
      </c>
      <c r="N172" s="143">
        <f t="shared" si="206"/>
        <v>-7.0462716958974103E-2</v>
      </c>
      <c r="O172" s="143">
        <f t="shared" si="211"/>
        <v>0.9740516441989826</v>
      </c>
      <c r="P172" s="143">
        <f t="shared" si="212"/>
        <v>-7.7158839320775607E-2</v>
      </c>
      <c r="Q172" s="179">
        <f t="shared" si="207"/>
        <v>2.5</v>
      </c>
      <c r="R172" s="143">
        <f t="shared" si="208"/>
        <v>0.95998264597807292</v>
      </c>
      <c r="S172" s="143">
        <f t="shared" si="209"/>
        <v>3.6338709819005999E-11</v>
      </c>
      <c r="T172" s="143">
        <f t="shared" si="213"/>
        <v>1.0512104835995804</v>
      </c>
      <c r="U172" s="143">
        <f t="shared" si="214"/>
        <v>7.982214889068473E-11</v>
      </c>
      <c r="W172" s="144"/>
      <c r="X172" s="144"/>
      <c r="Y172" s="143"/>
      <c r="Z172" s="145">
        <f t="shared" si="215"/>
        <v>14924.904510213963</v>
      </c>
      <c r="AA172" s="145">
        <f t="shared" si="216"/>
        <v>13829.4166625</v>
      </c>
      <c r="AB172" s="145">
        <f t="shared" si="217"/>
        <v>5310.3999997989831</v>
      </c>
      <c r="AC172" s="145">
        <f t="shared" si="218"/>
        <v>5310.4000000000005</v>
      </c>
      <c r="AD172" s="145">
        <f t="shared" si="219"/>
        <v>4920.6166910000002</v>
      </c>
      <c r="AE172" s="145">
        <f t="shared" si="220"/>
        <v>13629.66746072032</v>
      </c>
      <c r="AF172" s="145">
        <f t="shared" si="221"/>
        <v>12629.25</v>
      </c>
      <c r="AG172" s="145">
        <f t="shared" si="222"/>
        <v>5310.3999995967624</v>
      </c>
      <c r="AH172" s="145">
        <f t="shared" si="223"/>
        <v>5310.4</v>
      </c>
      <c r="AI172" s="145">
        <f t="shared" si="224"/>
        <v>4920.6166910000002</v>
      </c>
      <c r="AK172" s="180"/>
      <c r="AL172" s="184" t="s">
        <v>1046</v>
      </c>
      <c r="AM172" s="185">
        <v>13276</v>
      </c>
      <c r="AN172" s="185">
        <v>4920.6166910000002</v>
      </c>
      <c r="AO172" s="185">
        <v>131.08330900000001</v>
      </c>
      <c r="AP172" s="185">
        <v>480.066665</v>
      </c>
      <c r="AQ172" s="185">
        <v>2.6980358019518813</v>
      </c>
      <c r="AR172" s="185">
        <v>2.5</v>
      </c>
      <c r="AS172" s="185">
        <v>95.998264594173421</v>
      </c>
      <c r="AT172" s="185">
        <v>105.12104835197583</v>
      </c>
      <c r="AU172" s="185">
        <v>0.19803580195188147</v>
      </c>
      <c r="AV172" s="185">
        <v>12301.5417275</v>
      </c>
      <c r="AW172" s="185">
        <v>-974.45827250000002</v>
      </c>
      <c r="AX172" s="185">
        <v>-389.78330900000003</v>
      </c>
      <c r="AY172" s="155"/>
    </row>
    <row r="173" spans="1:51" x14ac:dyDescent="0.35">
      <c r="B173" s="142" t="str">
        <f t="shared" si="200"/>
        <v>B18533 DBL CARROT CREAM CHEESE</v>
      </c>
      <c r="D173" s="173">
        <f t="shared" si="201"/>
        <v>2793</v>
      </c>
      <c r="E173" s="174">
        <f t="shared" si="201"/>
        <v>1010.966668</v>
      </c>
      <c r="F173" s="174">
        <f t="shared" si="201"/>
        <v>253.6</v>
      </c>
      <c r="G173" s="174">
        <f t="shared" si="201"/>
        <v>175.64999899999998</v>
      </c>
      <c r="H173" s="175">
        <f t="shared" si="202"/>
        <v>2.7627023604303438</v>
      </c>
      <c r="I173" s="176">
        <f t="shared" si="203"/>
        <v>2.5</v>
      </c>
      <c r="J173" s="177">
        <f t="shared" si="204"/>
        <v>0.77571661653322621</v>
      </c>
      <c r="K173" s="177">
        <f t="shared" si="204"/>
        <v>0.88346469036830111</v>
      </c>
      <c r="L173" s="178">
        <f t="shared" si="210"/>
        <v>2.5</v>
      </c>
      <c r="M173" s="143">
        <f t="shared" si="205"/>
        <v>0.7019545677844875</v>
      </c>
      <c r="N173" s="143">
        <f t="shared" si="206"/>
        <v>-7.3762048748738707E-2</v>
      </c>
      <c r="O173" s="143">
        <f t="shared" si="211"/>
        <v>0.79945699470231502</v>
      </c>
      <c r="P173" s="143">
        <f t="shared" si="212"/>
        <v>-8.4007695665986093E-2</v>
      </c>
      <c r="Q173" s="179">
        <f t="shared" si="207"/>
        <v>2.5</v>
      </c>
      <c r="R173" s="143">
        <f t="shared" si="208"/>
        <v>0.77571661653322621</v>
      </c>
      <c r="S173" s="143">
        <f t="shared" si="209"/>
        <v>0</v>
      </c>
      <c r="T173" s="143">
        <f t="shared" si="213"/>
        <v>0.88346469053065391</v>
      </c>
      <c r="U173" s="143">
        <f t="shared" si="214"/>
        <v>1.6235279787224499E-10</v>
      </c>
      <c r="W173" s="144"/>
      <c r="X173" s="144"/>
      <c r="Y173" s="143"/>
      <c r="Z173" s="145">
        <f t="shared" si="215"/>
        <v>3978.8899854520223</v>
      </c>
      <c r="AA173" s="145">
        <f t="shared" si="216"/>
        <v>3600.5416674999997</v>
      </c>
      <c r="AB173" s="145">
        <f t="shared" si="217"/>
        <v>1117.2</v>
      </c>
      <c r="AC173" s="145">
        <f t="shared" si="218"/>
        <v>1117.2</v>
      </c>
      <c r="AD173" s="145">
        <f t="shared" si="219"/>
        <v>1010.9666680000001</v>
      </c>
      <c r="AE173" s="145">
        <f t="shared" si="220"/>
        <v>3493.6213186051345</v>
      </c>
      <c r="AF173" s="145">
        <f t="shared" si="221"/>
        <v>3161.4166699999996</v>
      </c>
      <c r="AG173" s="145">
        <f t="shared" si="222"/>
        <v>1117.1999997946941</v>
      </c>
      <c r="AH173" s="145">
        <f t="shared" si="223"/>
        <v>1117.2</v>
      </c>
      <c r="AI173" s="145">
        <f t="shared" si="224"/>
        <v>1010.9666680000001</v>
      </c>
      <c r="AK173" s="180"/>
      <c r="AL173" s="184" t="s">
        <v>1047</v>
      </c>
      <c r="AM173" s="185">
        <v>2793</v>
      </c>
      <c r="AN173" s="185">
        <v>1010.966668</v>
      </c>
      <c r="AO173" s="185">
        <v>253.6</v>
      </c>
      <c r="AP173" s="185">
        <v>175.64999899999998</v>
      </c>
      <c r="AQ173" s="185">
        <v>2.7627023604303442</v>
      </c>
      <c r="AR173" s="185">
        <v>2.5</v>
      </c>
      <c r="AS173" s="185">
        <v>77.571661653322622</v>
      </c>
      <c r="AT173" s="185">
        <v>88.346469036830115</v>
      </c>
      <c r="AU173" s="185">
        <v>0.26270236043034401</v>
      </c>
      <c r="AV173" s="185">
        <v>2527.4166700000001</v>
      </c>
      <c r="AW173" s="185">
        <v>-265.58332999999988</v>
      </c>
      <c r="AX173" s="185">
        <v>-106.23333199999996</v>
      </c>
      <c r="AY173" s="155"/>
    </row>
    <row r="174" spans="1:51" x14ac:dyDescent="0.35">
      <c r="B174" s="142" t="str">
        <f t="shared" si="200"/>
        <v>B18537 DBL Confetti White Iced</v>
      </c>
      <c r="D174" s="173">
        <f t="shared" si="201"/>
        <v>11998</v>
      </c>
      <c r="E174" s="174">
        <f t="shared" si="201"/>
        <v>4509.1667070000003</v>
      </c>
      <c r="F174" s="174">
        <f t="shared" si="201"/>
        <v>202.08330000000001</v>
      </c>
      <c r="G174" s="174">
        <f t="shared" si="201"/>
        <v>505.466657</v>
      </c>
      <c r="H174" s="175">
        <f t="shared" si="202"/>
        <v>2.6608020460575088</v>
      </c>
      <c r="I174" s="176">
        <f t="shared" si="203"/>
        <v>2.5</v>
      </c>
      <c r="J174" s="177">
        <f t="shared" si="204"/>
        <v>0.91996562366348056</v>
      </c>
      <c r="K174" s="177">
        <f t="shared" si="204"/>
        <v>1.0186680798996408</v>
      </c>
      <c r="L174" s="178">
        <f t="shared" si="210"/>
        <v>2.5000000003790048</v>
      </c>
      <c r="M174" s="143">
        <f t="shared" si="205"/>
        <v>0.86436872029437084</v>
      </c>
      <c r="N174" s="143">
        <f t="shared" si="206"/>
        <v>-5.5596903369109718E-2</v>
      </c>
      <c r="O174" s="143">
        <f t="shared" si="211"/>
        <v>0.95710622452645389</v>
      </c>
      <c r="P174" s="143">
        <f t="shared" si="212"/>
        <v>-6.1561855373186924E-2</v>
      </c>
      <c r="Q174" s="179">
        <f t="shared" si="207"/>
        <v>2.5</v>
      </c>
      <c r="R174" s="143">
        <f t="shared" si="208"/>
        <v>0.91996562380294911</v>
      </c>
      <c r="S174" s="143">
        <f t="shared" si="209"/>
        <v>1.3946854782176388E-10</v>
      </c>
      <c r="T174" s="143">
        <f t="shared" si="213"/>
        <v>1.0186680802057464</v>
      </c>
      <c r="U174" s="143">
        <f t="shared" si="214"/>
        <v>3.0610558532373489E-10</v>
      </c>
      <c r="W174" s="144"/>
      <c r="X174" s="144"/>
      <c r="Y174" s="143"/>
      <c r="Z174" s="145">
        <f t="shared" si="215"/>
        <v>13880.650373273504</v>
      </c>
      <c r="AA174" s="145">
        <f t="shared" si="216"/>
        <v>13041.791660000001</v>
      </c>
      <c r="AB174" s="145">
        <f t="shared" si="217"/>
        <v>4799.1999992724323</v>
      </c>
      <c r="AC174" s="145">
        <f t="shared" si="218"/>
        <v>4799.2</v>
      </c>
      <c r="AD174" s="145">
        <f t="shared" si="219"/>
        <v>4509.1667069999994</v>
      </c>
      <c r="AE174" s="145">
        <f t="shared" si="220"/>
        <v>12535.703658114055</v>
      </c>
      <c r="AF174" s="145">
        <f t="shared" si="221"/>
        <v>11778.125017500002</v>
      </c>
      <c r="AG174" s="145">
        <f t="shared" si="222"/>
        <v>4799.1999985578595</v>
      </c>
      <c r="AH174" s="145">
        <f t="shared" si="223"/>
        <v>4799.2</v>
      </c>
      <c r="AI174" s="145">
        <f t="shared" si="224"/>
        <v>4509.1667070000003</v>
      </c>
      <c r="AK174" s="180"/>
      <c r="AL174" s="184" t="s">
        <v>1048</v>
      </c>
      <c r="AM174" s="185">
        <v>11998</v>
      </c>
      <c r="AN174" s="185">
        <v>4509.1667070000003</v>
      </c>
      <c r="AO174" s="185">
        <v>202.08330000000001</v>
      </c>
      <c r="AP174" s="185">
        <v>505.466657</v>
      </c>
      <c r="AQ174" s="185">
        <v>2.6608020460575084</v>
      </c>
      <c r="AR174" s="185">
        <v>2.5</v>
      </c>
      <c r="AS174" s="185">
        <v>91.996562366348059</v>
      </c>
      <c r="AT174" s="185">
        <v>101.86680798996409</v>
      </c>
      <c r="AU174" s="185">
        <v>0.1608020460575085</v>
      </c>
      <c r="AV174" s="185">
        <v>11272.916767500001</v>
      </c>
      <c r="AW174" s="185">
        <v>-725.08323250000001</v>
      </c>
      <c r="AX174" s="185">
        <v>-290.03329300000001</v>
      </c>
      <c r="AY174" s="155"/>
    </row>
    <row r="175" spans="1:51" x14ac:dyDescent="0.35">
      <c r="B175" s="142" t="str">
        <f t="shared" si="200"/>
        <v>B18540 Dbl Pnk/Blu Iced Choc Ck</v>
      </c>
      <c r="D175" s="173">
        <f t="shared" si="201"/>
        <v>3094</v>
      </c>
      <c r="E175" s="174">
        <f t="shared" si="201"/>
        <v>1231.6333439999999</v>
      </c>
      <c r="F175" s="174">
        <f t="shared" si="201"/>
        <v>343.41665700000004</v>
      </c>
      <c r="G175" s="174">
        <f t="shared" si="201"/>
        <v>303.09999899999997</v>
      </c>
      <c r="H175" s="175">
        <f t="shared" si="202"/>
        <v>2.5121112667764867</v>
      </c>
      <c r="I175" s="176">
        <f t="shared" si="203"/>
        <v>2.5</v>
      </c>
      <c r="J175" s="177">
        <f t="shared" si="204"/>
        <v>0.65894630354338046</v>
      </c>
      <c r="K175" s="177">
        <f t="shared" si="204"/>
        <v>0.78575283244166261</v>
      </c>
      <c r="L175" s="178">
        <f t="shared" si="210"/>
        <v>2.5</v>
      </c>
      <c r="M175" s="143">
        <f t="shared" si="205"/>
        <v>0.65576942416739881</v>
      </c>
      <c r="N175" s="143">
        <f t="shared" si="206"/>
        <v>-3.176879375981656E-3</v>
      </c>
      <c r="O175" s="143">
        <f t="shared" si="211"/>
        <v>0.78196459999240364</v>
      </c>
      <c r="P175" s="143">
        <f t="shared" si="212"/>
        <v>-3.7882324492589659E-3</v>
      </c>
      <c r="Q175" s="179">
        <f t="shared" si="207"/>
        <v>2.5</v>
      </c>
      <c r="R175" s="143">
        <f t="shared" si="208"/>
        <v>0.65894630354338046</v>
      </c>
      <c r="S175" s="143">
        <f t="shared" si="209"/>
        <v>0</v>
      </c>
      <c r="T175" s="143">
        <f t="shared" si="213"/>
        <v>0.78575283274451435</v>
      </c>
      <c r="U175" s="143">
        <f t="shared" si="214"/>
        <v>3.0285174368316348E-10</v>
      </c>
      <c r="W175" s="144"/>
      <c r="X175" s="144"/>
      <c r="Y175" s="143"/>
      <c r="Z175" s="145">
        <f t="shared" si="215"/>
        <v>4718.1217756962578</v>
      </c>
      <c r="AA175" s="145">
        <f t="shared" si="216"/>
        <v>4695.375</v>
      </c>
      <c r="AB175" s="145">
        <f t="shared" si="217"/>
        <v>1237.5999999999999</v>
      </c>
      <c r="AC175" s="145">
        <f t="shared" si="218"/>
        <v>1237.5999999999999</v>
      </c>
      <c r="AD175" s="145">
        <f t="shared" si="219"/>
        <v>1231.6333440000001</v>
      </c>
      <c r="AE175" s="145">
        <f t="shared" si="220"/>
        <v>3956.700853248416</v>
      </c>
      <c r="AF175" s="145">
        <f t="shared" si="221"/>
        <v>3937.6250024999995</v>
      </c>
      <c r="AG175" s="145">
        <f t="shared" si="222"/>
        <v>1237.5999995229934</v>
      </c>
      <c r="AH175" s="145">
        <f t="shared" si="223"/>
        <v>1237.6000000000001</v>
      </c>
      <c r="AI175" s="145">
        <f t="shared" si="224"/>
        <v>1231.6333439999999</v>
      </c>
      <c r="AK175" s="180"/>
      <c r="AL175" s="184" t="s">
        <v>1049</v>
      </c>
      <c r="AM175" s="185">
        <v>3094</v>
      </c>
      <c r="AN175" s="185">
        <v>1231.6333439999999</v>
      </c>
      <c r="AO175" s="185">
        <v>343.41665700000004</v>
      </c>
      <c r="AP175" s="185">
        <v>303.09999899999997</v>
      </c>
      <c r="AQ175" s="185">
        <v>2.5121112667764867</v>
      </c>
      <c r="AR175" s="185">
        <v>2.5</v>
      </c>
      <c r="AS175" s="185">
        <v>65.894630354338048</v>
      </c>
      <c r="AT175" s="185">
        <v>78.575283244166258</v>
      </c>
      <c r="AU175" s="185">
        <v>1.2111266776486503E-2</v>
      </c>
      <c r="AV175" s="185">
        <v>3079.0833600000001</v>
      </c>
      <c r="AW175" s="185">
        <v>-14.916640000000116</v>
      </c>
      <c r="AX175" s="185">
        <v>-5.9666560000000457</v>
      </c>
      <c r="AY175" s="155"/>
    </row>
    <row r="176" spans="1:51" x14ac:dyDescent="0.35">
      <c r="B176" s="142" t="str">
        <f t="shared" si="200"/>
        <v>B18592 DBL ICED FUDGE W/QUINS</v>
      </c>
      <c r="D176" s="173">
        <f t="shared" si="201"/>
        <v>10552</v>
      </c>
      <c r="E176" s="174">
        <f t="shared" si="201"/>
        <v>3904.1833650000003</v>
      </c>
      <c r="F176" s="174">
        <f t="shared" si="201"/>
        <v>239.71663699999996</v>
      </c>
      <c r="G176" s="174">
        <f t="shared" si="201"/>
        <v>542.38333</v>
      </c>
      <c r="H176" s="175">
        <f t="shared" si="202"/>
        <v>2.7027419087422908</v>
      </c>
      <c r="I176" s="176">
        <f t="shared" si="203"/>
        <v>2.5</v>
      </c>
      <c r="J176" s="177">
        <f t="shared" si="204"/>
        <v>0.90067110769575731</v>
      </c>
      <c r="K176" s="177">
        <f t="shared" si="204"/>
        <v>1.0185573969348989</v>
      </c>
      <c r="L176" s="178">
        <f t="shared" si="210"/>
        <v>2.5000000002318252</v>
      </c>
      <c r="M176" s="143">
        <f t="shared" si="205"/>
        <v>0.83310868942569527</v>
      </c>
      <c r="N176" s="143">
        <f t="shared" si="206"/>
        <v>-6.7562418270062041E-2</v>
      </c>
      <c r="O176" s="143">
        <f t="shared" si="211"/>
        <v>0.9421519252674283</v>
      </c>
      <c r="P176" s="143">
        <f t="shared" si="212"/>
        <v>-7.6405471667470581E-2</v>
      </c>
      <c r="Q176" s="179">
        <f t="shared" si="207"/>
        <v>2.5</v>
      </c>
      <c r="R176" s="143">
        <f t="shared" si="208"/>
        <v>0.90067110777927673</v>
      </c>
      <c r="S176" s="143">
        <f t="shared" si="209"/>
        <v>8.3519413607291426E-11</v>
      </c>
      <c r="T176" s="143">
        <f t="shared" si="213"/>
        <v>1.0185573971290052</v>
      </c>
      <c r="U176" s="143">
        <f t="shared" si="214"/>
        <v>1.9410628659954909E-10</v>
      </c>
      <c r="W176" s="144"/>
      <c r="X176" s="144"/>
      <c r="Y176" s="143"/>
      <c r="Z176" s="145">
        <f t="shared" si="215"/>
        <v>12665.814357636862</v>
      </c>
      <c r="AA176" s="145">
        <f t="shared" si="216"/>
        <v>11715.708329999999</v>
      </c>
      <c r="AB176" s="145">
        <f t="shared" si="217"/>
        <v>4220.7999996086046</v>
      </c>
      <c r="AC176" s="145">
        <f t="shared" si="218"/>
        <v>4220.8</v>
      </c>
      <c r="AD176" s="145">
        <f t="shared" si="219"/>
        <v>3904.1833650000003</v>
      </c>
      <c r="AE176" s="145">
        <f t="shared" si="220"/>
        <v>11199.892201042663</v>
      </c>
      <c r="AF176" s="145">
        <f t="shared" si="221"/>
        <v>10359.750005000002</v>
      </c>
      <c r="AG176" s="145">
        <f t="shared" si="222"/>
        <v>4220.7999991956422</v>
      </c>
      <c r="AH176" s="145">
        <f t="shared" si="223"/>
        <v>4220.7999999999993</v>
      </c>
      <c r="AI176" s="145">
        <f t="shared" si="224"/>
        <v>3904.1833650000003</v>
      </c>
      <c r="AK176" s="180"/>
      <c r="AL176" s="184" t="s">
        <v>1050</v>
      </c>
      <c r="AM176" s="185">
        <v>10552</v>
      </c>
      <c r="AN176" s="185">
        <v>3904.1833650000003</v>
      </c>
      <c r="AO176" s="185">
        <v>239.71663699999996</v>
      </c>
      <c r="AP176" s="185">
        <v>542.38333</v>
      </c>
      <c r="AQ176" s="185">
        <v>2.7027419087422908</v>
      </c>
      <c r="AR176" s="185">
        <v>2.5</v>
      </c>
      <c r="AS176" s="185">
        <v>90.067110769575734</v>
      </c>
      <c r="AT176" s="185">
        <v>101.85573969348988</v>
      </c>
      <c r="AU176" s="185">
        <v>0.20274190874229078</v>
      </c>
      <c r="AV176" s="185">
        <v>9760.4584125000001</v>
      </c>
      <c r="AW176" s="185">
        <v>-791.54158749999954</v>
      </c>
      <c r="AX176" s="185">
        <v>-316.61663499999986</v>
      </c>
      <c r="AY176" s="155"/>
    </row>
    <row r="177" spans="2:51" x14ac:dyDescent="0.35">
      <c r="B177" s="142" t="str">
        <f t="shared" si="200"/>
        <v>B18593 DBL CARROT W/WALNUTS</v>
      </c>
      <c r="D177" s="173">
        <f t="shared" si="201"/>
        <v>10597</v>
      </c>
      <c r="E177" s="174">
        <f t="shared" si="201"/>
        <v>4063.3833680000007</v>
      </c>
      <c r="F177" s="174">
        <f t="shared" si="201"/>
        <v>314.76663600000006</v>
      </c>
      <c r="G177" s="174">
        <f t="shared" si="201"/>
        <v>867.38332700000001</v>
      </c>
      <c r="H177" s="175">
        <f t="shared" si="202"/>
        <v>2.6079252288754255</v>
      </c>
      <c r="I177" s="176">
        <f t="shared" si="203"/>
        <v>2.5</v>
      </c>
      <c r="J177" s="177">
        <f t="shared" si="204"/>
        <v>0.80807798414192378</v>
      </c>
      <c r="K177" s="177">
        <f t="shared" si="204"/>
        <v>0.96817148697748112</v>
      </c>
      <c r="L177" s="178">
        <f t="shared" si="210"/>
        <v>2.5000000000803584</v>
      </c>
      <c r="M177" s="143">
        <f t="shared" si="205"/>
        <v>0.77463684083108542</v>
      </c>
      <c r="N177" s="143">
        <f t="shared" si="206"/>
        <v>-3.3441143310838362E-2</v>
      </c>
      <c r="O177" s="143">
        <f t="shared" si="211"/>
        <v>0.92810510473318175</v>
      </c>
      <c r="P177" s="143">
        <f t="shared" si="212"/>
        <v>-4.006638224429937E-2</v>
      </c>
      <c r="Q177" s="179">
        <f t="shared" si="207"/>
        <v>2.5</v>
      </c>
      <c r="R177" s="143">
        <f t="shared" si="208"/>
        <v>0.80807798416789811</v>
      </c>
      <c r="S177" s="143">
        <f t="shared" si="209"/>
        <v>2.5974333794920312E-11</v>
      </c>
      <c r="T177" s="143">
        <f t="shared" si="213"/>
        <v>0.9681714870726934</v>
      </c>
      <c r="U177" s="143">
        <f t="shared" si="214"/>
        <v>9.5212282502643575E-11</v>
      </c>
      <c r="W177" s="144"/>
      <c r="X177" s="144"/>
      <c r="Y177" s="143"/>
      <c r="Z177" s="145">
        <f t="shared" si="215"/>
        <v>13679.95871282185</v>
      </c>
      <c r="AA177" s="145">
        <f t="shared" si="216"/>
        <v>13113.8333275</v>
      </c>
      <c r="AB177" s="145">
        <f t="shared" si="217"/>
        <v>4238.7999998637506</v>
      </c>
      <c r="AC177" s="145">
        <f t="shared" si="218"/>
        <v>4238.8</v>
      </c>
      <c r="AD177" s="145">
        <f t="shared" si="219"/>
        <v>4063.3833680000007</v>
      </c>
      <c r="AE177" s="145">
        <f t="shared" si="220"/>
        <v>11417.887851232648</v>
      </c>
      <c r="AF177" s="145">
        <f t="shared" si="221"/>
        <v>10945.375010000003</v>
      </c>
      <c r="AG177" s="145">
        <f t="shared" si="222"/>
        <v>4238.799999583146</v>
      </c>
      <c r="AH177" s="145">
        <f t="shared" si="223"/>
        <v>4238.7999999999993</v>
      </c>
      <c r="AI177" s="145">
        <f t="shared" si="224"/>
        <v>4063.3833680000012</v>
      </c>
      <c r="AK177" s="180"/>
      <c r="AL177" s="184" t="s">
        <v>1051</v>
      </c>
      <c r="AM177" s="185">
        <v>10597</v>
      </c>
      <c r="AN177" s="185">
        <v>4063.3833680000007</v>
      </c>
      <c r="AO177" s="185">
        <v>314.76663600000006</v>
      </c>
      <c r="AP177" s="185">
        <v>867.38332700000001</v>
      </c>
      <c r="AQ177" s="185">
        <v>2.607925228875426</v>
      </c>
      <c r="AR177" s="185">
        <v>2.5</v>
      </c>
      <c r="AS177" s="185">
        <v>80.807798414192376</v>
      </c>
      <c r="AT177" s="185">
        <v>96.817148697748109</v>
      </c>
      <c r="AU177" s="185">
        <v>0.10792522887542588</v>
      </c>
      <c r="AV177" s="185">
        <v>10158.458419999999</v>
      </c>
      <c r="AW177" s="185">
        <v>-438.54158000000069</v>
      </c>
      <c r="AX177" s="185">
        <v>-175.41663200000028</v>
      </c>
      <c r="AY177" s="155"/>
    </row>
    <row r="178" spans="2:51" x14ac:dyDescent="0.35">
      <c r="B178" s="142" t="str">
        <f t="shared" si="200"/>
        <v>B18594 DBL Red Velvet W/CRUMBS</v>
      </c>
      <c r="D178" s="173">
        <f t="shared" si="201"/>
        <v>4339</v>
      </c>
      <c r="E178" s="174">
        <f t="shared" si="201"/>
        <v>1641.3166710000003</v>
      </c>
      <c r="F178" s="174">
        <f t="shared" si="201"/>
        <v>22.499995999999999</v>
      </c>
      <c r="G178" s="174">
        <f t="shared" si="201"/>
        <v>56.716665999999996</v>
      </c>
      <c r="H178" s="175">
        <f t="shared" si="202"/>
        <v>2.6436092904341182</v>
      </c>
      <c r="I178" s="176">
        <f t="shared" si="203"/>
        <v>2.5</v>
      </c>
      <c r="J178" s="177">
        <f t="shared" si="204"/>
        <v>1.0087569746583289</v>
      </c>
      <c r="K178" s="177">
        <f t="shared" si="204"/>
        <v>1.0431437755250537</v>
      </c>
      <c r="L178" s="178">
        <f t="shared" si="210"/>
        <v>2.5000000002940026</v>
      </c>
      <c r="M178" s="143">
        <f t="shared" si="205"/>
        <v>0.95395807771891616</v>
      </c>
      <c r="N178" s="143">
        <f t="shared" si="206"/>
        <v>-5.4798896939412756E-2</v>
      </c>
      <c r="O178" s="143">
        <f t="shared" si="211"/>
        <v>0.98647687786385185</v>
      </c>
      <c r="P178" s="143">
        <f t="shared" si="212"/>
        <v>-5.6666897661201809E-2</v>
      </c>
      <c r="Q178" s="179">
        <f t="shared" si="207"/>
        <v>2.5</v>
      </c>
      <c r="R178" s="143">
        <f t="shared" si="208"/>
        <v>1.00875697477696</v>
      </c>
      <c r="S178" s="143">
        <f t="shared" si="209"/>
        <v>1.186311049394817E-10</v>
      </c>
      <c r="T178" s="143">
        <f t="shared" si="213"/>
        <v>1.0431437756477286</v>
      </c>
      <c r="U178" s="143">
        <f t="shared" si="214"/>
        <v>1.2267498128437637E-10</v>
      </c>
      <c r="W178" s="144"/>
      <c r="X178" s="144"/>
      <c r="Y178" s="143"/>
      <c r="Z178" s="145">
        <f t="shared" si="215"/>
        <v>4548.4179036203795</v>
      </c>
      <c r="AA178" s="145">
        <f t="shared" si="216"/>
        <v>4301.3333325000003</v>
      </c>
      <c r="AB178" s="145">
        <f t="shared" si="217"/>
        <v>1735.5999997958916</v>
      </c>
      <c r="AC178" s="145">
        <f t="shared" si="218"/>
        <v>1735.6000000000004</v>
      </c>
      <c r="AD178" s="145">
        <f t="shared" si="219"/>
        <v>1641.3166710000003</v>
      </c>
      <c r="AE178" s="145">
        <f t="shared" si="220"/>
        <v>4398.4811984603302</v>
      </c>
      <c r="AF178" s="145">
        <f t="shared" si="221"/>
        <v>4159.5416675000006</v>
      </c>
      <c r="AG178" s="145">
        <f t="shared" si="222"/>
        <v>1735.5999997958913</v>
      </c>
      <c r="AH178" s="145">
        <f t="shared" si="223"/>
        <v>1735.6</v>
      </c>
      <c r="AI178" s="145">
        <f t="shared" si="224"/>
        <v>1641.3166710000003</v>
      </c>
      <c r="AK178" s="180"/>
      <c r="AL178" s="184" t="s">
        <v>1052</v>
      </c>
      <c r="AM178" s="185">
        <v>4339</v>
      </c>
      <c r="AN178" s="185">
        <v>1641.3166710000003</v>
      </c>
      <c r="AO178" s="185">
        <v>22.499995999999999</v>
      </c>
      <c r="AP178" s="185">
        <v>56.716665999999996</v>
      </c>
      <c r="AQ178" s="185">
        <v>2.6436092904341182</v>
      </c>
      <c r="AR178" s="185">
        <v>2.5</v>
      </c>
      <c r="AS178" s="185">
        <v>100.87569746583289</v>
      </c>
      <c r="AT178" s="185">
        <v>104.31437755250538</v>
      </c>
      <c r="AU178" s="185">
        <v>0.1436092904341183</v>
      </c>
      <c r="AV178" s="185">
        <v>4103.2916775000003</v>
      </c>
      <c r="AW178" s="185">
        <v>-235.70832250000007</v>
      </c>
      <c r="AX178" s="185">
        <v>-94.283329000000037</v>
      </c>
      <c r="AY178" s="155"/>
    </row>
    <row r="179" spans="2:51" x14ac:dyDescent="0.35">
      <c r="B179" s="142" t="str">
        <f t="shared" si="200"/>
        <v>B19366 SGL WHIPPY CRUNCH</v>
      </c>
      <c r="D179" s="173">
        <f t="shared" si="201"/>
        <v>45545</v>
      </c>
      <c r="E179" s="174">
        <f t="shared" si="201"/>
        <v>23228.650120999999</v>
      </c>
      <c r="F179" s="174">
        <f t="shared" si="201"/>
        <v>1029.3498830000001</v>
      </c>
      <c r="G179" s="174">
        <f t="shared" si="201"/>
        <v>943.6166589999998</v>
      </c>
      <c r="H179" s="175">
        <f t="shared" si="202"/>
        <v>1.960725214885594</v>
      </c>
      <c r="I179" s="176">
        <f t="shared" si="203"/>
        <v>2</v>
      </c>
      <c r="J179" s="177">
        <f t="shared" si="204"/>
        <v>0.90361266519197814</v>
      </c>
      <c r="K179" s="177">
        <f t="shared" si="204"/>
        <v>0.93876246995815604</v>
      </c>
      <c r="L179" s="178">
        <f t="shared" si="210"/>
        <v>2.0000000000000004</v>
      </c>
      <c r="M179" s="143">
        <f t="shared" si="205"/>
        <v>0.92171269929295319</v>
      </c>
      <c r="N179" s="143">
        <f t="shared" si="206"/>
        <v>1.8100034100975049E-2</v>
      </c>
      <c r="O179" s="143">
        <f t="shared" si="211"/>
        <v>0.95756658080508428</v>
      </c>
      <c r="P179" s="143">
        <f t="shared" si="212"/>
        <v>1.8804110846928235E-2</v>
      </c>
      <c r="Q179" s="179">
        <f t="shared" si="207"/>
        <v>2</v>
      </c>
      <c r="R179" s="143">
        <f t="shared" si="208"/>
        <v>0.90361266519197836</v>
      </c>
      <c r="S179" s="143">
        <f t="shared" si="209"/>
        <v>0</v>
      </c>
      <c r="T179" s="143">
        <f t="shared" si="213"/>
        <v>0.93876246995815615</v>
      </c>
      <c r="U179" s="143">
        <f t="shared" si="214"/>
        <v>0</v>
      </c>
      <c r="W179" s="144"/>
      <c r="X179" s="144"/>
      <c r="Y179" s="143"/>
      <c r="Z179" s="145">
        <f t="shared" si="215"/>
        <v>49413.44524702504</v>
      </c>
      <c r="AA179" s="145">
        <f t="shared" si="216"/>
        <v>50403.233325999994</v>
      </c>
      <c r="AB179" s="145">
        <f t="shared" si="217"/>
        <v>22772.499999999993</v>
      </c>
      <c r="AC179" s="145">
        <f t="shared" si="218"/>
        <v>22772.5</v>
      </c>
      <c r="AD179" s="145">
        <f t="shared" si="219"/>
        <v>23228.650120999995</v>
      </c>
      <c r="AE179" s="145">
        <f t="shared" si="220"/>
        <v>47563.272270537636</v>
      </c>
      <c r="AF179" s="145">
        <f t="shared" si="221"/>
        <v>48516.000007999995</v>
      </c>
      <c r="AG179" s="145">
        <f t="shared" si="222"/>
        <v>22772.499999999996</v>
      </c>
      <c r="AH179" s="145">
        <f t="shared" si="223"/>
        <v>22772.5</v>
      </c>
      <c r="AI179" s="145">
        <f t="shared" si="224"/>
        <v>23228.650120999999</v>
      </c>
      <c r="AK179" s="180"/>
      <c r="AL179" s="184" t="s">
        <v>1053</v>
      </c>
      <c r="AM179" s="185">
        <v>45545</v>
      </c>
      <c r="AN179" s="185">
        <v>23228.650120999999</v>
      </c>
      <c r="AO179" s="185">
        <v>1029.3498830000001</v>
      </c>
      <c r="AP179" s="185">
        <v>943.6166589999998</v>
      </c>
      <c r="AQ179" s="185">
        <v>1.9607252148855938</v>
      </c>
      <c r="AR179" s="185">
        <v>2</v>
      </c>
      <c r="AS179" s="185">
        <v>90.361266519197812</v>
      </c>
      <c r="AT179" s="185">
        <v>93.876246995815606</v>
      </c>
      <c r="AU179" s="185">
        <v>-3.9274785114406255E-2</v>
      </c>
      <c r="AV179" s="185">
        <v>46457.30024199999</v>
      </c>
      <c r="AW179" s="185">
        <v>912.30024199999764</v>
      </c>
      <c r="AX179" s="185">
        <v>456.15012099999882</v>
      </c>
      <c r="AY179" s="155"/>
    </row>
    <row r="180" spans="2:51" x14ac:dyDescent="0.35">
      <c r="B180" s="142" t="str">
        <f t="shared" si="200"/>
        <v>B19367 SGL CHOC WHIPPY</v>
      </c>
      <c r="D180" s="173">
        <f t="shared" si="201"/>
        <v>20157</v>
      </c>
      <c r="E180" s="174">
        <f t="shared" si="201"/>
        <v>10409.500058</v>
      </c>
      <c r="F180" s="174">
        <f t="shared" si="201"/>
        <v>1043.89995</v>
      </c>
      <c r="G180" s="174">
        <f t="shared" si="201"/>
        <v>1528.9999889999997</v>
      </c>
      <c r="H180" s="175">
        <f t="shared" si="202"/>
        <v>1.9364042353320097</v>
      </c>
      <c r="I180" s="176">
        <f t="shared" si="203"/>
        <v>2</v>
      </c>
      <c r="J180" s="177">
        <f t="shared" si="204"/>
        <v>0.77632024913182152</v>
      </c>
      <c r="K180" s="177">
        <f t="shared" si="204"/>
        <v>0.87310318272435905</v>
      </c>
      <c r="L180" s="178">
        <f t="shared" si="210"/>
        <v>2</v>
      </c>
      <c r="M180" s="143">
        <f t="shared" si="205"/>
        <v>0.80181630980446217</v>
      </c>
      <c r="N180" s="143">
        <f t="shared" si="206"/>
        <v>2.5496060672640652E-2</v>
      </c>
      <c r="O180" s="143">
        <f t="shared" si="211"/>
        <v>0.90885676312092001</v>
      </c>
      <c r="P180" s="143">
        <f t="shared" si="212"/>
        <v>3.5753580396560958E-2</v>
      </c>
      <c r="Q180" s="179">
        <f t="shared" si="207"/>
        <v>2</v>
      </c>
      <c r="R180" s="143">
        <f t="shared" si="208"/>
        <v>0.77632024913182163</v>
      </c>
      <c r="S180" s="143">
        <f t="shared" si="209"/>
        <v>0</v>
      </c>
      <c r="T180" s="143">
        <f t="shared" si="213"/>
        <v>0.87995704270874531</v>
      </c>
      <c r="U180" s="143">
        <f t="shared" si="214"/>
        <v>6.8538599843862569E-3</v>
      </c>
      <c r="W180" s="144"/>
      <c r="X180" s="144"/>
      <c r="Y180" s="143"/>
      <c r="Z180" s="145">
        <f t="shared" si="215"/>
        <v>25139.174338965069</v>
      </c>
      <c r="AA180" s="145">
        <f t="shared" si="216"/>
        <v>25964.799994000001</v>
      </c>
      <c r="AB180" s="145">
        <f t="shared" si="217"/>
        <v>10078.5</v>
      </c>
      <c r="AC180" s="145">
        <f t="shared" si="218"/>
        <v>10078.5</v>
      </c>
      <c r="AD180" s="145">
        <f t="shared" si="219"/>
        <v>10409.500058000001</v>
      </c>
      <c r="AE180" s="145">
        <f t="shared" si="220"/>
        <v>22178.412284442875</v>
      </c>
      <c r="AF180" s="145">
        <f t="shared" si="221"/>
        <v>22906.800016000001</v>
      </c>
      <c r="AG180" s="145">
        <f t="shared" si="222"/>
        <v>10000</v>
      </c>
      <c r="AH180" s="145">
        <f t="shared" si="223"/>
        <v>10078.5</v>
      </c>
      <c r="AI180" s="145">
        <f t="shared" si="224"/>
        <v>10409.500058</v>
      </c>
      <c r="AK180" s="180"/>
      <c r="AL180" s="184" t="s">
        <v>1054</v>
      </c>
      <c r="AM180" s="185">
        <v>20157</v>
      </c>
      <c r="AN180" s="185">
        <v>10409.500058</v>
      </c>
      <c r="AO180" s="185">
        <v>1043.89995</v>
      </c>
      <c r="AP180" s="185">
        <v>1528.9999889999997</v>
      </c>
      <c r="AQ180" s="185">
        <v>1.9364042353320097</v>
      </c>
      <c r="AR180" s="185">
        <v>2</v>
      </c>
      <c r="AS180" s="185">
        <v>77.63202491318215</v>
      </c>
      <c r="AT180" s="185">
        <v>87.310318272435907</v>
      </c>
      <c r="AU180" s="185">
        <v>-6.3595764667990412E-2</v>
      </c>
      <c r="AV180" s="185">
        <v>20819.000115999996</v>
      </c>
      <c r="AW180" s="185">
        <v>662.00011599999937</v>
      </c>
      <c r="AX180" s="185">
        <v>331.00005799999968</v>
      </c>
      <c r="AY180" s="155"/>
    </row>
    <row r="181" spans="2:51" x14ac:dyDescent="0.35">
      <c r="B181" s="142" t="str">
        <f t="shared" si="200"/>
        <v>B19525 DBL ICED COCONUT</v>
      </c>
      <c r="D181" s="173">
        <f t="shared" si="201"/>
        <v>8725</v>
      </c>
      <c r="E181" s="174">
        <f t="shared" si="201"/>
        <v>3251.2666780000004</v>
      </c>
      <c r="F181" s="174">
        <f t="shared" si="201"/>
        <v>27.616658999999999</v>
      </c>
      <c r="G181" s="174">
        <f t="shared" si="201"/>
        <v>649.94999600000006</v>
      </c>
      <c r="H181" s="175">
        <f t="shared" si="202"/>
        <v>2.6835694712582412</v>
      </c>
      <c r="I181" s="176">
        <f t="shared" si="203"/>
        <v>2.5</v>
      </c>
      <c r="J181" s="177">
        <f t="shared" si="204"/>
        <v>0.88830441609216892</v>
      </c>
      <c r="K181" s="177">
        <f t="shared" si="204"/>
        <v>1.0643867561886806</v>
      </c>
      <c r="L181" s="178">
        <f t="shared" si="210"/>
        <v>2.5000000001475535</v>
      </c>
      <c r="M181" s="143">
        <f t="shared" si="205"/>
        <v>0.82753998513787308</v>
      </c>
      <c r="N181" s="143">
        <f t="shared" si="206"/>
        <v>-6.0764430954295845E-2</v>
      </c>
      <c r="O181" s="143">
        <f t="shared" si="211"/>
        <v>0.99157741945608002</v>
      </c>
      <c r="P181" s="143">
        <f t="shared" si="212"/>
        <v>-7.2809336732600594E-2</v>
      </c>
      <c r="Q181" s="179">
        <f t="shared" si="207"/>
        <v>2.5</v>
      </c>
      <c r="R181" s="143">
        <f t="shared" si="208"/>
        <v>0.88830441614459776</v>
      </c>
      <c r="S181" s="143">
        <f t="shared" si="209"/>
        <v>5.2428839047991005E-11</v>
      </c>
      <c r="T181" s="143">
        <f t="shared" si="213"/>
        <v>1.0643867564965457</v>
      </c>
      <c r="U181" s="143">
        <f t="shared" si="214"/>
        <v>3.0786506677316083E-10</v>
      </c>
      <c r="W181" s="144"/>
      <c r="X181" s="144"/>
      <c r="Y181" s="143"/>
      <c r="Z181" s="145">
        <f t="shared" si="215"/>
        <v>10543.297190100564</v>
      </c>
      <c r="AA181" s="145">
        <f t="shared" si="216"/>
        <v>9822.0833325000021</v>
      </c>
      <c r="AB181" s="145">
        <f t="shared" si="217"/>
        <v>3489.9999997940154</v>
      </c>
      <c r="AC181" s="145">
        <f t="shared" si="218"/>
        <v>3489.9999999999995</v>
      </c>
      <c r="AD181" s="145">
        <f t="shared" si="219"/>
        <v>3251.2666780000009</v>
      </c>
      <c r="AE181" s="145">
        <f t="shared" si="220"/>
        <v>8799.1112229905484</v>
      </c>
      <c r="AF181" s="145">
        <f t="shared" si="221"/>
        <v>8197.2083425000001</v>
      </c>
      <c r="AG181" s="145">
        <f t="shared" si="222"/>
        <v>3489.9999989905468</v>
      </c>
      <c r="AH181" s="145">
        <f t="shared" si="223"/>
        <v>3490.0000000000005</v>
      </c>
      <c r="AI181" s="145">
        <f t="shared" si="224"/>
        <v>3251.2666780000004</v>
      </c>
      <c r="AK181" s="180"/>
      <c r="AL181" s="184" t="s">
        <v>1055</v>
      </c>
      <c r="AM181" s="185">
        <v>8725</v>
      </c>
      <c r="AN181" s="185">
        <v>3251.2666780000004</v>
      </c>
      <c r="AO181" s="185">
        <v>27.616658999999999</v>
      </c>
      <c r="AP181" s="185">
        <v>649.94999600000006</v>
      </c>
      <c r="AQ181" s="185">
        <v>2.6835694712582416</v>
      </c>
      <c r="AR181" s="185">
        <v>2.5</v>
      </c>
      <c r="AS181" s="185">
        <v>88.830441609216891</v>
      </c>
      <c r="AT181" s="185">
        <v>106.43867561886806</v>
      </c>
      <c r="AU181" s="185">
        <v>0.1835694712582415</v>
      </c>
      <c r="AV181" s="185">
        <v>8128.1666949999999</v>
      </c>
      <c r="AW181" s="185">
        <v>-596.83330500000056</v>
      </c>
      <c r="AX181" s="185">
        <v>-238.73332200000019</v>
      </c>
      <c r="AY181" s="155"/>
    </row>
    <row r="182" spans="2:51" x14ac:dyDescent="0.35">
      <c r="B182" s="142" t="str">
        <f t="shared" si="200"/>
        <v>B19561 BOSTON CREAM LAYER</v>
      </c>
      <c r="D182" s="173">
        <f t="shared" si="201"/>
        <v>13440</v>
      </c>
      <c r="E182" s="174">
        <f t="shared" si="201"/>
        <v>6937.6667130000005</v>
      </c>
      <c r="F182" s="174">
        <f t="shared" si="201"/>
        <v>289.94995900000004</v>
      </c>
      <c r="G182" s="174">
        <f t="shared" si="201"/>
        <v>807.9999889999998</v>
      </c>
      <c r="H182" s="175">
        <f t="shared" si="202"/>
        <v>1.9372507438006124</v>
      </c>
      <c r="I182" s="176">
        <f t="shared" si="203"/>
        <v>2</v>
      </c>
      <c r="J182" s="177">
        <f t="shared" si="204"/>
        <v>0.83627682647117751</v>
      </c>
      <c r="K182" s="177">
        <f t="shared" si="204"/>
        <v>0.92976707329173602</v>
      </c>
      <c r="L182" s="178">
        <f t="shared" si="210"/>
        <v>2</v>
      </c>
      <c r="M182" s="143">
        <f t="shared" si="205"/>
        <v>0.86336456872951872</v>
      </c>
      <c r="N182" s="143">
        <f t="shared" si="206"/>
        <v>2.7087742258341208E-2</v>
      </c>
      <c r="O182" s="143">
        <f t="shared" si="211"/>
        <v>0.95988304690766535</v>
      </c>
      <c r="P182" s="143">
        <f t="shared" si="212"/>
        <v>3.0115973615929326E-2</v>
      </c>
      <c r="Q182" s="179">
        <f t="shared" si="207"/>
        <v>2</v>
      </c>
      <c r="R182" s="143">
        <f t="shared" si="208"/>
        <v>0.83627682647117751</v>
      </c>
      <c r="S182" s="143">
        <f t="shared" si="209"/>
        <v>0</v>
      </c>
      <c r="T182" s="143">
        <f t="shared" si="213"/>
        <v>0.92976707329173636</v>
      </c>
      <c r="U182" s="143">
        <f t="shared" si="214"/>
        <v>0</v>
      </c>
      <c r="W182" s="144"/>
      <c r="X182" s="144"/>
      <c r="Y182" s="143"/>
      <c r="Z182" s="145">
        <f t="shared" si="215"/>
        <v>15567.004353418843</v>
      </c>
      <c r="AA182" s="145">
        <f t="shared" si="216"/>
        <v>16071.233322</v>
      </c>
      <c r="AB182" s="145">
        <f t="shared" si="217"/>
        <v>6720</v>
      </c>
      <c r="AC182" s="145">
        <f t="shared" si="218"/>
        <v>6720</v>
      </c>
      <c r="AD182" s="145">
        <f t="shared" si="219"/>
        <v>6937.6667130000005</v>
      </c>
      <c r="AE182" s="145">
        <f t="shared" si="220"/>
        <v>14001.705773737707</v>
      </c>
      <c r="AF182" s="145">
        <f t="shared" si="221"/>
        <v>14455.233344</v>
      </c>
      <c r="AG182" s="145">
        <f t="shared" si="222"/>
        <v>6719.9999999999973</v>
      </c>
      <c r="AH182" s="145">
        <f t="shared" si="223"/>
        <v>6720</v>
      </c>
      <c r="AI182" s="145">
        <f t="shared" si="224"/>
        <v>6937.6667130000005</v>
      </c>
      <c r="AK182" s="180"/>
      <c r="AL182" s="184" t="s">
        <v>1056</v>
      </c>
      <c r="AM182" s="185">
        <v>13440</v>
      </c>
      <c r="AN182" s="185">
        <v>6937.6667130000005</v>
      </c>
      <c r="AO182" s="185">
        <v>289.94995900000004</v>
      </c>
      <c r="AP182" s="185">
        <v>807.9999889999998</v>
      </c>
      <c r="AQ182" s="185">
        <v>1.9372507438006124</v>
      </c>
      <c r="AR182" s="185">
        <v>2</v>
      </c>
      <c r="AS182" s="185">
        <v>83.627682647117751</v>
      </c>
      <c r="AT182" s="185">
        <v>92.976707329173607</v>
      </c>
      <c r="AU182" s="185">
        <v>-6.2749256199387565E-2</v>
      </c>
      <c r="AV182" s="185">
        <v>13875.333425999999</v>
      </c>
      <c r="AW182" s="185">
        <v>435.33342599999992</v>
      </c>
      <c r="AX182" s="185">
        <v>217.66671299999996</v>
      </c>
      <c r="AY182" s="155"/>
    </row>
    <row r="183" spans="2:51" x14ac:dyDescent="0.35">
      <c r="B183" s="142" t="str">
        <f t="shared" si="200"/>
        <v>B19565 PINAPL UPSIDE DWN LAYER</v>
      </c>
      <c r="D183" s="173">
        <f t="shared" si="201"/>
        <v>12244</v>
      </c>
      <c r="E183" s="174">
        <f t="shared" si="201"/>
        <v>6431.1833539999998</v>
      </c>
      <c r="F183" s="174">
        <f t="shared" si="201"/>
        <v>159.68332000000001</v>
      </c>
      <c r="G183" s="174">
        <f t="shared" si="201"/>
        <v>502.19999299999995</v>
      </c>
      <c r="H183" s="175">
        <f t="shared" si="202"/>
        <v>1.9038486894304771</v>
      </c>
      <c r="I183" s="176">
        <f t="shared" si="203"/>
        <v>1.83</v>
      </c>
      <c r="J183" s="177">
        <f t="shared" si="204"/>
        <v>0.9432747070659474</v>
      </c>
      <c r="K183" s="177">
        <f t="shared" si="204"/>
        <v>1.0151487980805169</v>
      </c>
      <c r="L183" s="178">
        <f t="shared" si="210"/>
        <v>1.83</v>
      </c>
      <c r="M183" s="143">
        <f t="shared" si="205"/>
        <v>0.90668587452034444</v>
      </c>
      <c r="N183" s="143">
        <f t="shared" si="206"/>
        <v>-3.6588832545602967E-2</v>
      </c>
      <c r="O183" s="143">
        <f t="shared" si="211"/>
        <v>0.97577203000783985</v>
      </c>
      <c r="P183" s="143">
        <f t="shared" si="212"/>
        <v>-3.9376768072677093E-2</v>
      </c>
      <c r="Q183" s="179">
        <f t="shared" si="207"/>
        <v>1.83</v>
      </c>
      <c r="R183" s="143">
        <f t="shared" si="208"/>
        <v>0.94327470706594752</v>
      </c>
      <c r="S183" s="143">
        <f t="shared" si="209"/>
        <v>0</v>
      </c>
      <c r="T183" s="143">
        <f t="shared" si="213"/>
        <v>1.0151487980947225</v>
      </c>
      <c r="U183" s="143">
        <f t="shared" si="214"/>
        <v>1.4205525644683803E-11</v>
      </c>
      <c r="W183" s="144"/>
      <c r="X183" s="144"/>
      <c r="Y183" s="143"/>
      <c r="Z183" s="145">
        <f t="shared" si="215"/>
        <v>13504.125678010952</v>
      </c>
      <c r="AA183" s="145">
        <f t="shared" si="216"/>
        <v>12980.31200061</v>
      </c>
      <c r="AB183" s="145">
        <f t="shared" si="217"/>
        <v>6690.710382513661</v>
      </c>
      <c r="AC183" s="145">
        <f t="shared" si="218"/>
        <v>6690.7103825136619</v>
      </c>
      <c r="AD183" s="145">
        <f t="shared" si="219"/>
        <v>6431.1833539999998</v>
      </c>
      <c r="AE183" s="145">
        <f t="shared" si="220"/>
        <v>12548.012879505908</v>
      </c>
      <c r="AF183" s="145">
        <f t="shared" si="221"/>
        <v>12061.28601342</v>
      </c>
      <c r="AG183" s="145">
        <f t="shared" si="222"/>
        <v>6690.710382420034</v>
      </c>
      <c r="AH183" s="145">
        <f t="shared" si="223"/>
        <v>6690.710382513661</v>
      </c>
      <c r="AI183" s="145">
        <f t="shared" si="224"/>
        <v>6431.1833539999998</v>
      </c>
      <c r="AK183" s="180"/>
      <c r="AL183" s="184" t="s">
        <v>1057</v>
      </c>
      <c r="AM183" s="185">
        <v>12244</v>
      </c>
      <c r="AN183" s="185">
        <v>6431.1833539999998</v>
      </c>
      <c r="AO183" s="185">
        <v>159.68332000000001</v>
      </c>
      <c r="AP183" s="185">
        <v>502.19999299999995</v>
      </c>
      <c r="AQ183" s="185">
        <v>1.9038486894304771</v>
      </c>
      <c r="AR183" s="185">
        <v>1.83</v>
      </c>
      <c r="AS183" s="185">
        <v>94.327470706594738</v>
      </c>
      <c r="AT183" s="185">
        <v>101.5148798080517</v>
      </c>
      <c r="AU183" s="185">
        <v>7.3848689430477066E-2</v>
      </c>
      <c r="AV183" s="185">
        <v>11769.065537819997</v>
      </c>
      <c r="AW183" s="185">
        <v>-474.93446218000054</v>
      </c>
      <c r="AX183" s="185">
        <v>-259.52702851366143</v>
      </c>
      <c r="AY183" s="155"/>
    </row>
    <row r="184" spans="2:51" x14ac:dyDescent="0.35">
      <c r="B184" s="142" t="str">
        <f t="shared" si="200"/>
        <v>B19633 8TH&amp;VINE DBL CARROT</v>
      </c>
      <c r="D184" s="173">
        <f t="shared" si="201"/>
        <v>2016</v>
      </c>
      <c r="E184" s="174">
        <f t="shared" si="201"/>
        <v>713.55000200000006</v>
      </c>
      <c r="F184" s="174">
        <f t="shared" si="201"/>
        <v>7.5999980000000003</v>
      </c>
      <c r="G184" s="174">
        <f t="shared" si="201"/>
        <v>208.68333200000001</v>
      </c>
      <c r="H184" s="175">
        <f t="shared" si="202"/>
        <v>2.8253100614524276</v>
      </c>
      <c r="I184" s="176">
        <f t="shared" si="203"/>
        <v>2</v>
      </c>
      <c r="J184" s="177">
        <f t="shared" si="204"/>
        <v>1.0840652462219973</v>
      </c>
      <c r="K184" s="177">
        <f t="shared" si="204"/>
        <v>1.3977674547597589</v>
      </c>
      <c r="L184" s="178">
        <f t="shared" si="210"/>
        <v>1.9999999999999993</v>
      </c>
      <c r="M184" s="143">
        <f t="shared" si="205"/>
        <v>0.76739559385896472</v>
      </c>
      <c r="N184" s="143">
        <f t="shared" si="206"/>
        <v>-0.31666965236303257</v>
      </c>
      <c r="O184" s="143">
        <f t="shared" si="211"/>
        <v>0.98946127990015942</v>
      </c>
      <c r="P184" s="143">
        <f t="shared" si="212"/>
        <v>-0.40830617485959952</v>
      </c>
      <c r="Q184" s="179">
        <f t="shared" si="207"/>
        <v>2</v>
      </c>
      <c r="R184" s="143">
        <f t="shared" si="208"/>
        <v>1.0840652462219968</v>
      </c>
      <c r="S184" s="143">
        <f t="shared" si="209"/>
        <v>0</v>
      </c>
      <c r="T184" s="143">
        <f t="shared" si="213"/>
        <v>1.3977674547597585</v>
      </c>
      <c r="U184" s="143">
        <f t="shared" si="214"/>
        <v>0</v>
      </c>
      <c r="W184" s="144"/>
      <c r="X184" s="144"/>
      <c r="Y184" s="143"/>
      <c r="Z184" s="145">
        <f t="shared" si="215"/>
        <v>2627.067468373436</v>
      </c>
      <c r="AA184" s="145">
        <f t="shared" si="216"/>
        <v>1859.6666640000003</v>
      </c>
      <c r="AB184" s="145">
        <f t="shared" si="217"/>
        <v>1008.0000000000003</v>
      </c>
      <c r="AC184" s="145">
        <f t="shared" si="218"/>
        <v>1007.9999999999999</v>
      </c>
      <c r="AD184" s="145">
        <f t="shared" si="219"/>
        <v>713.55000200000006</v>
      </c>
      <c r="AE184" s="145">
        <f t="shared" si="220"/>
        <v>2037.4723508164184</v>
      </c>
      <c r="AF184" s="145">
        <f t="shared" si="221"/>
        <v>1442.3000000000002</v>
      </c>
      <c r="AG184" s="145">
        <f t="shared" si="222"/>
        <v>1008.0000000000003</v>
      </c>
      <c r="AH184" s="145">
        <f t="shared" si="223"/>
        <v>1008</v>
      </c>
      <c r="AI184" s="145">
        <f t="shared" si="224"/>
        <v>713.55000200000006</v>
      </c>
      <c r="AK184" s="180"/>
      <c r="AL184" s="184" t="s">
        <v>1058</v>
      </c>
      <c r="AM184" s="185">
        <v>2016</v>
      </c>
      <c r="AN184" s="185">
        <v>713.55000200000006</v>
      </c>
      <c r="AO184" s="185">
        <v>7.5999980000000003</v>
      </c>
      <c r="AP184" s="185">
        <v>208.68333200000001</v>
      </c>
      <c r="AQ184" s="185">
        <v>2.8253100614524276</v>
      </c>
      <c r="AR184" s="185">
        <v>2</v>
      </c>
      <c r="AS184" s="185">
        <v>108.40652462219973</v>
      </c>
      <c r="AT184" s="185">
        <v>139.7767454759759</v>
      </c>
      <c r="AU184" s="185">
        <v>0.82531006145242769</v>
      </c>
      <c r="AV184" s="185">
        <v>1427.1000040000001</v>
      </c>
      <c r="AW184" s="185">
        <v>-588.89999599999999</v>
      </c>
      <c r="AX184" s="185">
        <v>-294.44999799999999</v>
      </c>
      <c r="AY184" s="155"/>
    </row>
    <row r="185" spans="2:51" x14ac:dyDescent="0.35">
      <c r="B185" s="142" t="str">
        <f t="shared" si="200"/>
        <v>B19635 8TH&amp;VINEDBL COCONUT</v>
      </c>
      <c r="D185" s="173">
        <f t="shared" si="201"/>
        <v>3249</v>
      </c>
      <c r="E185" s="174">
        <f t="shared" si="201"/>
        <v>1210.533336</v>
      </c>
      <c r="F185" s="174">
        <f t="shared" si="201"/>
        <v>31.116662999999999</v>
      </c>
      <c r="G185" s="174">
        <f t="shared" si="201"/>
        <v>98.35</v>
      </c>
      <c r="H185" s="175">
        <f t="shared" si="202"/>
        <v>2.6839409567486707</v>
      </c>
      <c r="I185" s="176">
        <f t="shared" si="203"/>
        <v>2</v>
      </c>
      <c r="J185" s="177">
        <f t="shared" si="204"/>
        <v>1.2123134337405321</v>
      </c>
      <c r="K185" s="177">
        <f t="shared" si="204"/>
        <v>1.3083397103115524</v>
      </c>
      <c r="L185" s="178">
        <f t="shared" si="210"/>
        <v>2.0000000000000004</v>
      </c>
      <c r="M185" s="143">
        <f t="shared" si="205"/>
        <v>0.90338308724133076</v>
      </c>
      <c r="N185" s="143">
        <f t="shared" si="206"/>
        <v>-0.30893034649920137</v>
      </c>
      <c r="O185" s="143">
        <f t="shared" si="211"/>
        <v>0.97493926386255325</v>
      </c>
      <c r="P185" s="143">
        <f t="shared" si="212"/>
        <v>-0.33340044644899913</v>
      </c>
      <c r="Q185" s="179">
        <f t="shared" si="207"/>
        <v>2</v>
      </c>
      <c r="R185" s="143">
        <f t="shared" si="208"/>
        <v>1.2123134337405326</v>
      </c>
      <c r="S185" s="143">
        <f t="shared" si="209"/>
        <v>0</v>
      </c>
      <c r="T185" s="143">
        <f t="shared" si="213"/>
        <v>1.3083397103115531</v>
      </c>
      <c r="U185" s="143">
        <f t="shared" si="214"/>
        <v>0</v>
      </c>
      <c r="W185" s="144"/>
      <c r="X185" s="144"/>
      <c r="Y185" s="143"/>
      <c r="Z185" s="145">
        <f t="shared" si="215"/>
        <v>3596.4808793592774</v>
      </c>
      <c r="AA185" s="145">
        <f t="shared" si="216"/>
        <v>2679.9999979999998</v>
      </c>
      <c r="AB185" s="145">
        <f t="shared" si="217"/>
        <v>1624.4999999999995</v>
      </c>
      <c r="AC185" s="145">
        <f t="shared" si="218"/>
        <v>1624.5</v>
      </c>
      <c r="AD185" s="145">
        <f t="shared" si="219"/>
        <v>1210.533336</v>
      </c>
      <c r="AE185" s="145">
        <f t="shared" si="220"/>
        <v>3332.5152862630462</v>
      </c>
      <c r="AF185" s="145">
        <f t="shared" si="221"/>
        <v>2483.299998</v>
      </c>
      <c r="AG185" s="145">
        <f t="shared" si="222"/>
        <v>1624.4999999999993</v>
      </c>
      <c r="AH185" s="145">
        <f t="shared" si="223"/>
        <v>1624.5</v>
      </c>
      <c r="AI185" s="145">
        <f t="shared" si="224"/>
        <v>1210.533336</v>
      </c>
      <c r="AK185" s="180"/>
      <c r="AL185" s="184" t="s">
        <v>1059</v>
      </c>
      <c r="AM185" s="185">
        <v>3249</v>
      </c>
      <c r="AN185" s="185">
        <v>1210.533336</v>
      </c>
      <c r="AO185" s="185">
        <v>31.116662999999999</v>
      </c>
      <c r="AP185" s="185">
        <v>98.35</v>
      </c>
      <c r="AQ185" s="185">
        <v>2.6839409567486707</v>
      </c>
      <c r="AR185" s="185">
        <v>2</v>
      </c>
      <c r="AS185" s="185">
        <v>121.23134337405321</v>
      </c>
      <c r="AT185" s="185">
        <v>130.83397103115524</v>
      </c>
      <c r="AU185" s="185">
        <v>0.68394095674867061</v>
      </c>
      <c r="AV185" s="185">
        <v>2421.0666719999995</v>
      </c>
      <c r="AW185" s="185">
        <v>-827.93332800000007</v>
      </c>
      <c r="AX185" s="185">
        <v>-413.96666400000004</v>
      </c>
      <c r="AY185" s="155"/>
    </row>
    <row r="186" spans="2:51" x14ac:dyDescent="0.35">
      <c r="B186" s="142" t="str">
        <f t="shared" si="200"/>
        <v>B19637 8TH&amp;VINE DBL FUDGE</v>
      </c>
      <c r="D186" s="173">
        <f t="shared" si="201"/>
        <v>1463</v>
      </c>
      <c r="E186" s="174">
        <f t="shared" si="201"/>
        <v>548.33333600000003</v>
      </c>
      <c r="F186" s="174">
        <f t="shared" si="201"/>
        <v>22.916664000000001</v>
      </c>
      <c r="G186" s="174">
        <f t="shared" si="201"/>
        <v>84.983332000000004</v>
      </c>
      <c r="H186" s="175">
        <f t="shared" si="202"/>
        <v>2.6680850934074889</v>
      </c>
      <c r="I186" s="176">
        <f t="shared" si="203"/>
        <v>2.5</v>
      </c>
      <c r="J186" s="177">
        <f t="shared" si="204"/>
        <v>0.89175598291614988</v>
      </c>
      <c r="K186" s="177">
        <f t="shared" si="204"/>
        <v>1.0244201312910288</v>
      </c>
      <c r="L186" s="178">
        <f t="shared" si="210"/>
        <v>2.4999999999999991</v>
      </c>
      <c r="M186" s="143">
        <f t="shared" si="205"/>
        <v>0.83557678231437349</v>
      </c>
      <c r="N186" s="143">
        <f t="shared" si="206"/>
        <v>-5.6179200601776391E-2</v>
      </c>
      <c r="O186" s="143">
        <f t="shared" si="211"/>
        <v>0.95988330153172863</v>
      </c>
      <c r="P186" s="143">
        <f t="shared" si="212"/>
        <v>-6.4536829759300196E-2</v>
      </c>
      <c r="Q186" s="179">
        <f t="shared" si="207"/>
        <v>2.5</v>
      </c>
      <c r="R186" s="143">
        <f t="shared" si="208"/>
        <v>0.89175598291614977</v>
      </c>
      <c r="S186" s="143">
        <f t="shared" si="209"/>
        <v>0</v>
      </c>
      <c r="T186" s="143">
        <f t="shared" si="213"/>
        <v>1.0244201312910284</v>
      </c>
      <c r="U186" s="143">
        <f t="shared" si="214"/>
        <v>0</v>
      </c>
      <c r="W186" s="144"/>
      <c r="X186" s="144"/>
      <c r="Y186" s="143"/>
      <c r="Z186" s="145">
        <f t="shared" si="215"/>
        <v>1750.8863709063278</v>
      </c>
      <c r="AA186" s="145">
        <f t="shared" si="216"/>
        <v>1640.5833299999999</v>
      </c>
      <c r="AB186" s="145">
        <f t="shared" si="217"/>
        <v>585.20000000000016</v>
      </c>
      <c r="AC186" s="145">
        <f t="shared" si="218"/>
        <v>585.20000000000005</v>
      </c>
      <c r="AD186" s="145">
        <f t="shared" si="219"/>
        <v>548.33333600000003</v>
      </c>
      <c r="AE186" s="145">
        <f t="shared" si="220"/>
        <v>1524.1436096090281</v>
      </c>
      <c r="AF186" s="145">
        <f t="shared" si="221"/>
        <v>1428.125</v>
      </c>
      <c r="AG186" s="145">
        <f t="shared" si="222"/>
        <v>585.20000000000016</v>
      </c>
      <c r="AH186" s="145">
        <f t="shared" si="223"/>
        <v>585.19999999999993</v>
      </c>
      <c r="AI186" s="145">
        <f t="shared" si="224"/>
        <v>548.33333600000003</v>
      </c>
      <c r="AK186" s="180"/>
      <c r="AL186" s="184" t="s">
        <v>1060</v>
      </c>
      <c r="AM186" s="185">
        <v>1463</v>
      </c>
      <c r="AN186" s="185">
        <v>548.33333600000003</v>
      </c>
      <c r="AO186" s="185">
        <v>22.916664000000001</v>
      </c>
      <c r="AP186" s="185">
        <v>84.983332000000004</v>
      </c>
      <c r="AQ186" s="185">
        <v>2.6680850934074893</v>
      </c>
      <c r="AR186" s="185">
        <v>2.5</v>
      </c>
      <c r="AS186" s="185">
        <v>89.175598291614989</v>
      </c>
      <c r="AT186" s="185">
        <v>102.44201312910288</v>
      </c>
      <c r="AU186" s="185">
        <v>0.16808509340748912</v>
      </c>
      <c r="AV186" s="185">
        <v>1370.8333400000001</v>
      </c>
      <c r="AW186" s="185">
        <v>-92.16666000000005</v>
      </c>
      <c r="AX186" s="185">
        <v>-36.866664000000014</v>
      </c>
      <c r="AY186" s="155"/>
    </row>
    <row r="187" spans="2:51" x14ac:dyDescent="0.35">
      <c r="B187" s="142" t="str">
        <f t="shared" si="200"/>
        <v>B19638 8TH&amp;VINE DBL CKE &amp; CRM</v>
      </c>
      <c r="D187" s="173">
        <f t="shared" si="201"/>
        <v>1175</v>
      </c>
      <c r="E187" s="174">
        <f t="shared" si="201"/>
        <v>448.10000400000007</v>
      </c>
      <c r="F187" s="174">
        <f t="shared" si="201"/>
        <v>51.849996000000004</v>
      </c>
      <c r="G187" s="174">
        <f t="shared" si="201"/>
        <v>72.749998999999988</v>
      </c>
      <c r="H187" s="175">
        <f t="shared" si="202"/>
        <v>2.6221825251311532</v>
      </c>
      <c r="I187" s="176">
        <f t="shared" si="203"/>
        <v>2</v>
      </c>
      <c r="J187" s="177">
        <f t="shared" si="204"/>
        <v>1.0258425022277675</v>
      </c>
      <c r="K187" s="177">
        <f t="shared" si="204"/>
        <v>1.1751175117511754</v>
      </c>
      <c r="L187" s="178">
        <f t="shared" si="210"/>
        <v>2</v>
      </c>
      <c r="M187" s="143">
        <f t="shared" si="205"/>
        <v>0.78243409251341733</v>
      </c>
      <c r="N187" s="143">
        <f t="shared" si="206"/>
        <v>-0.24340840971435018</v>
      </c>
      <c r="O187" s="143">
        <f t="shared" si="211"/>
        <v>0.89628963696369635</v>
      </c>
      <c r="P187" s="143">
        <f t="shared" si="212"/>
        <v>-0.27882787478747906</v>
      </c>
      <c r="Q187" s="179">
        <f t="shared" si="207"/>
        <v>2</v>
      </c>
      <c r="R187" s="143">
        <f t="shared" si="208"/>
        <v>1.0258425022277675</v>
      </c>
      <c r="S187" s="143">
        <f t="shared" si="209"/>
        <v>0</v>
      </c>
      <c r="T187" s="143">
        <f t="shared" si="213"/>
        <v>1.175117511751175</v>
      </c>
      <c r="U187" s="143">
        <f t="shared" si="214"/>
        <v>0</v>
      </c>
      <c r="W187" s="144"/>
      <c r="X187" s="144"/>
      <c r="Y187" s="143"/>
      <c r="Z187" s="145">
        <f t="shared" si="215"/>
        <v>1501.723929520429</v>
      </c>
      <c r="AA187" s="145">
        <f t="shared" si="216"/>
        <v>1145.3999980000001</v>
      </c>
      <c r="AB187" s="145">
        <f t="shared" si="217"/>
        <v>587.5</v>
      </c>
      <c r="AC187" s="145">
        <f t="shared" si="218"/>
        <v>587.5</v>
      </c>
      <c r="AD187" s="145">
        <f t="shared" si="219"/>
        <v>448.10000400000007</v>
      </c>
      <c r="AE187" s="145">
        <f t="shared" si="220"/>
        <v>1310.9601534393203</v>
      </c>
      <c r="AF187" s="145">
        <f t="shared" si="221"/>
        <v>999.90000000000009</v>
      </c>
      <c r="AG187" s="145">
        <f t="shared" si="222"/>
        <v>587.50000000000023</v>
      </c>
      <c r="AH187" s="145">
        <f t="shared" si="223"/>
        <v>587.5</v>
      </c>
      <c r="AI187" s="145">
        <f t="shared" si="224"/>
        <v>448.10000400000001</v>
      </c>
      <c r="AK187" s="180"/>
      <c r="AL187" s="184" t="s">
        <v>1061</v>
      </c>
      <c r="AM187" s="185">
        <v>1175</v>
      </c>
      <c r="AN187" s="185">
        <v>448.10000400000007</v>
      </c>
      <c r="AO187" s="185">
        <v>51.849996000000004</v>
      </c>
      <c r="AP187" s="185">
        <v>72.749998999999988</v>
      </c>
      <c r="AQ187" s="185">
        <v>2.6221825251311532</v>
      </c>
      <c r="AR187" s="185">
        <v>2</v>
      </c>
      <c r="AS187" s="185">
        <v>102.58425022277676</v>
      </c>
      <c r="AT187" s="185">
        <v>117.51175117511754</v>
      </c>
      <c r="AU187" s="185">
        <v>0.62218252513115313</v>
      </c>
      <c r="AV187" s="185">
        <v>896.20000800000014</v>
      </c>
      <c r="AW187" s="185">
        <v>-278.79999199999997</v>
      </c>
      <c r="AX187" s="185">
        <v>-139.39999599999999</v>
      </c>
      <c r="AY187" s="155"/>
    </row>
    <row r="188" spans="2:51" x14ac:dyDescent="0.35">
      <c r="B188" s="142" t="str">
        <f t="shared" si="200"/>
        <v>B19643 8TH&amp;VINE DBL RED VEL</v>
      </c>
      <c r="D188" s="173">
        <f t="shared" si="201"/>
        <v>2780</v>
      </c>
      <c r="E188" s="174">
        <f t="shared" si="201"/>
        <v>1069.71668</v>
      </c>
      <c r="F188" s="174">
        <f t="shared" si="201"/>
        <v>72.866654999999994</v>
      </c>
      <c r="G188" s="174">
        <f t="shared" si="201"/>
        <v>282.06666200000001</v>
      </c>
      <c r="H188" s="175">
        <f t="shared" si="202"/>
        <v>2.5988189695237809</v>
      </c>
      <c r="I188" s="176">
        <f t="shared" si="203"/>
        <v>2</v>
      </c>
      <c r="J188" s="177">
        <f t="shared" si="204"/>
        <v>0.97567823881447024</v>
      </c>
      <c r="K188" s="177">
        <f t="shared" si="204"/>
        <v>1.2165414612843102</v>
      </c>
      <c r="L188" s="178">
        <f t="shared" si="210"/>
        <v>1.9999999999999998</v>
      </c>
      <c r="M188" s="143">
        <f t="shared" si="205"/>
        <v>0.75086279595169936</v>
      </c>
      <c r="N188" s="143">
        <f t="shared" si="206"/>
        <v>-0.22481544286277089</v>
      </c>
      <c r="O188" s="143">
        <f t="shared" si="211"/>
        <v>0.93622639787582751</v>
      </c>
      <c r="P188" s="143">
        <f t="shared" si="212"/>
        <v>-0.28031506340848267</v>
      </c>
      <c r="Q188" s="179">
        <f t="shared" si="207"/>
        <v>2</v>
      </c>
      <c r="R188" s="143">
        <f t="shared" si="208"/>
        <v>0.97567823881447002</v>
      </c>
      <c r="S188" s="143">
        <f t="shared" si="209"/>
        <v>0</v>
      </c>
      <c r="T188" s="143">
        <f t="shared" si="213"/>
        <v>1.2165414612843097</v>
      </c>
      <c r="U188" s="143">
        <f t="shared" si="214"/>
        <v>0</v>
      </c>
      <c r="W188" s="144"/>
      <c r="X188" s="144"/>
      <c r="Y188" s="143"/>
      <c r="Z188" s="145">
        <f t="shared" si="215"/>
        <v>3702.4074371355973</v>
      </c>
      <c r="AA188" s="145">
        <f t="shared" si="216"/>
        <v>2849.299994</v>
      </c>
      <c r="AB188" s="145">
        <f t="shared" si="217"/>
        <v>1390.0000000000002</v>
      </c>
      <c r="AC188" s="145">
        <f t="shared" si="218"/>
        <v>1390</v>
      </c>
      <c r="AD188" s="145">
        <f t="shared" si="219"/>
        <v>1069.71668</v>
      </c>
      <c r="AE188" s="145">
        <f t="shared" si="220"/>
        <v>2969.3672452597452</v>
      </c>
      <c r="AF188" s="145">
        <f t="shared" si="221"/>
        <v>2285.1666700000001</v>
      </c>
      <c r="AG188" s="145">
        <f t="shared" si="222"/>
        <v>1390.0000000000005</v>
      </c>
      <c r="AH188" s="145">
        <f t="shared" si="223"/>
        <v>1390</v>
      </c>
      <c r="AI188" s="145">
        <f t="shared" si="224"/>
        <v>1069.71668</v>
      </c>
      <c r="AK188" s="180"/>
      <c r="AL188" s="184" t="s">
        <v>1062</v>
      </c>
      <c r="AM188" s="185">
        <v>2780</v>
      </c>
      <c r="AN188" s="185">
        <v>1069.71668</v>
      </c>
      <c r="AO188" s="185">
        <v>72.866654999999994</v>
      </c>
      <c r="AP188" s="185">
        <v>282.06666200000001</v>
      </c>
      <c r="AQ188" s="185">
        <v>2.5988189695237804</v>
      </c>
      <c r="AR188" s="185">
        <v>2</v>
      </c>
      <c r="AS188" s="185">
        <v>97.567823881447026</v>
      </c>
      <c r="AT188" s="185">
        <v>121.65414612843101</v>
      </c>
      <c r="AU188" s="185">
        <v>0.59881896952378044</v>
      </c>
      <c r="AV188" s="185">
        <v>2139.43336</v>
      </c>
      <c r="AW188" s="185">
        <v>-640.56663999999989</v>
      </c>
      <c r="AX188" s="185">
        <v>-320.28331999999995</v>
      </c>
      <c r="AY188" s="155"/>
    </row>
    <row r="189" spans="2:51" x14ac:dyDescent="0.35">
      <c r="B189" s="142" t="str">
        <f t="shared" si="200"/>
        <v>B19667 8TH&amp;VINE DBL LEMON</v>
      </c>
      <c r="D189" s="173">
        <f t="shared" si="201"/>
        <v>4144</v>
      </c>
      <c r="E189" s="174">
        <f t="shared" si="201"/>
        <v>1544.1166759999999</v>
      </c>
      <c r="F189" s="174">
        <f t="shared" si="201"/>
        <v>71.649990000000003</v>
      </c>
      <c r="G189" s="174">
        <f t="shared" si="201"/>
        <v>48.449998999999998</v>
      </c>
      <c r="H189" s="175">
        <f t="shared" si="202"/>
        <v>2.6837350210703899</v>
      </c>
      <c r="I189" s="176">
        <f t="shared" si="203"/>
        <v>2</v>
      </c>
      <c r="J189" s="177">
        <f t="shared" si="204"/>
        <v>1.24503019563261</v>
      </c>
      <c r="K189" s="177">
        <f t="shared" si="204"/>
        <v>1.2823633780794932</v>
      </c>
      <c r="L189" s="178">
        <f t="shared" si="210"/>
        <v>2.0000000000000004</v>
      </c>
      <c r="M189" s="143">
        <f t="shared" si="205"/>
        <v>0.92783392239375262</v>
      </c>
      <c r="N189" s="143">
        <f t="shared" si="206"/>
        <v>-0.31719627323885735</v>
      </c>
      <c r="O189" s="143">
        <f t="shared" si="211"/>
        <v>0.955655732038725</v>
      </c>
      <c r="P189" s="143">
        <f t="shared" si="212"/>
        <v>-0.32670764604076818</v>
      </c>
      <c r="Q189" s="179">
        <f t="shared" si="207"/>
        <v>2</v>
      </c>
      <c r="R189" s="143">
        <f t="shared" si="208"/>
        <v>1.2450301956326102</v>
      </c>
      <c r="S189" s="143">
        <f t="shared" si="209"/>
        <v>0</v>
      </c>
      <c r="T189" s="143">
        <f t="shared" si="213"/>
        <v>1.2823633780794932</v>
      </c>
      <c r="U189" s="143">
        <f t="shared" si="214"/>
        <v>0</v>
      </c>
      <c r="W189" s="144"/>
      <c r="X189" s="144"/>
      <c r="Y189" s="143"/>
      <c r="Z189" s="145">
        <f t="shared" si="215"/>
        <v>4466.3165465094689</v>
      </c>
      <c r="AA189" s="145">
        <f t="shared" si="216"/>
        <v>3328.4333299999998</v>
      </c>
      <c r="AB189" s="145">
        <f t="shared" si="217"/>
        <v>2071.9999999999995</v>
      </c>
      <c r="AC189" s="145">
        <f t="shared" si="218"/>
        <v>2072</v>
      </c>
      <c r="AD189" s="145">
        <f t="shared" si="219"/>
        <v>1544.1166759999996</v>
      </c>
      <c r="AE189" s="145">
        <f t="shared" si="220"/>
        <v>4336.2895874223432</v>
      </c>
      <c r="AF189" s="145">
        <f t="shared" si="221"/>
        <v>3231.533332</v>
      </c>
      <c r="AG189" s="145">
        <f t="shared" si="222"/>
        <v>2072</v>
      </c>
      <c r="AH189" s="145">
        <f t="shared" si="223"/>
        <v>2072</v>
      </c>
      <c r="AI189" s="145">
        <f t="shared" si="224"/>
        <v>1544.1166760000001</v>
      </c>
      <c r="AK189" s="180"/>
      <c r="AL189" s="184" t="s">
        <v>1063</v>
      </c>
      <c r="AM189" s="185">
        <v>4144</v>
      </c>
      <c r="AN189" s="185">
        <v>1544.1166759999999</v>
      </c>
      <c r="AO189" s="185">
        <v>71.649990000000003</v>
      </c>
      <c r="AP189" s="185">
        <v>48.449998999999998</v>
      </c>
      <c r="AQ189" s="185">
        <v>2.6837350210703899</v>
      </c>
      <c r="AR189" s="185">
        <v>2</v>
      </c>
      <c r="AS189" s="185">
        <v>124.50301956326101</v>
      </c>
      <c r="AT189" s="185">
        <v>128.23633780794933</v>
      </c>
      <c r="AU189" s="185">
        <v>0.68373502107038975</v>
      </c>
      <c r="AV189" s="185">
        <v>3088.2333519999997</v>
      </c>
      <c r="AW189" s="185">
        <v>-1055.766648</v>
      </c>
      <c r="AX189" s="185">
        <v>-527.88332400000002</v>
      </c>
      <c r="AY189" s="155"/>
    </row>
    <row r="190" spans="2:51" x14ac:dyDescent="0.35">
      <c r="B190" s="142" t="str">
        <f t="shared" si="200"/>
        <v>B19784 DBL ITALIAN CREME</v>
      </c>
      <c r="D190" s="173">
        <f t="shared" si="201"/>
        <v>455</v>
      </c>
      <c r="E190" s="174">
        <f t="shared" si="201"/>
        <v>164.60000100000002</v>
      </c>
      <c r="F190" s="174">
        <f t="shared" si="201"/>
        <v>0.59999899999999995</v>
      </c>
      <c r="G190" s="174">
        <f t="shared" si="201"/>
        <v>218.36666600000001</v>
      </c>
      <c r="H190" s="175">
        <f t="shared" si="202"/>
        <v>2.764277018443031</v>
      </c>
      <c r="I190" s="176">
        <f t="shared" si="203"/>
        <v>2.5</v>
      </c>
      <c r="J190" s="177">
        <f t="shared" si="204"/>
        <v>0.47449378721559704</v>
      </c>
      <c r="K190" s="177">
        <f t="shared" si="204"/>
        <v>1.101694915254237</v>
      </c>
      <c r="L190" s="178">
        <f t="shared" si="210"/>
        <v>2.5</v>
      </c>
      <c r="M190" s="143">
        <f t="shared" si="205"/>
        <v>0.42913009807791797</v>
      </c>
      <c r="N190" s="143">
        <f t="shared" si="206"/>
        <v>-4.5363689137679075E-2</v>
      </c>
      <c r="O190" s="143">
        <f t="shared" si="211"/>
        <v>0.99636804479418895</v>
      </c>
      <c r="P190" s="143">
        <f t="shared" si="212"/>
        <v>-0.10532687046004807</v>
      </c>
      <c r="Q190" s="179">
        <f t="shared" si="207"/>
        <v>2.5</v>
      </c>
      <c r="R190" s="143">
        <f t="shared" si="208"/>
        <v>0.47449378721559698</v>
      </c>
      <c r="S190" s="143">
        <f t="shared" si="209"/>
        <v>0</v>
      </c>
      <c r="T190" s="143">
        <f t="shared" si="213"/>
        <v>1.1016949152542372</v>
      </c>
      <c r="U190" s="143">
        <f t="shared" si="214"/>
        <v>0</v>
      </c>
      <c r="W190" s="144"/>
      <c r="X190" s="144"/>
      <c r="Y190" s="143"/>
      <c r="Z190" s="145">
        <f t="shared" si="215"/>
        <v>1060.2845198646141</v>
      </c>
      <c r="AA190" s="145">
        <f t="shared" si="216"/>
        <v>958.91666500000019</v>
      </c>
      <c r="AB190" s="145">
        <f t="shared" si="217"/>
        <v>182</v>
      </c>
      <c r="AC190" s="145">
        <f t="shared" si="218"/>
        <v>181.99999999999997</v>
      </c>
      <c r="AD190" s="145">
        <f t="shared" si="219"/>
        <v>164.60000100000002</v>
      </c>
      <c r="AE190" s="145">
        <f t="shared" si="220"/>
        <v>456.65856344678878</v>
      </c>
      <c r="AF190" s="145">
        <f t="shared" si="221"/>
        <v>413.00000000000006</v>
      </c>
      <c r="AG190" s="145">
        <f t="shared" si="222"/>
        <v>181.99999999999997</v>
      </c>
      <c r="AH190" s="145">
        <f t="shared" si="223"/>
        <v>182</v>
      </c>
      <c r="AI190" s="145">
        <f t="shared" si="224"/>
        <v>164.60000100000002</v>
      </c>
      <c r="AK190" s="180"/>
      <c r="AL190" s="184" t="s">
        <v>1064</v>
      </c>
      <c r="AM190" s="185">
        <v>455</v>
      </c>
      <c r="AN190" s="185">
        <v>164.60000100000002</v>
      </c>
      <c r="AO190" s="185">
        <v>0.59999899999999995</v>
      </c>
      <c r="AP190" s="185">
        <v>218.36666600000001</v>
      </c>
      <c r="AQ190" s="185">
        <v>2.764277018443031</v>
      </c>
      <c r="AR190" s="185">
        <v>2.5</v>
      </c>
      <c r="AS190" s="185">
        <v>47.449378721559704</v>
      </c>
      <c r="AT190" s="185">
        <v>110.16949152542371</v>
      </c>
      <c r="AU190" s="185">
        <v>0.26427701844303103</v>
      </c>
      <c r="AV190" s="185">
        <v>411.50000250000005</v>
      </c>
      <c r="AW190" s="185">
        <v>-43.499997499999957</v>
      </c>
      <c r="AX190" s="185">
        <v>-17.39999899999998</v>
      </c>
      <c r="AY190" s="155"/>
    </row>
    <row r="191" spans="2:51" x14ac:dyDescent="0.35">
      <c r="B191" s="142" t="str">
        <f t="shared" si="200"/>
        <v>B19839 BASE ICED WHITE</v>
      </c>
      <c r="D191" s="173">
        <f t="shared" si="201"/>
        <v>1158</v>
      </c>
      <c r="E191" s="174">
        <f t="shared" si="201"/>
        <v>427.183336</v>
      </c>
      <c r="F191" s="174">
        <f t="shared" si="201"/>
        <v>127.76666400000002</v>
      </c>
      <c r="G191" s="174">
        <f t="shared" si="201"/>
        <v>75.216666000000004</v>
      </c>
      <c r="H191" s="175">
        <f t="shared" si="202"/>
        <v>2.7107798980248612</v>
      </c>
      <c r="I191" s="176">
        <f t="shared" si="203"/>
        <v>2</v>
      </c>
      <c r="J191" s="177">
        <f t="shared" si="204"/>
        <v>0.91880455003311778</v>
      </c>
      <c r="K191" s="177">
        <f t="shared" si="204"/>
        <v>1.043337237588972</v>
      </c>
      <c r="L191" s="178">
        <f t="shared" si="210"/>
        <v>1.9999999999999996</v>
      </c>
      <c r="M191" s="143">
        <f t="shared" si="205"/>
        <v>0.67788945218501917</v>
      </c>
      <c r="N191" s="143">
        <f t="shared" si="206"/>
        <v>-0.24091509784809861</v>
      </c>
      <c r="O191" s="143">
        <f t="shared" si="211"/>
        <v>0.76976905306784382</v>
      </c>
      <c r="P191" s="143">
        <f t="shared" si="212"/>
        <v>-0.27356818452112819</v>
      </c>
      <c r="Q191" s="179">
        <f t="shared" si="207"/>
        <v>2</v>
      </c>
      <c r="R191" s="143">
        <f t="shared" si="208"/>
        <v>0.91880455003311767</v>
      </c>
      <c r="S191" s="143">
        <f t="shared" si="209"/>
        <v>0</v>
      </c>
      <c r="T191" s="143">
        <f t="shared" si="213"/>
        <v>1.0433372375889718</v>
      </c>
      <c r="U191" s="143">
        <f t="shared" si="214"/>
        <v>0</v>
      </c>
      <c r="W191" s="144"/>
      <c r="X191" s="144"/>
      <c r="Y191" s="143"/>
      <c r="Z191" s="145">
        <f t="shared" si="215"/>
        <v>1708.243130598147</v>
      </c>
      <c r="AA191" s="145">
        <f t="shared" si="216"/>
        <v>1260.3333320000002</v>
      </c>
      <c r="AB191" s="145">
        <f t="shared" si="217"/>
        <v>579.00000000000011</v>
      </c>
      <c r="AC191" s="145">
        <f t="shared" si="218"/>
        <v>579</v>
      </c>
      <c r="AD191" s="145">
        <f t="shared" si="219"/>
        <v>427.183336</v>
      </c>
      <c r="AE191" s="145">
        <f t="shared" si="220"/>
        <v>1504.3473044088969</v>
      </c>
      <c r="AF191" s="145">
        <f t="shared" si="221"/>
        <v>1109.9000000000001</v>
      </c>
      <c r="AG191" s="145">
        <f t="shared" si="222"/>
        <v>579.00000000000011</v>
      </c>
      <c r="AH191" s="145">
        <f t="shared" si="223"/>
        <v>578.99999999999989</v>
      </c>
      <c r="AI191" s="145">
        <f t="shared" si="224"/>
        <v>427.18333599999994</v>
      </c>
      <c r="AK191" s="180"/>
      <c r="AL191" s="184" t="s">
        <v>1065</v>
      </c>
      <c r="AM191" s="185">
        <v>1158</v>
      </c>
      <c r="AN191" s="185">
        <v>427.183336</v>
      </c>
      <c r="AO191" s="185">
        <v>127.76666400000002</v>
      </c>
      <c r="AP191" s="185">
        <v>75.216666000000004</v>
      </c>
      <c r="AQ191" s="185">
        <v>2.7107798980248612</v>
      </c>
      <c r="AR191" s="185">
        <v>2</v>
      </c>
      <c r="AS191" s="185">
        <v>91.880455003311781</v>
      </c>
      <c r="AT191" s="185">
        <v>104.33372375889719</v>
      </c>
      <c r="AU191" s="185">
        <v>0.71077989802486119</v>
      </c>
      <c r="AV191" s="185">
        <v>854.36667199999999</v>
      </c>
      <c r="AW191" s="185">
        <v>-303.63332799999995</v>
      </c>
      <c r="AX191" s="185">
        <v>-151.81666399999997</v>
      </c>
      <c r="AY191" s="155"/>
    </row>
    <row r="192" spans="2:51" x14ac:dyDescent="0.35">
      <c r="B192" s="142" t="str">
        <f t="shared" si="200"/>
        <v>B26810 Variety Muffins (BB/CC)</v>
      </c>
      <c r="D192" s="173">
        <f t="shared" si="201"/>
        <v>134</v>
      </c>
      <c r="E192" s="174">
        <f t="shared" si="201"/>
        <v>209.466668</v>
      </c>
      <c r="F192" s="174">
        <f t="shared" si="201"/>
        <v>1.399999</v>
      </c>
      <c r="G192" s="174">
        <f t="shared" si="201"/>
        <v>29.133332999999997</v>
      </c>
      <c r="H192" s="175">
        <f t="shared" si="202"/>
        <v>0.63971991954347596</v>
      </c>
      <c r="I192" s="176">
        <f t="shared" si="203"/>
        <v>1</v>
      </c>
      <c r="J192" s="177">
        <f t="shared" si="204"/>
        <v>0.55833333333333346</v>
      </c>
      <c r="K192" s="177">
        <f t="shared" si="204"/>
        <v>0.63547265154051102</v>
      </c>
      <c r="L192" s="178">
        <f t="shared" si="210"/>
        <v>0.99999999999999978</v>
      </c>
      <c r="M192" s="143">
        <f t="shared" si="205"/>
        <v>0.87277778333333333</v>
      </c>
      <c r="N192" s="143">
        <f t="shared" si="206"/>
        <v>0.31444444999999988</v>
      </c>
      <c r="O192" s="143">
        <f t="shared" si="211"/>
        <v>0.99336073823370097</v>
      </c>
      <c r="P192" s="143">
        <f t="shared" si="212"/>
        <v>0.35788808669318994</v>
      </c>
      <c r="Q192" s="179">
        <f t="shared" si="207"/>
        <v>1</v>
      </c>
      <c r="R192" s="143">
        <f t="shared" si="208"/>
        <v>0.55833333333333335</v>
      </c>
      <c r="S192" s="143">
        <f t="shared" si="209"/>
        <v>0</v>
      </c>
      <c r="T192" s="143">
        <f t="shared" si="213"/>
        <v>0.63547265154051114</v>
      </c>
      <c r="U192" s="143">
        <f t="shared" si="214"/>
        <v>0</v>
      </c>
      <c r="W192" s="144"/>
      <c r="X192" s="144"/>
      <c r="Y192" s="143"/>
      <c r="Z192" s="145">
        <f t="shared" si="215"/>
        <v>153.53278069043424</v>
      </c>
      <c r="AA192" s="145">
        <f t="shared" si="216"/>
        <v>240</v>
      </c>
      <c r="AB192" s="145">
        <f t="shared" si="217"/>
        <v>134.00000000000003</v>
      </c>
      <c r="AC192" s="145">
        <f t="shared" si="218"/>
        <v>134</v>
      </c>
      <c r="AD192" s="145">
        <f t="shared" si="219"/>
        <v>209.466668</v>
      </c>
      <c r="AE192" s="145">
        <f t="shared" si="220"/>
        <v>134.89560724764095</v>
      </c>
      <c r="AF192" s="145">
        <f t="shared" si="221"/>
        <v>210.86666700000001</v>
      </c>
      <c r="AG192" s="145">
        <f t="shared" si="222"/>
        <v>133.99999999999997</v>
      </c>
      <c r="AH192" s="145">
        <f t="shared" si="223"/>
        <v>134</v>
      </c>
      <c r="AI192" s="145">
        <f t="shared" si="224"/>
        <v>209.466668</v>
      </c>
      <c r="AK192" s="180"/>
      <c r="AL192" s="184" t="s">
        <v>1066</v>
      </c>
      <c r="AM192" s="185">
        <v>134</v>
      </c>
      <c r="AN192" s="185">
        <v>209.466668</v>
      </c>
      <c r="AO192" s="185">
        <v>1.399999</v>
      </c>
      <c r="AP192" s="185">
        <v>29.133332999999997</v>
      </c>
      <c r="AQ192" s="185">
        <v>0.63971991954347596</v>
      </c>
      <c r="AR192" s="185">
        <v>1</v>
      </c>
      <c r="AS192" s="185">
        <v>55.833333333333343</v>
      </c>
      <c r="AT192" s="185">
        <v>63.547265154051104</v>
      </c>
      <c r="AU192" s="185">
        <v>-0.36028008045652399</v>
      </c>
      <c r="AV192" s="185">
        <v>209.466668</v>
      </c>
      <c r="AW192" s="185">
        <v>75.466667999999984</v>
      </c>
      <c r="AX192" s="185">
        <v>75.466667999999984</v>
      </c>
      <c r="AY192" s="155"/>
    </row>
    <row r="193" spans="1:51" x14ac:dyDescent="0.35">
      <c r="B193" s="142">
        <f t="shared" si="200"/>
        <v>0</v>
      </c>
      <c r="D193" s="173">
        <f t="shared" si="201"/>
        <v>0</v>
      </c>
      <c r="E193" s="174">
        <f t="shared" si="201"/>
        <v>0</v>
      </c>
      <c r="F193" s="174">
        <f t="shared" si="201"/>
        <v>0</v>
      </c>
      <c r="G193" s="174">
        <f t="shared" si="201"/>
        <v>0</v>
      </c>
      <c r="H193" s="175">
        <f t="shared" si="202"/>
        <v>0</v>
      </c>
      <c r="I193" s="176">
        <f t="shared" si="203"/>
        <v>0</v>
      </c>
      <c r="J193" s="177">
        <f t="shared" si="204"/>
        <v>0</v>
      </c>
      <c r="K193" s="177">
        <f t="shared" si="204"/>
        <v>0</v>
      </c>
      <c r="L193" s="178">
        <f t="shared" si="210"/>
        <v>0</v>
      </c>
      <c r="M193" s="143">
        <f t="shared" si="205"/>
        <v>0</v>
      </c>
      <c r="N193" s="143">
        <f t="shared" si="206"/>
        <v>0</v>
      </c>
      <c r="O193" s="143">
        <f t="shared" si="211"/>
        <v>0</v>
      </c>
      <c r="P193" s="143">
        <f t="shared" si="212"/>
        <v>0</v>
      </c>
      <c r="Q193" s="179">
        <f t="shared" si="207"/>
        <v>0</v>
      </c>
      <c r="R193" s="143">
        <f t="shared" si="208"/>
        <v>0</v>
      </c>
      <c r="S193" s="143">
        <f t="shared" si="209"/>
        <v>0</v>
      </c>
      <c r="T193" s="143">
        <f t="shared" si="213"/>
        <v>0</v>
      </c>
      <c r="U193" s="143">
        <f t="shared" si="214"/>
        <v>0</v>
      </c>
      <c r="W193" s="144"/>
      <c r="X193" s="144"/>
      <c r="Y193" s="143"/>
      <c r="Z193" s="145">
        <f t="shared" si="215"/>
        <v>0</v>
      </c>
      <c r="AA193" s="145">
        <f t="shared" si="216"/>
        <v>0</v>
      </c>
      <c r="AB193" s="145">
        <f t="shared" si="217"/>
        <v>0</v>
      </c>
      <c r="AC193" s="145">
        <f t="shared" si="218"/>
        <v>0</v>
      </c>
      <c r="AD193" s="145">
        <f t="shared" si="219"/>
        <v>0</v>
      </c>
      <c r="AE193" s="145">
        <f t="shared" si="220"/>
        <v>0</v>
      </c>
      <c r="AF193" s="145">
        <f t="shared" si="221"/>
        <v>0</v>
      </c>
      <c r="AG193" s="145">
        <f t="shared" si="222"/>
        <v>0</v>
      </c>
      <c r="AH193" s="145">
        <f t="shared" si="223"/>
        <v>0</v>
      </c>
      <c r="AI193" s="145">
        <f t="shared" si="224"/>
        <v>0</v>
      </c>
      <c r="AK193" s="180"/>
      <c r="AL193" s="184"/>
      <c r="AM193" s="185"/>
      <c r="AN193" s="185"/>
      <c r="AO193" s="185"/>
      <c r="AP193" s="185"/>
      <c r="AQ193" s="185"/>
      <c r="AR193" s="185"/>
      <c r="AS193" s="185"/>
      <c r="AT193" s="185"/>
      <c r="AU193" s="185"/>
      <c r="AV193" s="185"/>
      <c r="AW193" s="185"/>
      <c r="AX193" s="185"/>
      <c r="AY193" s="155"/>
    </row>
    <row r="194" spans="1:51" x14ac:dyDescent="0.35">
      <c r="B194" s="142">
        <f t="shared" si="200"/>
        <v>0</v>
      </c>
      <c r="D194" s="173">
        <f t="shared" si="201"/>
        <v>0</v>
      </c>
      <c r="E194" s="174">
        <f t="shared" si="201"/>
        <v>0</v>
      </c>
      <c r="F194" s="174">
        <f t="shared" si="201"/>
        <v>0</v>
      </c>
      <c r="G194" s="174">
        <f t="shared" si="201"/>
        <v>0</v>
      </c>
      <c r="H194" s="175">
        <f t="shared" si="202"/>
        <v>0</v>
      </c>
      <c r="I194" s="176">
        <f t="shared" si="203"/>
        <v>0</v>
      </c>
      <c r="J194" s="177">
        <f t="shared" si="204"/>
        <v>0</v>
      </c>
      <c r="K194" s="177">
        <f t="shared" si="204"/>
        <v>0</v>
      </c>
      <c r="L194" s="178">
        <f t="shared" si="210"/>
        <v>0</v>
      </c>
      <c r="M194" s="143">
        <f t="shared" si="205"/>
        <v>0</v>
      </c>
      <c r="N194" s="143">
        <f t="shared" si="206"/>
        <v>0</v>
      </c>
      <c r="O194" s="143">
        <f t="shared" si="211"/>
        <v>0</v>
      </c>
      <c r="P194" s="143">
        <f t="shared" si="212"/>
        <v>0</v>
      </c>
      <c r="Q194" s="179">
        <f t="shared" si="207"/>
        <v>0</v>
      </c>
      <c r="R194" s="143">
        <f t="shared" si="208"/>
        <v>0</v>
      </c>
      <c r="S194" s="143">
        <f t="shared" si="209"/>
        <v>0</v>
      </c>
      <c r="T194" s="143">
        <f t="shared" si="213"/>
        <v>0</v>
      </c>
      <c r="U194" s="143">
        <f t="shared" si="214"/>
        <v>0</v>
      </c>
      <c r="W194" s="144"/>
      <c r="X194" s="144"/>
      <c r="Y194" s="143"/>
      <c r="Z194" s="145">
        <f t="shared" si="215"/>
        <v>0</v>
      </c>
      <c r="AA194" s="145">
        <f t="shared" si="216"/>
        <v>0</v>
      </c>
      <c r="AB194" s="145">
        <f t="shared" si="217"/>
        <v>0</v>
      </c>
      <c r="AC194" s="145">
        <f t="shared" si="218"/>
        <v>0</v>
      </c>
      <c r="AD194" s="145">
        <f t="shared" si="219"/>
        <v>0</v>
      </c>
      <c r="AE194" s="145">
        <f t="shared" si="220"/>
        <v>0</v>
      </c>
      <c r="AF194" s="145">
        <f t="shared" si="221"/>
        <v>0</v>
      </c>
      <c r="AG194" s="145">
        <f t="shared" si="222"/>
        <v>0</v>
      </c>
      <c r="AH194" s="145">
        <f t="shared" si="223"/>
        <v>0</v>
      </c>
      <c r="AI194" s="145">
        <f t="shared" si="224"/>
        <v>0</v>
      </c>
      <c r="AK194" s="180"/>
      <c r="AL194" s="184"/>
      <c r="AM194" s="185"/>
      <c r="AN194" s="185"/>
      <c r="AO194" s="185"/>
      <c r="AP194" s="185"/>
      <c r="AQ194" s="185"/>
      <c r="AR194" s="185"/>
      <c r="AS194" s="185"/>
      <c r="AT194" s="185"/>
      <c r="AU194" s="185"/>
      <c r="AV194" s="185"/>
      <c r="AW194" s="185"/>
      <c r="AX194" s="185"/>
      <c r="AY194" s="155"/>
    </row>
    <row r="195" spans="1:51" x14ac:dyDescent="0.35">
      <c r="B195" s="142">
        <f t="shared" si="200"/>
        <v>0</v>
      </c>
      <c r="D195" s="173">
        <f t="shared" si="201"/>
        <v>0</v>
      </c>
      <c r="E195" s="174">
        <f t="shared" si="201"/>
        <v>0</v>
      </c>
      <c r="F195" s="174">
        <f t="shared" si="201"/>
        <v>0</v>
      </c>
      <c r="G195" s="174">
        <f t="shared" si="201"/>
        <v>0</v>
      </c>
      <c r="H195" s="175">
        <f t="shared" si="202"/>
        <v>0</v>
      </c>
      <c r="I195" s="176">
        <f t="shared" si="203"/>
        <v>0</v>
      </c>
      <c r="J195" s="177">
        <f t="shared" si="204"/>
        <v>0</v>
      </c>
      <c r="K195" s="177">
        <f t="shared" si="204"/>
        <v>0</v>
      </c>
      <c r="L195" s="178">
        <f t="shared" si="210"/>
        <v>0</v>
      </c>
      <c r="M195" s="143">
        <f t="shared" si="205"/>
        <v>0</v>
      </c>
      <c r="N195" s="143">
        <f t="shared" si="206"/>
        <v>0</v>
      </c>
      <c r="O195" s="143">
        <f t="shared" si="211"/>
        <v>0</v>
      </c>
      <c r="P195" s="143">
        <f t="shared" si="212"/>
        <v>0</v>
      </c>
      <c r="Q195" s="179">
        <f t="shared" si="207"/>
        <v>0</v>
      </c>
      <c r="R195" s="143">
        <f t="shared" si="208"/>
        <v>0</v>
      </c>
      <c r="S195" s="143">
        <f t="shared" si="209"/>
        <v>0</v>
      </c>
      <c r="T195" s="143">
        <f t="shared" si="213"/>
        <v>0</v>
      </c>
      <c r="U195" s="143">
        <f t="shared" si="214"/>
        <v>0</v>
      </c>
      <c r="W195" s="144"/>
      <c r="X195" s="144"/>
      <c r="Y195" s="143"/>
      <c r="Z195" s="145">
        <f t="shared" si="215"/>
        <v>0</v>
      </c>
      <c r="AA195" s="145">
        <f t="shared" si="216"/>
        <v>0</v>
      </c>
      <c r="AB195" s="145">
        <f t="shared" si="217"/>
        <v>0</v>
      </c>
      <c r="AC195" s="145">
        <f t="shared" si="218"/>
        <v>0</v>
      </c>
      <c r="AD195" s="145">
        <f t="shared" si="219"/>
        <v>0</v>
      </c>
      <c r="AE195" s="145">
        <f t="shared" si="220"/>
        <v>0</v>
      </c>
      <c r="AF195" s="145">
        <f t="shared" si="221"/>
        <v>0</v>
      </c>
      <c r="AG195" s="145">
        <f t="shared" si="222"/>
        <v>0</v>
      </c>
      <c r="AH195" s="145">
        <f t="shared" si="223"/>
        <v>0</v>
      </c>
      <c r="AI195" s="145">
        <f t="shared" si="224"/>
        <v>0</v>
      </c>
      <c r="AK195" s="180"/>
      <c r="AL195" s="184"/>
      <c r="AM195" s="185"/>
      <c r="AN195" s="185"/>
      <c r="AO195" s="185"/>
      <c r="AP195" s="185"/>
      <c r="AQ195" s="185"/>
      <c r="AR195" s="185"/>
      <c r="AS195" s="185"/>
      <c r="AT195" s="185"/>
      <c r="AU195" s="185"/>
      <c r="AV195" s="185"/>
      <c r="AW195" s="185"/>
      <c r="AX195" s="185"/>
      <c r="AY195" s="155"/>
    </row>
    <row r="196" spans="1:51" x14ac:dyDescent="0.35">
      <c r="B196" s="142">
        <f t="shared" si="200"/>
        <v>0</v>
      </c>
      <c r="D196" s="173">
        <f t="shared" si="201"/>
        <v>0</v>
      </c>
      <c r="E196" s="174">
        <f t="shared" si="201"/>
        <v>0</v>
      </c>
      <c r="F196" s="174">
        <f t="shared" si="201"/>
        <v>0</v>
      </c>
      <c r="G196" s="174">
        <f t="shared" si="201"/>
        <v>0</v>
      </c>
      <c r="H196" s="175">
        <f t="shared" si="202"/>
        <v>0</v>
      </c>
      <c r="I196" s="176">
        <f t="shared" si="203"/>
        <v>0</v>
      </c>
      <c r="J196" s="177">
        <f t="shared" si="204"/>
        <v>0</v>
      </c>
      <c r="K196" s="177">
        <f t="shared" si="204"/>
        <v>0</v>
      </c>
      <c r="L196" s="178">
        <f t="shared" si="210"/>
        <v>0</v>
      </c>
      <c r="M196" s="143">
        <f t="shared" si="205"/>
        <v>0</v>
      </c>
      <c r="N196" s="143">
        <f t="shared" si="206"/>
        <v>0</v>
      </c>
      <c r="O196" s="143">
        <f t="shared" si="211"/>
        <v>0</v>
      </c>
      <c r="P196" s="143">
        <f t="shared" si="212"/>
        <v>0</v>
      </c>
      <c r="Q196" s="179">
        <f t="shared" si="207"/>
        <v>0</v>
      </c>
      <c r="R196" s="143">
        <f t="shared" si="208"/>
        <v>0</v>
      </c>
      <c r="S196" s="143">
        <f t="shared" si="209"/>
        <v>0</v>
      </c>
      <c r="T196" s="143">
        <f t="shared" si="213"/>
        <v>0</v>
      </c>
      <c r="U196" s="143">
        <f t="shared" si="214"/>
        <v>0</v>
      </c>
      <c r="W196" s="144"/>
      <c r="X196" s="144"/>
      <c r="Y196" s="143"/>
      <c r="Z196" s="145">
        <f t="shared" si="215"/>
        <v>0</v>
      </c>
      <c r="AA196" s="145">
        <f t="shared" si="216"/>
        <v>0</v>
      </c>
      <c r="AB196" s="145">
        <f t="shared" si="217"/>
        <v>0</v>
      </c>
      <c r="AC196" s="145">
        <f t="shared" si="218"/>
        <v>0</v>
      </c>
      <c r="AD196" s="145">
        <f t="shared" si="219"/>
        <v>0</v>
      </c>
      <c r="AE196" s="145">
        <f t="shared" si="220"/>
        <v>0</v>
      </c>
      <c r="AF196" s="145">
        <f t="shared" si="221"/>
        <v>0</v>
      </c>
      <c r="AG196" s="145">
        <f t="shared" si="222"/>
        <v>0</v>
      </c>
      <c r="AH196" s="145">
        <f t="shared" si="223"/>
        <v>0</v>
      </c>
      <c r="AI196" s="145">
        <f t="shared" si="224"/>
        <v>0</v>
      </c>
      <c r="AK196" s="180"/>
      <c r="AL196" s="184"/>
      <c r="AM196" s="185"/>
      <c r="AN196" s="185"/>
      <c r="AO196" s="185"/>
      <c r="AP196" s="185"/>
      <c r="AQ196" s="185"/>
      <c r="AR196" s="185"/>
      <c r="AS196" s="185"/>
      <c r="AT196" s="185"/>
      <c r="AU196" s="185"/>
      <c r="AV196" s="185"/>
      <c r="AW196" s="185"/>
      <c r="AX196" s="185"/>
      <c r="AY196" s="155"/>
    </row>
    <row r="197" spans="1:51" x14ac:dyDescent="0.35">
      <c r="B197" s="142">
        <f t="shared" si="200"/>
        <v>0</v>
      </c>
      <c r="D197" s="173">
        <f t="shared" si="201"/>
        <v>0</v>
      </c>
      <c r="E197" s="174">
        <f t="shared" si="201"/>
        <v>0</v>
      </c>
      <c r="F197" s="174">
        <f t="shared" si="201"/>
        <v>0</v>
      </c>
      <c r="G197" s="174">
        <f t="shared" si="201"/>
        <v>0</v>
      </c>
      <c r="H197" s="175">
        <f t="shared" si="202"/>
        <v>0</v>
      </c>
      <c r="I197" s="176">
        <f t="shared" si="203"/>
        <v>0</v>
      </c>
      <c r="J197" s="177">
        <f t="shared" si="204"/>
        <v>0</v>
      </c>
      <c r="K197" s="177">
        <f t="shared" si="204"/>
        <v>0</v>
      </c>
      <c r="L197" s="178">
        <f t="shared" si="210"/>
        <v>0</v>
      </c>
      <c r="M197" s="143">
        <f t="shared" si="205"/>
        <v>0</v>
      </c>
      <c r="N197" s="143">
        <f t="shared" si="206"/>
        <v>0</v>
      </c>
      <c r="O197" s="143">
        <f t="shared" si="211"/>
        <v>0</v>
      </c>
      <c r="P197" s="143">
        <f t="shared" si="212"/>
        <v>0</v>
      </c>
      <c r="Q197" s="179">
        <f t="shared" si="207"/>
        <v>0</v>
      </c>
      <c r="R197" s="143">
        <f t="shared" si="208"/>
        <v>0</v>
      </c>
      <c r="S197" s="143">
        <f t="shared" si="209"/>
        <v>0</v>
      </c>
      <c r="T197" s="143">
        <f t="shared" si="213"/>
        <v>0</v>
      </c>
      <c r="U197" s="143">
        <f t="shared" si="214"/>
        <v>0</v>
      </c>
      <c r="W197" s="144"/>
      <c r="X197" s="144"/>
      <c r="Y197" s="143"/>
      <c r="Z197" s="145">
        <f t="shared" si="215"/>
        <v>0</v>
      </c>
      <c r="AA197" s="145">
        <f t="shared" si="216"/>
        <v>0</v>
      </c>
      <c r="AB197" s="145">
        <f t="shared" si="217"/>
        <v>0</v>
      </c>
      <c r="AC197" s="145">
        <f t="shared" si="218"/>
        <v>0</v>
      </c>
      <c r="AD197" s="145">
        <f t="shared" si="219"/>
        <v>0</v>
      </c>
      <c r="AE197" s="145">
        <f t="shared" si="220"/>
        <v>0</v>
      </c>
      <c r="AF197" s="145">
        <f t="shared" si="221"/>
        <v>0</v>
      </c>
      <c r="AG197" s="145">
        <f t="shared" si="222"/>
        <v>0</v>
      </c>
      <c r="AH197" s="145">
        <f t="shared" si="223"/>
        <v>0</v>
      </c>
      <c r="AI197" s="145">
        <f t="shared" si="224"/>
        <v>0</v>
      </c>
      <c r="AK197" s="180"/>
      <c r="AL197" s="184"/>
      <c r="AM197" s="185"/>
      <c r="AN197" s="185"/>
      <c r="AO197" s="185"/>
      <c r="AP197" s="185"/>
      <c r="AQ197" s="185"/>
      <c r="AR197" s="185"/>
      <c r="AS197" s="185"/>
      <c r="AT197" s="185"/>
      <c r="AU197" s="185"/>
      <c r="AV197" s="185"/>
      <c r="AW197" s="185"/>
      <c r="AX197" s="185"/>
      <c r="AY197" s="155"/>
    </row>
    <row r="198" spans="1:51" x14ac:dyDescent="0.35">
      <c r="B198" s="142">
        <f t="shared" si="200"/>
        <v>0</v>
      </c>
      <c r="D198" s="173">
        <f t="shared" si="201"/>
        <v>0</v>
      </c>
      <c r="E198" s="174">
        <f t="shared" si="201"/>
        <v>0</v>
      </c>
      <c r="F198" s="174">
        <f t="shared" si="201"/>
        <v>0</v>
      </c>
      <c r="G198" s="174">
        <f t="shared" si="201"/>
        <v>0</v>
      </c>
      <c r="H198" s="175">
        <f t="shared" si="202"/>
        <v>0</v>
      </c>
      <c r="I198" s="176">
        <f t="shared" si="203"/>
        <v>0</v>
      </c>
      <c r="J198" s="177">
        <f t="shared" si="204"/>
        <v>0</v>
      </c>
      <c r="K198" s="177">
        <f t="shared" si="204"/>
        <v>0</v>
      </c>
      <c r="L198" s="178">
        <f t="shared" si="210"/>
        <v>0</v>
      </c>
      <c r="M198" s="143">
        <f t="shared" si="205"/>
        <v>0</v>
      </c>
      <c r="N198" s="143">
        <f t="shared" si="206"/>
        <v>0</v>
      </c>
      <c r="O198" s="143">
        <f t="shared" si="211"/>
        <v>0</v>
      </c>
      <c r="P198" s="143">
        <f t="shared" si="212"/>
        <v>0</v>
      </c>
      <c r="Q198" s="179">
        <f t="shared" si="207"/>
        <v>0</v>
      </c>
      <c r="R198" s="143">
        <f t="shared" si="208"/>
        <v>0</v>
      </c>
      <c r="S198" s="143">
        <f t="shared" si="209"/>
        <v>0</v>
      </c>
      <c r="T198" s="143">
        <f t="shared" si="213"/>
        <v>0</v>
      </c>
      <c r="U198" s="143">
        <f t="shared" si="214"/>
        <v>0</v>
      </c>
      <c r="W198" s="144"/>
      <c r="X198" s="144"/>
      <c r="Y198" s="143"/>
      <c r="Z198" s="145">
        <f t="shared" si="215"/>
        <v>0</v>
      </c>
      <c r="AA198" s="145">
        <f t="shared" si="216"/>
        <v>0</v>
      </c>
      <c r="AB198" s="145">
        <f t="shared" si="217"/>
        <v>0</v>
      </c>
      <c r="AC198" s="145">
        <f t="shared" si="218"/>
        <v>0</v>
      </c>
      <c r="AD198" s="145">
        <f t="shared" si="219"/>
        <v>0</v>
      </c>
      <c r="AE198" s="145">
        <f t="shared" si="220"/>
        <v>0</v>
      </c>
      <c r="AF198" s="145">
        <f t="shared" si="221"/>
        <v>0</v>
      </c>
      <c r="AG198" s="145">
        <f t="shared" si="222"/>
        <v>0</v>
      </c>
      <c r="AH198" s="145">
        <f t="shared" si="223"/>
        <v>0</v>
      </c>
      <c r="AI198" s="145">
        <f t="shared" si="224"/>
        <v>0</v>
      </c>
      <c r="AK198" s="180"/>
      <c r="AL198" s="184"/>
      <c r="AM198" s="185"/>
      <c r="AN198" s="185"/>
      <c r="AO198" s="185"/>
      <c r="AP198" s="185"/>
      <c r="AQ198" s="185"/>
      <c r="AR198" s="185"/>
      <c r="AS198" s="185"/>
      <c r="AT198" s="185"/>
      <c r="AU198" s="185"/>
      <c r="AV198" s="185"/>
      <c r="AW198" s="185"/>
      <c r="AX198" s="185"/>
      <c r="AY198" s="155"/>
    </row>
    <row r="199" spans="1:51" x14ac:dyDescent="0.35">
      <c r="B199" s="187" t="str">
        <f>CONCATENATE(A168," Subtotal")</f>
        <v>Iced Cake Layers Subtotal</v>
      </c>
      <c r="C199" s="188"/>
      <c r="D199" s="189">
        <f>SUM(D169:D198)</f>
        <v>193611</v>
      </c>
      <c r="E199" s="189">
        <f>SUM(E169:E198)</f>
        <v>85467.717165999988</v>
      </c>
      <c r="F199" s="189">
        <f>SUM(F169:F198)</f>
        <v>4998.5662140000004</v>
      </c>
      <c r="G199" s="189">
        <f>SUM(G169:G198)</f>
        <v>9307.2165859999986</v>
      </c>
      <c r="H199" s="190">
        <f t="shared" ref="H199" si="225">D199/E199</f>
        <v>2.265311469872985</v>
      </c>
      <c r="I199" s="191"/>
      <c r="J199" s="192">
        <f>AB199/(SUM($E199:$G199))</f>
        <v>0.88885636376960109</v>
      </c>
      <c r="K199" s="192">
        <f>AG199/(SUM($E199:$F199))</f>
        <v>0.97943462543878534</v>
      </c>
      <c r="L199" s="193">
        <f>D199/(J199*(E199+F199+G199))</f>
        <v>2.1831482837229053</v>
      </c>
      <c r="M199" s="194">
        <f>AD199/(SUM($E199:$G199))</f>
        <v>0.85661741038577377</v>
      </c>
      <c r="N199" s="195">
        <f>M199-J199</f>
        <v>-3.2238953383827318E-2</v>
      </c>
      <c r="O199" s="194">
        <f>AI199/(SUM($E199:$F199))</f>
        <v>0.94474663899915379</v>
      </c>
      <c r="P199" s="195">
        <f>O199-K199</f>
        <v>-3.4687986439631557E-2</v>
      </c>
      <c r="Q199" s="193">
        <f>D199/(R199*(E199+F199+G199))</f>
        <v>2.183148283669524</v>
      </c>
      <c r="R199" s="196">
        <f>AC199/(SUM($E199:$G199))</f>
        <v>0.88885636379133515</v>
      </c>
      <c r="S199" s="195">
        <f>R199-J199</f>
        <v>2.1734058996969452E-11</v>
      </c>
      <c r="T199" s="196">
        <f>AH199/(SUM($E199:$F199))</f>
        <v>0.98030235209286498</v>
      </c>
      <c r="U199" s="195">
        <f>T199-K199</f>
        <v>8.6772665407963689E-4</v>
      </c>
      <c r="V199" s="187"/>
      <c r="W199" s="187"/>
      <c r="X199" s="187"/>
      <c r="Y199" s="143"/>
      <c r="Z199" s="197">
        <f t="shared" ref="Z199:AI199" si="226">SUM(Z169:Z198)</f>
        <v>227101.54628955206</v>
      </c>
      <c r="AA199" s="197">
        <f t="shared" si="226"/>
        <v>217930.79525861004</v>
      </c>
      <c r="AB199" s="197">
        <f t="shared" si="226"/>
        <v>88684.310380345167</v>
      </c>
      <c r="AC199" s="197">
        <f t="shared" si="226"/>
        <v>88684.31038251365</v>
      </c>
      <c r="AD199" s="197">
        <f t="shared" si="226"/>
        <v>85467.717166000002</v>
      </c>
      <c r="AE199" s="197">
        <f t="shared" si="226"/>
        <v>205084.61861717646</v>
      </c>
      <c r="AF199" s="197">
        <f t="shared" si="226"/>
        <v>197075.99443591997</v>
      </c>
      <c r="AG199" s="197">
        <f t="shared" si="226"/>
        <v>88605.81037712931</v>
      </c>
      <c r="AH199" s="197">
        <f t="shared" si="226"/>
        <v>88684.31038251365</v>
      </c>
      <c r="AI199" s="197">
        <f t="shared" si="226"/>
        <v>85467.717166000002</v>
      </c>
      <c r="AK199" s="198"/>
      <c r="AL199" s="222"/>
      <c r="AM199" s="221"/>
      <c r="AN199" s="221"/>
      <c r="AO199" s="221"/>
      <c r="AP199" s="221"/>
      <c r="AQ199" s="221"/>
      <c r="AR199" s="221"/>
      <c r="AS199" s="221"/>
      <c r="AT199" s="221"/>
      <c r="AU199" s="221"/>
      <c r="AV199" s="221"/>
      <c r="AW199" s="221"/>
      <c r="AX199" s="221"/>
      <c r="AY199" s="155"/>
    </row>
    <row r="200" spans="1:51" x14ac:dyDescent="0.35">
      <c r="B200" s="142"/>
      <c r="C200" s="187"/>
      <c r="D200" s="189"/>
      <c r="E200" s="189"/>
      <c r="F200" s="189"/>
      <c r="G200" s="189"/>
      <c r="H200" s="187"/>
      <c r="I200" s="187"/>
      <c r="J200" s="192"/>
      <c r="K200" s="192"/>
      <c r="L200" s="193"/>
      <c r="M200" s="195"/>
      <c r="N200" s="195"/>
      <c r="O200" s="195"/>
      <c r="P200" s="195"/>
      <c r="Q200" s="193"/>
      <c r="R200" s="195"/>
      <c r="S200" s="195"/>
      <c r="T200" s="195"/>
      <c r="U200" s="195"/>
      <c r="V200" s="206"/>
      <c r="W200" s="206"/>
      <c r="X200" s="206"/>
      <c r="Y200" s="207"/>
      <c r="AK200" s="180"/>
      <c r="AL200" s="155"/>
      <c r="AM200" s="155"/>
      <c r="AN200" s="155"/>
      <c r="AO200" s="155"/>
      <c r="AP200" s="155"/>
      <c r="AQ200" s="155"/>
      <c r="AR200" s="155"/>
      <c r="AS200" s="155"/>
      <c r="AT200" s="155"/>
      <c r="AU200" s="155"/>
      <c r="AV200" s="155"/>
      <c r="AW200" s="155"/>
      <c r="AX200" s="155"/>
      <c r="AY200" s="155"/>
    </row>
    <row r="201" spans="1:51" x14ac:dyDescent="0.35">
      <c r="B201" s="187"/>
      <c r="C201" s="187"/>
      <c r="D201" s="189"/>
      <c r="E201" s="189"/>
      <c r="F201" s="189"/>
      <c r="G201" s="189"/>
      <c r="H201" s="187"/>
      <c r="I201" s="187"/>
      <c r="J201" s="192"/>
      <c r="K201" s="192"/>
      <c r="L201" s="209"/>
      <c r="M201" s="195"/>
      <c r="N201" s="195"/>
      <c r="O201" s="195"/>
      <c r="P201" s="195"/>
      <c r="Q201" s="193"/>
      <c r="R201" s="195"/>
      <c r="S201" s="195"/>
      <c r="T201" s="195"/>
      <c r="U201" s="195"/>
      <c r="V201" s="206"/>
      <c r="W201" s="206"/>
      <c r="X201" s="206"/>
      <c r="Y201" s="207"/>
      <c r="AK201" s="180"/>
      <c r="AY201" s="155"/>
    </row>
    <row r="202" spans="1:51" x14ac:dyDescent="0.35">
      <c r="B202" s="187"/>
      <c r="C202" s="187"/>
      <c r="D202" s="189"/>
      <c r="E202" s="189"/>
      <c r="F202" s="189"/>
      <c r="G202" s="189"/>
      <c r="H202" s="187"/>
      <c r="I202" s="187"/>
      <c r="J202" s="192"/>
      <c r="K202" s="192"/>
      <c r="L202" s="209"/>
      <c r="M202" s="195"/>
      <c r="N202" s="195"/>
      <c r="O202" s="195"/>
      <c r="P202" s="195"/>
      <c r="Q202" s="193"/>
      <c r="R202" s="195"/>
      <c r="S202" s="195"/>
      <c r="T202" s="195"/>
      <c r="U202" s="195"/>
      <c r="V202" s="206"/>
      <c r="W202" s="206"/>
      <c r="X202" s="206"/>
      <c r="Y202" s="207"/>
      <c r="AK202" s="180"/>
      <c r="AY202" s="155"/>
    </row>
    <row r="203" spans="1:51" x14ac:dyDescent="0.35">
      <c r="B203" s="187"/>
      <c r="C203" s="187"/>
      <c r="D203" s="189"/>
      <c r="E203" s="189"/>
      <c r="F203" s="189"/>
      <c r="G203" s="189"/>
      <c r="H203" s="187"/>
      <c r="I203" s="187"/>
      <c r="J203" s="192"/>
      <c r="K203" s="192"/>
      <c r="L203" s="209"/>
      <c r="M203" s="195"/>
      <c r="N203" s="195"/>
      <c r="O203" s="195"/>
      <c r="P203" s="195"/>
      <c r="Q203" s="193"/>
      <c r="R203" s="195"/>
      <c r="S203" s="195"/>
      <c r="T203" s="195"/>
      <c r="U203" s="195"/>
      <c r="V203" s="206"/>
      <c r="W203" s="206"/>
      <c r="X203" s="206"/>
      <c r="Y203" s="207"/>
      <c r="AK203" s="180"/>
      <c r="AY203" s="155"/>
    </row>
    <row r="204" spans="1:51" x14ac:dyDescent="0.35">
      <c r="B204" s="210" t="s">
        <v>527</v>
      </c>
      <c r="M204" s="152"/>
      <c r="N204" s="152"/>
      <c r="O204" s="152"/>
      <c r="P204" s="152"/>
      <c r="Q204" s="178"/>
      <c r="R204" s="152"/>
      <c r="S204" s="152"/>
      <c r="T204" s="152"/>
      <c r="U204" s="152"/>
      <c r="AK204" s="180"/>
      <c r="AY204" s="155"/>
    </row>
    <row r="205" spans="1:51" x14ac:dyDescent="0.35">
      <c r="B205" s="142" t="str">
        <f>B17</f>
        <v>Bread Line Subtotal</v>
      </c>
      <c r="D205" s="211">
        <f>D17</f>
        <v>90635</v>
      </c>
      <c r="E205" s="145">
        <f>E17</f>
        <v>22923.033571</v>
      </c>
      <c r="F205" s="145">
        <f>F17</f>
        <v>4759.8997859999999</v>
      </c>
      <c r="G205" s="145">
        <f>G17</f>
        <v>2962.199967</v>
      </c>
      <c r="H205" s="178">
        <f>H17</f>
        <v>3.9538833165023419</v>
      </c>
      <c r="I205" s="212">
        <f>L205</f>
        <v>4.5183655971453582</v>
      </c>
      <c r="J205" s="213">
        <f t="shared" ref="J205:U205" si="227">J17</f>
        <v>0.65456541604209761</v>
      </c>
      <c r="K205" s="143">
        <f t="shared" si="227"/>
        <v>0.72460689713282977</v>
      </c>
      <c r="L205" s="214">
        <f t="shared" si="227"/>
        <v>4.5183655971453582</v>
      </c>
      <c r="M205" s="143">
        <f t="shared" si="227"/>
        <v>0.74801546231315064</v>
      </c>
      <c r="N205" s="143">
        <f t="shared" si="227"/>
        <v>9.3450046271053022E-2</v>
      </c>
      <c r="O205" s="143">
        <f t="shared" si="227"/>
        <v>0.82805652404619923</v>
      </c>
      <c r="P205" s="143">
        <f t="shared" si="227"/>
        <v>0.10344962691336945</v>
      </c>
      <c r="Q205" s="179">
        <f t="shared" si="227"/>
        <v>4.5126963930073014</v>
      </c>
      <c r="R205" s="143">
        <f t="shared" si="227"/>
        <v>0.65538773260011052</v>
      </c>
      <c r="S205" s="143">
        <f t="shared" si="227"/>
        <v>8.2231655801290326E-4</v>
      </c>
      <c r="T205" s="143">
        <f t="shared" si="227"/>
        <v>0.72551720532773045</v>
      </c>
      <c r="U205" s="143">
        <f t="shared" si="227"/>
        <v>9.1030819490067749E-4</v>
      </c>
      <c r="V205" s="144"/>
      <c r="W205" s="144"/>
      <c r="X205" s="144"/>
      <c r="Z205" s="145">
        <f t="shared" ref="Z205:AI205" si="228">Z17</f>
        <v>121698.39061967251</v>
      </c>
      <c r="AA205" s="145">
        <f t="shared" si="228"/>
        <v>136936.5333025</v>
      </c>
      <c r="AB205" s="145">
        <f t="shared" si="228"/>
        <v>20059.244443889613</v>
      </c>
      <c r="AC205" s="145">
        <f t="shared" si="228"/>
        <v>20084.444444444449</v>
      </c>
      <c r="AD205" s="145">
        <f t="shared" si="228"/>
        <v>22923.033571</v>
      </c>
      <c r="AE205" s="145">
        <f t="shared" si="228"/>
        <v>109639.03163510171</v>
      </c>
      <c r="AF205" s="145">
        <f t="shared" si="228"/>
        <v>124152.34177549998</v>
      </c>
      <c r="AG205" s="145">
        <f t="shared" si="228"/>
        <v>20059.244443350683</v>
      </c>
      <c r="AH205" s="145">
        <f t="shared" si="228"/>
        <v>20084.444444444449</v>
      </c>
      <c r="AI205" s="145">
        <f t="shared" si="228"/>
        <v>22923.033571000004</v>
      </c>
      <c r="AK205" s="180"/>
    </row>
    <row r="206" spans="1:51" x14ac:dyDescent="0.35">
      <c r="A206" s="142" t="s">
        <v>528</v>
      </c>
      <c r="B206" s="142" t="str">
        <f>B53</f>
        <v>Cake Make-up Subtotal</v>
      </c>
      <c r="D206" s="211">
        <f>D53</f>
        <v>359236</v>
      </c>
      <c r="E206" s="145">
        <f>E53</f>
        <v>75668.117729999984</v>
      </c>
      <c r="F206" s="145">
        <f>F53</f>
        <v>18867.015615999997</v>
      </c>
      <c r="G206" s="145">
        <f>G53</f>
        <v>11024.883277000001</v>
      </c>
      <c r="H206" s="178">
        <f>H53</f>
        <v>4.7475212913559028</v>
      </c>
      <c r="I206" s="212">
        <f t="shared" ref="I206:I212" si="229">L206</f>
        <v>4.4949299771371836</v>
      </c>
      <c r="J206" s="213">
        <f t="shared" ref="J206:U206" si="230">J53</f>
        <v>0.75710736588394401</v>
      </c>
      <c r="K206" s="143">
        <f t="shared" si="230"/>
        <v>0.84540279683289266</v>
      </c>
      <c r="L206" s="214">
        <f t="shared" si="230"/>
        <v>4.4949299771371836</v>
      </c>
      <c r="M206" s="143">
        <f t="shared" si="230"/>
        <v>0.71682555716378149</v>
      </c>
      <c r="N206" s="143">
        <f t="shared" si="230"/>
        <v>-4.0281808720162515E-2</v>
      </c>
      <c r="O206" s="143">
        <f t="shared" si="230"/>
        <v>0.80042324003557019</v>
      </c>
      <c r="P206" s="143">
        <f t="shared" si="230"/>
        <v>-4.4979556797322462E-2</v>
      </c>
      <c r="Q206" s="179">
        <f t="shared" si="230"/>
        <v>4.4949299769916706</v>
      </c>
      <c r="R206" s="143">
        <f t="shared" si="230"/>
        <v>0.75710736590845351</v>
      </c>
      <c r="S206" s="143">
        <f t="shared" si="230"/>
        <v>2.4509505536229881E-11</v>
      </c>
      <c r="T206" s="143">
        <f t="shared" si="230"/>
        <v>0.84540279684361086</v>
      </c>
      <c r="U206" s="143">
        <f t="shared" si="230"/>
        <v>1.0718204102033724E-11</v>
      </c>
      <c r="V206" s="144"/>
      <c r="W206" s="144"/>
      <c r="X206" s="144"/>
      <c r="Z206" s="145">
        <f t="shared" ref="Z206:AI206" si="231">Z53</f>
        <v>500041.51849628234</v>
      </c>
      <c r="AA206" s="145">
        <f t="shared" si="231"/>
        <v>468277.31282638997</v>
      </c>
      <c r="AB206" s="145">
        <f t="shared" si="231"/>
        <v>79920.266128104864</v>
      </c>
      <c r="AC206" s="145">
        <f t="shared" si="231"/>
        <v>79920.266130692093</v>
      </c>
      <c r="AD206" s="145">
        <f t="shared" si="231"/>
        <v>75668.117729999998</v>
      </c>
      <c r="AE206" s="145">
        <f t="shared" si="231"/>
        <v>449018.99089819205</v>
      </c>
      <c r="AF206" s="145">
        <f t="shared" si="231"/>
        <v>420674.63372179994</v>
      </c>
      <c r="AG206" s="145">
        <f t="shared" si="231"/>
        <v>79920.266129678843</v>
      </c>
      <c r="AH206" s="145">
        <f t="shared" si="231"/>
        <v>79920.266130692093</v>
      </c>
      <c r="AI206" s="145">
        <f t="shared" si="231"/>
        <v>75668.117729999984</v>
      </c>
      <c r="AK206" s="180"/>
    </row>
    <row r="207" spans="1:51" x14ac:dyDescent="0.35">
      <c r="B207" s="142" t="str">
        <f>B66</f>
        <v>Roll Line Subtotal</v>
      </c>
      <c r="D207" s="211">
        <f>D66</f>
        <v>56815</v>
      </c>
      <c r="E207" s="145">
        <f>E66</f>
        <v>27230.683527000001</v>
      </c>
      <c r="F207" s="145">
        <f>F66</f>
        <v>6127.2498239999977</v>
      </c>
      <c r="G207" s="145">
        <f>G66</f>
        <v>3633.3333109999999</v>
      </c>
      <c r="H207" s="178">
        <f>H66</f>
        <v>2.0864331203315665</v>
      </c>
      <c r="I207" s="212">
        <f t="shared" si="229"/>
        <v>2.1369622255845133</v>
      </c>
      <c r="J207" s="213">
        <f t="shared" ref="J207:U207" si="232">J66</f>
        <v>0.71873196953041163</v>
      </c>
      <c r="K207" s="143">
        <f t="shared" si="232"/>
        <v>0.79701598009275254</v>
      </c>
      <c r="L207" s="214">
        <f t="shared" si="232"/>
        <v>2.1369622255845133</v>
      </c>
      <c r="M207" s="143">
        <f t="shared" si="232"/>
        <v>0.73613817487826783</v>
      </c>
      <c r="N207" s="143">
        <f t="shared" si="232"/>
        <v>1.7406205347856196E-2</v>
      </c>
      <c r="O207" s="143">
        <f t="shared" si="232"/>
        <v>0.81631806264711793</v>
      </c>
      <c r="P207" s="143">
        <f t="shared" si="232"/>
        <v>1.9302082554365385E-2</v>
      </c>
      <c r="Q207" s="179">
        <f t="shared" si="232"/>
        <v>2.1369622255321055</v>
      </c>
      <c r="R207" s="143">
        <f t="shared" si="232"/>
        <v>0.7187319695480382</v>
      </c>
      <c r="S207" s="143">
        <f t="shared" si="232"/>
        <v>1.762656687276376E-11</v>
      </c>
      <c r="T207" s="143">
        <f t="shared" si="232"/>
        <v>0.79701598010594155</v>
      </c>
      <c r="U207" s="143">
        <f t="shared" si="232"/>
        <v>1.318900544333701E-11</v>
      </c>
      <c r="V207" s="144"/>
      <c r="W207" s="144"/>
      <c r="X207" s="144"/>
      <c r="Z207" s="145">
        <f t="shared" ref="Z207:AI207" si="233">Z66</f>
        <v>77294.954483523659</v>
      </c>
      <c r="AA207" s="145">
        <f t="shared" si="233"/>
        <v>79510.927323179989</v>
      </c>
      <c r="AB207" s="145">
        <f t="shared" si="233"/>
        <v>26586.805943403917</v>
      </c>
      <c r="AC207" s="145">
        <f t="shared" si="233"/>
        <v>26586.805944055945</v>
      </c>
      <c r="AD207" s="145">
        <f t="shared" si="233"/>
        <v>27230.683526999997</v>
      </c>
      <c r="AE207" s="145">
        <f t="shared" si="233"/>
        <v>69606.900708091911</v>
      </c>
      <c r="AF207" s="145">
        <f t="shared" si="233"/>
        <v>71509.127205869998</v>
      </c>
      <c r="AG207" s="145">
        <f t="shared" si="233"/>
        <v>26586.805943615982</v>
      </c>
      <c r="AH207" s="145">
        <f t="shared" si="233"/>
        <v>26586.805944055941</v>
      </c>
      <c r="AI207" s="145">
        <f t="shared" si="233"/>
        <v>27230.683527000001</v>
      </c>
      <c r="AK207" s="180"/>
    </row>
    <row r="208" spans="1:51" x14ac:dyDescent="0.35">
      <c r="A208" s="142" t="s">
        <v>529</v>
      </c>
      <c r="B208" s="142" t="str">
        <f>B103</f>
        <v>Cake Make-Up II Subtotal</v>
      </c>
      <c r="D208" s="211">
        <f>D103</f>
        <v>642030.75</v>
      </c>
      <c r="E208" s="145">
        <f>E103</f>
        <v>72306.550686000002</v>
      </c>
      <c r="F208" s="145">
        <f>F103</f>
        <v>25887.265984999998</v>
      </c>
      <c r="G208" s="145">
        <f>G103</f>
        <v>9301.8499739999988</v>
      </c>
      <c r="H208" s="178">
        <f>H103</f>
        <v>8.8792888598447561</v>
      </c>
      <c r="I208" s="212">
        <f t="shared" si="229"/>
        <v>8.8860443239335005</v>
      </c>
      <c r="J208" s="213">
        <f t="shared" ref="J208:U208" si="234">J103</f>
        <v>0.67213482287646664</v>
      </c>
      <c r="K208" s="143">
        <f t="shared" si="234"/>
        <v>0.7355753947493725</v>
      </c>
      <c r="L208" s="214">
        <f t="shared" si="234"/>
        <v>8.8860443239335005</v>
      </c>
      <c r="M208" s="143">
        <f t="shared" si="234"/>
        <v>0.67264619070449971</v>
      </c>
      <c r="N208" s="143">
        <f t="shared" si="234"/>
        <v>5.1136782803307135E-4</v>
      </c>
      <c r="O208" s="143">
        <f t="shared" si="234"/>
        <v>0.73636561992762017</v>
      </c>
      <c r="P208" s="143">
        <f t="shared" si="234"/>
        <v>7.9022517824767213E-4</v>
      </c>
      <c r="Q208" s="179">
        <f t="shared" si="234"/>
        <v>8.8860656637444144</v>
      </c>
      <c r="R208" s="143">
        <f t="shared" si="234"/>
        <v>0.67213320875042126</v>
      </c>
      <c r="S208" s="143">
        <f t="shared" si="234"/>
        <v>-1.6141260453794715E-6</v>
      </c>
      <c r="T208" s="143">
        <f t="shared" si="234"/>
        <v>0.7358040434556995</v>
      </c>
      <c r="U208" s="143">
        <f t="shared" si="234"/>
        <v>2.2864870632699485E-4</v>
      </c>
      <c r="V208" s="144"/>
      <c r="W208" s="144"/>
      <c r="X208" s="144"/>
      <c r="Z208" s="145">
        <f t="shared" ref="Z208:AI208" si="235">Z103</f>
        <v>951231.94123672077</v>
      </c>
      <c r="AA208" s="145">
        <f t="shared" si="235"/>
        <v>957902.63930611976</v>
      </c>
      <c r="AB208" s="145">
        <f t="shared" si="235"/>
        <v>72251.580860424787</v>
      </c>
      <c r="AC208" s="145">
        <f t="shared" si="235"/>
        <v>72251.407348869485</v>
      </c>
      <c r="AD208" s="145">
        <f t="shared" si="235"/>
        <v>72306.550686000002</v>
      </c>
      <c r="AE208" s="145">
        <f t="shared" si="235"/>
        <v>869313.08123910427</v>
      </c>
      <c r="AF208" s="145">
        <f t="shared" si="235"/>
        <v>875394.34554195974</v>
      </c>
      <c r="AG208" s="145">
        <f t="shared" si="235"/>
        <v>72228.955459718345</v>
      </c>
      <c r="AH208" s="145">
        <f t="shared" si="235"/>
        <v>72251.407348869485</v>
      </c>
      <c r="AI208" s="145">
        <f t="shared" si="235"/>
        <v>72306.550686000002</v>
      </c>
      <c r="AK208" s="180"/>
    </row>
    <row r="209" spans="1:37" x14ac:dyDescent="0.35">
      <c r="B209" s="142" t="str">
        <f>B126</f>
        <v>Cookie Line Subtotal</v>
      </c>
      <c r="D209" s="211">
        <f>D126</f>
        <v>605971.66</v>
      </c>
      <c r="E209" s="145">
        <f>E126</f>
        <v>82118.200503</v>
      </c>
      <c r="F209" s="145">
        <f>F126</f>
        <v>16711.149558999994</v>
      </c>
      <c r="G209" s="145">
        <f>G126</f>
        <v>11107.433278</v>
      </c>
      <c r="H209" s="178">
        <f>H126</f>
        <v>7.3792613122088841</v>
      </c>
      <c r="I209" s="212">
        <f t="shared" si="229"/>
        <v>7.2007647660501508</v>
      </c>
      <c r="J209" s="213">
        <f t="shared" ref="J209:U209" si="236">J126</f>
        <v>0.76547438803363654</v>
      </c>
      <c r="K209" s="143">
        <f t="shared" si="236"/>
        <v>0.85150607483993412</v>
      </c>
      <c r="L209" s="214">
        <f t="shared" si="236"/>
        <v>7.2007647660501508</v>
      </c>
      <c r="M209" s="143">
        <f t="shared" si="236"/>
        <v>0.74695837014836208</v>
      </c>
      <c r="N209" s="143">
        <f t="shared" si="236"/>
        <v>-1.8516017885274461E-2</v>
      </c>
      <c r="O209" s="143">
        <f t="shared" si="236"/>
        <v>0.83090904120571096</v>
      </c>
      <c r="P209" s="143">
        <f t="shared" si="236"/>
        <v>-2.0597033634223161E-2</v>
      </c>
      <c r="Q209" s="179">
        <f t="shared" si="236"/>
        <v>7.2178546553060432</v>
      </c>
      <c r="R209" s="143">
        <f t="shared" si="236"/>
        <v>0.76366195578826024</v>
      </c>
      <c r="S209" s="143">
        <f t="shared" si="236"/>
        <v>-1.8124322453763053E-3</v>
      </c>
      <c r="T209" s="143">
        <f t="shared" si="236"/>
        <v>0.84948994327926108</v>
      </c>
      <c r="U209" s="143">
        <f t="shared" si="236"/>
        <v>-2.0161315606730401E-3</v>
      </c>
      <c r="V209" s="211"/>
      <c r="W209" s="211"/>
      <c r="X209" s="211"/>
      <c r="Y209" s="211"/>
      <c r="Z209" s="145">
        <f t="shared" ref="Z209:AI209" si="237">Z126</f>
        <v>804239.80149416649</v>
      </c>
      <c r="AA209" s="145">
        <f t="shared" si="237"/>
        <v>798099.47922254982</v>
      </c>
      <c r="AB209" s="145">
        <f t="shared" si="237"/>
        <v>84153.791949572988</v>
      </c>
      <c r="AC209" s="145">
        <f t="shared" si="237"/>
        <v>83954.538978494616</v>
      </c>
      <c r="AD209" s="145">
        <f t="shared" si="237"/>
        <v>82118.200503</v>
      </c>
      <c r="AE209" s="145">
        <f t="shared" si="237"/>
        <v>728261.73054439388</v>
      </c>
      <c r="AF209" s="145">
        <f t="shared" si="237"/>
        <v>725188.74378119991</v>
      </c>
      <c r="AG209" s="145">
        <f t="shared" si="237"/>
        <v>84153.791950275423</v>
      </c>
      <c r="AH209" s="145">
        <f t="shared" si="237"/>
        <v>83954.538978494616</v>
      </c>
      <c r="AI209" s="145">
        <f t="shared" si="237"/>
        <v>82118.200502999985</v>
      </c>
      <c r="AK209" s="180"/>
    </row>
    <row r="210" spans="1:37" x14ac:dyDescent="0.35">
      <c r="B210" s="142" t="str">
        <f>B135</f>
        <v>Danish Line Subtotal</v>
      </c>
      <c r="D210" s="211">
        <f>D135</f>
        <v>78201.600000000006</v>
      </c>
      <c r="E210" s="145">
        <f t="shared" ref="E210:H210" si="238">E135</f>
        <v>25451.483566999996</v>
      </c>
      <c r="F210" s="145">
        <f t="shared" si="238"/>
        <v>7709.4664739999971</v>
      </c>
      <c r="G210" s="145">
        <f t="shared" si="238"/>
        <v>3829.9999689999995</v>
      </c>
      <c r="H210" s="178">
        <f t="shared" si="238"/>
        <v>3.0725753095742916</v>
      </c>
      <c r="I210" s="212">
        <f t="shared" si="229"/>
        <v>2.6742661120497959</v>
      </c>
      <c r="J210" s="213">
        <f t="shared" ref="J210:U210" si="239">J135</f>
        <v>0.79052486126766786</v>
      </c>
      <c r="K210" s="143">
        <f t="shared" si="239"/>
        <v>0.88182834283005318</v>
      </c>
      <c r="L210" s="214">
        <f t="shared" si="239"/>
        <v>2.6742661120497959</v>
      </c>
      <c r="M210" s="143">
        <f t="shared" si="239"/>
        <v>0.6880462264451046</v>
      </c>
      <c r="N210" s="143">
        <f t="shared" si="239"/>
        <v>-0.10247863482256325</v>
      </c>
      <c r="O210" s="143">
        <f t="shared" si="239"/>
        <v>0.76751370318196377</v>
      </c>
      <c r="P210" s="143">
        <f t="shared" si="239"/>
        <v>-0.11431463964808941</v>
      </c>
      <c r="Q210" s="179">
        <f t="shared" si="239"/>
        <v>2.6736432398243322</v>
      </c>
      <c r="R210" s="143">
        <f t="shared" si="239"/>
        <v>0.79070902794042652</v>
      </c>
      <c r="S210" s="143">
        <f t="shared" si="239"/>
        <v>1.8416667275866772E-4</v>
      </c>
      <c r="T210" s="143">
        <f t="shared" si="239"/>
        <v>0.88203378036023183</v>
      </c>
      <c r="U210" s="143">
        <f t="shared" si="239"/>
        <v>2.0543753017865374E-4</v>
      </c>
      <c r="V210" s="211"/>
      <c r="W210" s="211"/>
      <c r="X210" s="211"/>
      <c r="Y210" s="211"/>
      <c r="Z210" s="145">
        <f t="shared" ref="Z210:AI210" si="240">Z135</f>
        <v>113394.27124762262</v>
      </c>
      <c r="AA210" s="145">
        <f t="shared" si="240"/>
        <v>100721.28002751997</v>
      </c>
      <c r="AB210" s="145">
        <f t="shared" si="240"/>
        <v>29242.265624814478</v>
      </c>
      <c r="AC210" s="145">
        <f t="shared" si="240"/>
        <v>29249.078125</v>
      </c>
      <c r="AD210" s="145">
        <f t="shared" si="240"/>
        <v>25451.483566999996</v>
      </c>
      <c r="AE210" s="145">
        <f t="shared" si="240"/>
        <v>101652.72496987035</v>
      </c>
      <c r="AF210" s="145">
        <f t="shared" si="240"/>
        <v>90293.770777599973</v>
      </c>
      <c r="AG210" s="145">
        <f t="shared" si="240"/>
        <v>29242.265621325205</v>
      </c>
      <c r="AH210" s="145">
        <f t="shared" si="240"/>
        <v>29249.078125000004</v>
      </c>
      <c r="AI210" s="145">
        <f t="shared" si="240"/>
        <v>25451.483566999996</v>
      </c>
      <c r="AK210" s="180"/>
    </row>
    <row r="211" spans="1:37" x14ac:dyDescent="0.35">
      <c r="B211" s="142" t="str">
        <f>B167</f>
        <v>Iced Cake 1/4 Sheet Subtotal</v>
      </c>
      <c r="D211" s="211">
        <f>D167</f>
        <v>152151</v>
      </c>
      <c r="E211" s="145">
        <f t="shared" ref="E211:H211" si="241">E167</f>
        <v>86369.00025399997</v>
      </c>
      <c r="F211" s="145">
        <f t="shared" si="241"/>
        <v>6356.5831419999986</v>
      </c>
      <c r="G211" s="145">
        <f t="shared" si="241"/>
        <v>8955.7332419999984</v>
      </c>
      <c r="H211" s="178">
        <f t="shared" si="241"/>
        <v>1.7616390088173273</v>
      </c>
      <c r="I211" s="212">
        <f t="shared" si="229"/>
        <v>1.530729217701138</v>
      </c>
      <c r="J211" s="213">
        <f t="shared" ref="J211:AI211" si="242">J167</f>
        <v>0.97754166734504333</v>
      </c>
      <c r="K211" s="143">
        <f t="shared" si="242"/>
        <v>1.0719557661282104</v>
      </c>
      <c r="L211" s="214">
        <f t="shared" si="242"/>
        <v>1.530729217701138</v>
      </c>
      <c r="M211" s="143">
        <f t="shared" si="242"/>
        <v>0.8494087518701785</v>
      </c>
      <c r="N211" s="143">
        <f t="shared" si="242"/>
        <v>-0.12813291547486483</v>
      </c>
      <c r="O211" s="143">
        <f t="shared" si="242"/>
        <v>0.93144736426350472</v>
      </c>
      <c r="P211" s="143">
        <f t="shared" si="242"/>
        <v>-0.1405084018647057</v>
      </c>
      <c r="Q211" s="179">
        <f t="shared" si="242"/>
        <v>1.5241357229612045</v>
      </c>
      <c r="R211" s="143">
        <f t="shared" si="242"/>
        <v>0.98177056621842107</v>
      </c>
      <c r="S211" s="143">
        <f t="shared" si="242"/>
        <v>4.22889887337774E-3</v>
      </c>
      <c r="T211" s="143">
        <f t="shared" si="242"/>
        <v>1.07659310573645</v>
      </c>
      <c r="U211" s="143">
        <f t="shared" si="242"/>
        <v>4.6373396082395324E-3</v>
      </c>
      <c r="V211" s="211"/>
      <c r="W211" s="211"/>
      <c r="X211" s="211"/>
      <c r="Y211" s="211"/>
      <c r="Z211" s="145">
        <f t="shared" si="242"/>
        <v>181975.44188997988</v>
      </c>
      <c r="AA211" s="145">
        <f t="shared" si="242"/>
        <v>158795.12911275</v>
      </c>
      <c r="AB211" s="145">
        <f t="shared" si="242"/>
        <v>99397.723804149791</v>
      </c>
      <c r="AC211" s="145">
        <f t="shared" si="242"/>
        <v>99827.723809523799</v>
      </c>
      <c r="AD211" s="145">
        <f t="shared" si="242"/>
        <v>86369.00025399997</v>
      </c>
      <c r="AE211" s="145">
        <f t="shared" si="242"/>
        <v>164691.27231737252</v>
      </c>
      <c r="AF211" s="145">
        <f t="shared" si="242"/>
        <v>143706.4667735</v>
      </c>
      <c r="AG211" s="145">
        <f t="shared" si="242"/>
        <v>99397.723788944422</v>
      </c>
      <c r="AH211" s="145">
        <f t="shared" si="242"/>
        <v>99827.723809523799</v>
      </c>
      <c r="AI211" s="145">
        <f t="shared" si="242"/>
        <v>86369.00025399997</v>
      </c>
      <c r="AK211" s="180"/>
    </row>
    <row r="212" spans="1:37" x14ac:dyDescent="0.35">
      <c r="B212" s="142" t="str">
        <f>B199</f>
        <v>Iced Cake Layers Subtotal</v>
      </c>
      <c r="D212" s="211">
        <f>D199</f>
        <v>193611</v>
      </c>
      <c r="E212" s="145">
        <f>E199</f>
        <v>85467.717165999988</v>
      </c>
      <c r="F212" s="145">
        <f>F199</f>
        <v>4998.5662140000004</v>
      </c>
      <c r="G212" s="145">
        <f>G199</f>
        <v>9307.2165859999986</v>
      </c>
      <c r="H212" s="178">
        <f>H199</f>
        <v>2.265311469872985</v>
      </c>
      <c r="I212" s="212">
        <f t="shared" si="229"/>
        <v>2.1831482837229053</v>
      </c>
      <c r="J212" s="213">
        <f t="shared" ref="J212:U212" si="243">J199</f>
        <v>0.88885636376960109</v>
      </c>
      <c r="K212" s="143">
        <f t="shared" si="243"/>
        <v>0.97943462543878534</v>
      </c>
      <c r="L212" s="214">
        <f t="shared" si="243"/>
        <v>2.1831482837229053</v>
      </c>
      <c r="M212" s="143">
        <f t="shared" si="243"/>
        <v>0.85661741038577377</v>
      </c>
      <c r="N212" s="143">
        <f t="shared" si="243"/>
        <v>-3.2238953383827318E-2</v>
      </c>
      <c r="O212" s="143">
        <f t="shared" si="243"/>
        <v>0.94474663899915379</v>
      </c>
      <c r="P212" s="143">
        <f t="shared" si="243"/>
        <v>-3.4687986439631557E-2</v>
      </c>
      <c r="Q212" s="179">
        <f t="shared" si="243"/>
        <v>2.183148283669524</v>
      </c>
      <c r="R212" s="143">
        <f t="shared" si="243"/>
        <v>0.88885636379133515</v>
      </c>
      <c r="S212" s="143">
        <f t="shared" si="243"/>
        <v>2.1734058996969452E-11</v>
      </c>
      <c r="T212" s="143">
        <f t="shared" si="243"/>
        <v>0.98030235209286498</v>
      </c>
      <c r="U212" s="143">
        <f t="shared" si="243"/>
        <v>8.6772665407963689E-4</v>
      </c>
      <c r="V212" s="211"/>
      <c r="W212" s="211"/>
      <c r="X212" s="211"/>
      <c r="Y212" s="211"/>
      <c r="Z212" s="145">
        <f t="shared" ref="Z212:AI212" si="244">Z199</f>
        <v>227101.54628955206</v>
      </c>
      <c r="AA212" s="145">
        <f t="shared" si="244"/>
        <v>217930.79525861004</v>
      </c>
      <c r="AB212" s="145">
        <f t="shared" si="244"/>
        <v>88684.310380345167</v>
      </c>
      <c r="AC212" s="145">
        <f t="shared" si="244"/>
        <v>88684.31038251365</v>
      </c>
      <c r="AD212" s="145">
        <f t="shared" si="244"/>
        <v>85467.717166000002</v>
      </c>
      <c r="AE212" s="145">
        <f t="shared" si="244"/>
        <v>205084.61861717646</v>
      </c>
      <c r="AF212" s="145">
        <f t="shared" si="244"/>
        <v>197075.99443591997</v>
      </c>
      <c r="AG212" s="145">
        <f t="shared" si="244"/>
        <v>88605.81037712931</v>
      </c>
      <c r="AH212" s="145">
        <f t="shared" si="244"/>
        <v>88684.31038251365</v>
      </c>
      <c r="AI212" s="145">
        <f t="shared" si="244"/>
        <v>85467.717166000002</v>
      </c>
      <c r="AK212" s="180"/>
    </row>
    <row r="213" spans="1:37" x14ac:dyDescent="0.35">
      <c r="B213" s="210" t="s">
        <v>530</v>
      </c>
      <c r="C213" s="187"/>
      <c r="D213" s="189">
        <f>SUM(D205:D212)</f>
        <v>2178652.0100000002</v>
      </c>
      <c r="E213" s="189">
        <f t="shared" ref="E213:G213" si="245">SUM(E205:E212)</f>
        <v>477534.78700399993</v>
      </c>
      <c r="F213" s="189">
        <f t="shared" si="245"/>
        <v>91417.196599999996</v>
      </c>
      <c r="G213" s="189">
        <f t="shared" si="245"/>
        <v>60122.649603999991</v>
      </c>
      <c r="H213" s="193">
        <f>D213/E213</f>
        <v>4.5622896368840902</v>
      </c>
      <c r="I213" s="193"/>
      <c r="J213" s="223">
        <f>AB213/(SUM(E213:G213))</f>
        <v>0.79528876658627801</v>
      </c>
      <c r="K213" s="195">
        <f>AG213/(SUM(E213:F213))</f>
        <v>0.87915127836549067</v>
      </c>
      <c r="L213" s="224">
        <f>D213/(J213*(E213+F213+G213))</f>
        <v>4.3547261167696361</v>
      </c>
      <c r="M213" s="195">
        <f>AD213/SUM(E213:G213)</f>
        <v>0.75910672882927355</v>
      </c>
      <c r="N213" s="195">
        <f>M213-J213</f>
        <v>-3.6182037757004459E-2</v>
      </c>
      <c r="O213" s="195">
        <f>AI213/SUM(E213:F213)</f>
        <v>0.83932352951663503</v>
      </c>
      <c r="P213" s="195">
        <f>O213-K213</f>
        <v>-3.9827748848855649E-2</v>
      </c>
      <c r="Q213" s="193">
        <f>D213/(R213*(E213+F213+G213))</f>
        <v>4.3524416883438004</v>
      </c>
      <c r="R213" s="195">
        <f>AC213/(SUM(E213:G213))</f>
        <v>0.79570618292295237</v>
      </c>
      <c r="S213" s="195">
        <f>R213-J213</f>
        <v>4.1741633667435885E-4</v>
      </c>
      <c r="T213" s="195">
        <f>AH213/(SUM(E213:F213))</f>
        <v>0.8797905439978061</v>
      </c>
      <c r="U213" s="195">
        <f>T213-K213</f>
        <v>6.3926563231542222E-4</v>
      </c>
      <c r="V213" s="187"/>
      <c r="W213" s="187"/>
      <c r="X213" s="187"/>
      <c r="Z213" s="189">
        <f t="shared" ref="Z213:AI213" si="246">SUM(Z205:Z212)</f>
        <v>2976977.8657575203</v>
      </c>
      <c r="AA213" s="189">
        <f t="shared" si="246"/>
        <v>2918174.0963796191</v>
      </c>
      <c r="AB213" s="189">
        <f t="shared" si="246"/>
        <v>500295.98913470557</v>
      </c>
      <c r="AC213" s="189">
        <f t="shared" si="246"/>
        <v>500558.57516359398</v>
      </c>
      <c r="AD213" s="189">
        <f t="shared" si="246"/>
        <v>477534.78700399998</v>
      </c>
      <c r="AE213" s="189">
        <f t="shared" si="246"/>
        <v>2697268.3509293036</v>
      </c>
      <c r="AF213" s="189">
        <f t="shared" si="246"/>
        <v>2647995.4240133492</v>
      </c>
      <c r="AG213" s="189">
        <f t="shared" si="246"/>
        <v>500194.86371403822</v>
      </c>
      <c r="AH213" s="189">
        <f t="shared" si="246"/>
        <v>500558.57516359398</v>
      </c>
      <c r="AI213" s="189">
        <f t="shared" si="246"/>
        <v>477534.78700399993</v>
      </c>
      <c r="AK213" s="180"/>
    </row>
    <row r="214" spans="1:37" x14ac:dyDescent="0.35">
      <c r="M214" s="152"/>
      <c r="N214" s="152"/>
      <c r="O214" s="152"/>
      <c r="P214" s="152"/>
    </row>
    <row r="215" spans="1:37" x14ac:dyDescent="0.35">
      <c r="M215" s="152"/>
      <c r="N215" s="152"/>
      <c r="O215" s="152"/>
      <c r="P215" s="152"/>
    </row>
    <row r="216" spans="1:37" x14ac:dyDescent="0.35">
      <c r="A216" s="210" t="s">
        <v>531</v>
      </c>
      <c r="M216" s="152"/>
      <c r="N216" s="152"/>
      <c r="O216" s="152"/>
      <c r="P216" s="152"/>
    </row>
    <row r="217" spans="1:37" x14ac:dyDescent="0.35">
      <c r="D217" s="211">
        <f>SUMIF($A$5:$A$200,$A217,$D$5:$D$200)</f>
        <v>0</v>
      </c>
      <c r="E217" s="145">
        <f>SUMIF($A$5:$A$200,$A217,$E$5:$E$200)</f>
        <v>0</v>
      </c>
      <c r="F217" s="145">
        <f>SUMIF($A$5:$A$200,$A217,$F$5:$F$200)</f>
        <v>0</v>
      </c>
      <c r="G217" s="145">
        <f>SUMIF($A$5:$A$200,$A217,$G$5:$G$200)</f>
        <v>0</v>
      </c>
      <c r="H217" s="175">
        <f t="shared" ref="H217:H220" si="247">IF(ISERROR(D217/E217),0,D217/E217)</f>
        <v>0</v>
      </c>
      <c r="J217" s="215" t="e">
        <f>AB217/(SUM($E217:$G217))</f>
        <v>#DIV/0!</v>
      </c>
      <c r="K217" s="216" t="e">
        <f>AG217/(SUM($E217:$F217))</f>
        <v>#DIV/0!</v>
      </c>
      <c r="L217" s="217" t="e">
        <f>D217/(J217*(E217+F217+G217))</f>
        <v>#DIV/0!</v>
      </c>
      <c r="M217" s="218" t="e">
        <f>AD217/(SUM($E217:$G217))</f>
        <v>#DIV/0!</v>
      </c>
      <c r="N217" s="143" t="e">
        <f>M217-J217</f>
        <v>#DIV/0!</v>
      </c>
      <c r="O217" s="218" t="e">
        <f>AI217/(SUM($E217:$F217))</f>
        <v>#DIV/0!</v>
      </c>
      <c r="P217" s="143" t="e">
        <f>O217-K217</f>
        <v>#DIV/0!</v>
      </c>
      <c r="Q217" s="178" t="e">
        <f>D217/(R217*(E217+F217+G217))</f>
        <v>#DIV/0!</v>
      </c>
      <c r="R217" s="219" t="e">
        <f>AC217/(SUM($E217:$G217))</f>
        <v>#DIV/0!</v>
      </c>
      <c r="S217" s="143" t="e">
        <f>R217-J217</f>
        <v>#DIV/0!</v>
      </c>
      <c r="T217" s="219" t="e">
        <f>AH217/(SUM($E217:$F217))</f>
        <v>#DIV/0!</v>
      </c>
      <c r="U217" s="143" t="e">
        <f>T217-K217</f>
        <v>#DIV/0!</v>
      </c>
      <c r="Z217" s="145">
        <f t="shared" ref="Z217:AI220" si="248">SUMIF($A$5:$A$200,$A217,Z$5:Z$200)</f>
        <v>0</v>
      </c>
      <c r="AA217" s="145">
        <f t="shared" si="248"/>
        <v>0</v>
      </c>
      <c r="AB217" s="145">
        <f t="shared" si="248"/>
        <v>0</v>
      </c>
      <c r="AC217" s="145">
        <f t="shared" si="248"/>
        <v>0</v>
      </c>
      <c r="AD217" s="145">
        <f t="shared" si="248"/>
        <v>0</v>
      </c>
      <c r="AE217" s="145">
        <f t="shared" si="248"/>
        <v>0</v>
      </c>
      <c r="AF217" s="145">
        <f t="shared" si="248"/>
        <v>0</v>
      </c>
      <c r="AG217" s="145">
        <f t="shared" si="248"/>
        <v>0</v>
      </c>
      <c r="AH217" s="145">
        <f t="shared" si="248"/>
        <v>0</v>
      </c>
      <c r="AI217" s="145">
        <f t="shared" si="248"/>
        <v>0</v>
      </c>
    </row>
    <row r="218" spans="1:37" x14ac:dyDescent="0.35">
      <c r="A218" s="187"/>
      <c r="D218" s="211">
        <f>SUMIF($A$5:$A$200,$A218,$D$5:$D$200)</f>
        <v>0</v>
      </c>
      <c r="E218" s="145">
        <f>SUMIF($A$5:$A$200,$A218,$E$5:$E$200)</f>
        <v>0</v>
      </c>
      <c r="F218" s="145">
        <f>SUMIF($A$5:$A$200,$A218,$F$5:$F$200)</f>
        <v>0</v>
      </c>
      <c r="G218" s="145">
        <f>SUMIF($A$5:$A$200,$A218,$G$5:$G$200)</f>
        <v>0</v>
      </c>
      <c r="H218" s="175">
        <f t="shared" si="247"/>
        <v>0</v>
      </c>
      <c r="J218" s="215" t="e">
        <f t="shared" ref="J218:J220" si="249">AB218/(SUM($E218:$G218))</f>
        <v>#DIV/0!</v>
      </c>
      <c r="K218" s="216" t="e">
        <f t="shared" ref="K218:K220" si="250">AG218/(SUM($E218:$F218))</f>
        <v>#DIV/0!</v>
      </c>
      <c r="L218" s="217" t="e">
        <f>D218/(J218*(E218+F218+G218))</f>
        <v>#DIV/0!</v>
      </c>
      <c r="M218" s="218" t="e">
        <f>AD218/(SUM($E218:$G218))</f>
        <v>#DIV/0!</v>
      </c>
      <c r="N218" s="143" t="e">
        <f>M218-J218</f>
        <v>#DIV/0!</v>
      </c>
      <c r="O218" s="218" t="e">
        <f>AI218/(SUM($E218:$F218))</f>
        <v>#DIV/0!</v>
      </c>
      <c r="P218" s="143" t="e">
        <f>O218-K218</f>
        <v>#DIV/0!</v>
      </c>
      <c r="Q218" s="178" t="e">
        <f t="shared" ref="Q218:Q220" si="251">D218/(R218*(E218+F218+G218))</f>
        <v>#DIV/0!</v>
      </c>
      <c r="R218" s="219" t="e">
        <f>AC218/(SUM($E218:$G218))</f>
        <v>#DIV/0!</v>
      </c>
      <c r="S218" s="143" t="e">
        <f>R218-J218</f>
        <v>#DIV/0!</v>
      </c>
      <c r="T218" s="219" t="e">
        <f>AH218/(SUM($E218:$F218))</f>
        <v>#DIV/0!</v>
      </c>
      <c r="U218" s="143" t="e">
        <f>T218-K218</f>
        <v>#DIV/0!</v>
      </c>
      <c r="Z218" s="145">
        <f t="shared" si="248"/>
        <v>0</v>
      </c>
      <c r="AA218" s="145">
        <f t="shared" si="248"/>
        <v>0</v>
      </c>
      <c r="AB218" s="145">
        <f t="shared" si="248"/>
        <v>0</v>
      </c>
      <c r="AC218" s="145">
        <f t="shared" si="248"/>
        <v>0</v>
      </c>
      <c r="AD218" s="145">
        <f t="shared" si="248"/>
        <v>0</v>
      </c>
      <c r="AE218" s="145">
        <f t="shared" si="248"/>
        <v>0</v>
      </c>
      <c r="AF218" s="145">
        <f t="shared" si="248"/>
        <v>0</v>
      </c>
      <c r="AG218" s="145">
        <f t="shared" si="248"/>
        <v>0</v>
      </c>
      <c r="AH218" s="145">
        <f t="shared" si="248"/>
        <v>0</v>
      </c>
      <c r="AI218" s="145">
        <f t="shared" si="248"/>
        <v>0</v>
      </c>
    </row>
    <row r="219" spans="1:37" hidden="1" x14ac:dyDescent="0.35">
      <c r="A219" s="187" t="s">
        <v>534</v>
      </c>
      <c r="D219" s="211">
        <f>SUMIF($A$5:$A$200,$A219,$D$5:$D$200)</f>
        <v>0</v>
      </c>
      <c r="E219" s="145">
        <f>SUMIF($A$5:$A$200,$A219,$E$5:$E$200)</f>
        <v>0</v>
      </c>
      <c r="F219" s="145">
        <f>SUMIF($A$5:$A$200,$A219,$F$5:$F$200)</f>
        <v>0</v>
      </c>
      <c r="G219" s="145">
        <f>SUMIF($A$5:$A$200,$A219,$G$5:$G$200)</f>
        <v>0</v>
      </c>
      <c r="H219" s="175">
        <f t="shared" si="247"/>
        <v>0</v>
      </c>
      <c r="J219" s="216" t="e">
        <f t="shared" si="249"/>
        <v>#DIV/0!</v>
      </c>
      <c r="K219" s="216" t="e">
        <f t="shared" si="250"/>
        <v>#DIV/0!</v>
      </c>
      <c r="L219" s="220" t="e">
        <f>D219/(J219*(E219+F219+G219))</f>
        <v>#DIV/0!</v>
      </c>
      <c r="M219" s="218" t="e">
        <f>AD219/(SUM($E219:$G219))</f>
        <v>#DIV/0!</v>
      </c>
      <c r="N219" s="143" t="e">
        <f>M219-J219</f>
        <v>#DIV/0!</v>
      </c>
      <c r="O219" s="218" t="e">
        <f>AI219/(SUM($E219:$F219))</f>
        <v>#DIV/0!</v>
      </c>
      <c r="P219" s="143" t="e">
        <f>O219-K219</f>
        <v>#DIV/0!</v>
      </c>
      <c r="Q219" s="175" t="e">
        <f t="shared" si="251"/>
        <v>#DIV/0!</v>
      </c>
      <c r="R219" s="219" t="e">
        <f>AC219/(SUM($E219:$G219))</f>
        <v>#DIV/0!</v>
      </c>
      <c r="S219" s="143" t="e">
        <f>R219-J219</f>
        <v>#DIV/0!</v>
      </c>
      <c r="T219" s="219" t="e">
        <f>AH219/(SUM($E219:$F219))</f>
        <v>#DIV/0!</v>
      </c>
      <c r="U219" s="143" t="e">
        <f>T219-K219</f>
        <v>#DIV/0!</v>
      </c>
      <c r="Z219" s="145">
        <f t="shared" si="248"/>
        <v>0</v>
      </c>
      <c r="AA219" s="145">
        <f t="shared" si="248"/>
        <v>0</v>
      </c>
      <c r="AB219" s="145">
        <f t="shared" si="248"/>
        <v>0</v>
      </c>
      <c r="AC219" s="145">
        <f t="shared" si="248"/>
        <v>0</v>
      </c>
      <c r="AD219" s="145">
        <f t="shared" si="248"/>
        <v>0</v>
      </c>
      <c r="AE219" s="145">
        <f t="shared" si="248"/>
        <v>0</v>
      </c>
      <c r="AF219" s="145">
        <f t="shared" si="248"/>
        <v>0</v>
      </c>
      <c r="AG219" s="145">
        <f t="shared" si="248"/>
        <v>0</v>
      </c>
      <c r="AH219" s="145">
        <f t="shared" si="248"/>
        <v>0</v>
      </c>
      <c r="AI219" s="145">
        <f t="shared" si="248"/>
        <v>0</v>
      </c>
    </row>
    <row r="220" spans="1:37" hidden="1" x14ac:dyDescent="0.35">
      <c r="A220" s="187" t="s">
        <v>535</v>
      </c>
      <c r="D220" s="211">
        <f>SUMIF($A$5:$A$200,$A220,$D$5:$D$200)</f>
        <v>0</v>
      </c>
      <c r="E220" s="145">
        <f>SUMIF($A$5:$A$200,$A220,$E$5:$E$200)</f>
        <v>0</v>
      </c>
      <c r="F220" s="145">
        <f>SUMIF($A$5:$A$200,$A220,$F$5:$F$200)</f>
        <v>0</v>
      </c>
      <c r="G220" s="145">
        <f>SUMIF($A$5:$A$200,$A220,$G$5:$G$200)</f>
        <v>0</v>
      </c>
      <c r="H220" s="175">
        <f t="shared" si="247"/>
        <v>0</v>
      </c>
      <c r="J220" s="216" t="e">
        <f t="shared" si="249"/>
        <v>#DIV/0!</v>
      </c>
      <c r="K220" s="216" t="e">
        <f t="shared" si="250"/>
        <v>#DIV/0!</v>
      </c>
      <c r="L220" s="220" t="e">
        <f>D220/(J220*(E220+F220+G220))</f>
        <v>#DIV/0!</v>
      </c>
      <c r="M220" s="218" t="e">
        <f>AD220/(SUM($E220:$G220))</f>
        <v>#DIV/0!</v>
      </c>
      <c r="N220" s="143" t="e">
        <f>M220-J220</f>
        <v>#DIV/0!</v>
      </c>
      <c r="O220" s="218" t="e">
        <f>AI220/(SUM($E220:$F220))</f>
        <v>#DIV/0!</v>
      </c>
      <c r="P220" s="143" t="e">
        <f>O220-K220</f>
        <v>#DIV/0!</v>
      </c>
      <c r="Q220" s="175" t="e">
        <f t="shared" si="251"/>
        <v>#DIV/0!</v>
      </c>
      <c r="R220" s="219" t="e">
        <f>AC220/(SUM($E220:$G220))</f>
        <v>#DIV/0!</v>
      </c>
      <c r="S220" s="143" t="e">
        <f>R220-J220</f>
        <v>#DIV/0!</v>
      </c>
      <c r="T220" s="219" t="e">
        <f>AH220/(SUM($E220:$F220))</f>
        <v>#DIV/0!</v>
      </c>
      <c r="U220" s="143" t="e">
        <f>T220-K220</f>
        <v>#DIV/0!</v>
      </c>
      <c r="Z220" s="145">
        <f t="shared" si="248"/>
        <v>0</v>
      </c>
      <c r="AA220" s="145">
        <f t="shared" si="248"/>
        <v>0</v>
      </c>
      <c r="AB220" s="145">
        <f t="shared" si="248"/>
        <v>0</v>
      </c>
      <c r="AC220" s="145">
        <f t="shared" si="248"/>
        <v>0</v>
      </c>
      <c r="AD220" s="145">
        <f t="shared" si="248"/>
        <v>0</v>
      </c>
      <c r="AE220" s="145">
        <f t="shared" si="248"/>
        <v>0</v>
      </c>
      <c r="AF220" s="145">
        <f t="shared" si="248"/>
        <v>0</v>
      </c>
      <c r="AG220" s="145">
        <f t="shared" si="248"/>
        <v>0</v>
      </c>
      <c r="AH220" s="145">
        <f t="shared" si="248"/>
        <v>0</v>
      </c>
      <c r="AI220" s="145">
        <f t="shared" si="248"/>
        <v>0</v>
      </c>
    </row>
    <row r="221" spans="1:37" x14ac:dyDescent="0.35">
      <c r="C221" s="142" t="s">
        <v>536</v>
      </c>
      <c r="D221" s="211">
        <f>D217+D218-(D205+D206+D208+D209+D210)</f>
        <v>-1776075.0100000002</v>
      </c>
      <c r="E221" s="211">
        <f t="shared" ref="E221:G221" si="252">E217+E218-(E205+E206+E208+E209+E210)</f>
        <v>-278467.38605699997</v>
      </c>
      <c r="F221" s="211">
        <f t="shared" si="252"/>
        <v>-73934.797419999988</v>
      </c>
      <c r="G221" s="211">
        <f t="shared" si="252"/>
        <v>-38226.366464999999</v>
      </c>
      <c r="H221" s="211"/>
      <c r="M221" s="152"/>
      <c r="N221" s="152"/>
      <c r="O221" s="152"/>
      <c r="P221" s="152"/>
    </row>
    <row r="222" spans="1:37" x14ac:dyDescent="0.35">
      <c r="M222" s="152"/>
      <c r="N222" s="152"/>
      <c r="O222" s="152"/>
      <c r="P222" s="152"/>
    </row>
    <row r="223" spans="1:37" x14ac:dyDescent="0.35">
      <c r="M223" s="152"/>
      <c r="N223" s="152"/>
      <c r="O223" s="152"/>
      <c r="P223" s="152"/>
    </row>
    <row r="224" spans="1:37" x14ac:dyDescent="0.35">
      <c r="M224" s="152"/>
      <c r="N224" s="152"/>
      <c r="O224" s="152"/>
      <c r="P224" s="152"/>
    </row>
    <row r="225" spans="13:16" x14ac:dyDescent="0.35">
      <c r="M225" s="152"/>
      <c r="N225" s="152"/>
      <c r="O225" s="152"/>
      <c r="P225" s="152"/>
    </row>
    <row r="226" spans="13:16" x14ac:dyDescent="0.35">
      <c r="M226" s="152"/>
      <c r="N226" s="152"/>
      <c r="O226" s="152"/>
      <c r="P226" s="152"/>
    </row>
    <row r="227" spans="13:16" x14ac:dyDescent="0.35">
      <c r="M227" s="152"/>
      <c r="N227" s="152"/>
      <c r="O227" s="152"/>
      <c r="P227" s="152"/>
    </row>
    <row r="228" spans="13:16" x14ac:dyDescent="0.35">
      <c r="M228" s="152"/>
      <c r="N228" s="152"/>
      <c r="O228" s="152"/>
      <c r="P228" s="152"/>
    </row>
    <row r="229" spans="13:16" x14ac:dyDescent="0.35">
      <c r="M229" s="152"/>
      <c r="N229" s="152"/>
      <c r="O229" s="152"/>
      <c r="P229" s="152"/>
    </row>
    <row r="230" spans="13:16" x14ac:dyDescent="0.35">
      <c r="M230" s="152"/>
      <c r="N230" s="152"/>
      <c r="O230" s="152"/>
      <c r="P230" s="152"/>
    </row>
    <row r="231" spans="13:16" x14ac:dyDescent="0.35">
      <c r="M231" s="152"/>
      <c r="N231" s="152"/>
      <c r="O231" s="152"/>
      <c r="P231" s="152"/>
    </row>
    <row r="232" spans="13:16" x14ac:dyDescent="0.35">
      <c r="M232" s="152"/>
      <c r="N232" s="152"/>
      <c r="O232" s="152"/>
      <c r="P232" s="152"/>
    </row>
    <row r="233" spans="13:16" x14ac:dyDescent="0.35">
      <c r="M233" s="152"/>
      <c r="N233" s="152"/>
      <c r="O233" s="152"/>
      <c r="P233" s="152"/>
    </row>
    <row r="234" spans="13:16" x14ac:dyDescent="0.35">
      <c r="M234" s="152"/>
      <c r="N234" s="152"/>
      <c r="O234" s="152"/>
      <c r="P234" s="152"/>
    </row>
    <row r="235" spans="13:16" x14ac:dyDescent="0.35">
      <c r="M235" s="152"/>
      <c r="N235" s="152"/>
      <c r="O235" s="152"/>
      <c r="P235" s="152"/>
    </row>
    <row r="236" spans="13:16" x14ac:dyDescent="0.35">
      <c r="M236" s="152"/>
      <c r="N236" s="152"/>
      <c r="O236" s="152"/>
      <c r="P236" s="152"/>
    </row>
    <row r="237" spans="13:16" x14ac:dyDescent="0.35">
      <c r="M237" s="152"/>
      <c r="N237" s="152"/>
      <c r="O237" s="152"/>
      <c r="P237" s="152"/>
    </row>
    <row r="238" spans="13:16" x14ac:dyDescent="0.35">
      <c r="M238" s="152"/>
      <c r="N238" s="152"/>
      <c r="O238" s="152"/>
      <c r="P238" s="152"/>
    </row>
    <row r="239" spans="13:16" x14ac:dyDescent="0.35">
      <c r="M239" s="152"/>
      <c r="N239" s="152"/>
      <c r="O239" s="152"/>
      <c r="P239" s="152"/>
    </row>
    <row r="240" spans="13:16" x14ac:dyDescent="0.35">
      <c r="M240" s="152"/>
      <c r="N240" s="152"/>
      <c r="O240" s="152"/>
      <c r="P240" s="152"/>
    </row>
    <row r="241" spans="13:16" x14ac:dyDescent="0.35">
      <c r="M241" s="152"/>
      <c r="N241" s="152"/>
      <c r="O241" s="152"/>
      <c r="P241" s="152"/>
    </row>
    <row r="242" spans="13:16" x14ac:dyDescent="0.35">
      <c r="M242" s="152"/>
      <c r="N242" s="152"/>
      <c r="O242" s="152"/>
      <c r="P242" s="152"/>
    </row>
    <row r="243" spans="13:16" x14ac:dyDescent="0.35">
      <c r="M243" s="152"/>
      <c r="N243" s="152"/>
      <c r="O243" s="152"/>
      <c r="P243" s="152"/>
    </row>
    <row r="244" spans="13:16" x14ac:dyDescent="0.35">
      <c r="M244" s="152"/>
      <c r="N244" s="152"/>
      <c r="O244" s="152"/>
      <c r="P244" s="152"/>
    </row>
    <row r="245" spans="13:16" x14ac:dyDescent="0.35">
      <c r="M245" s="152"/>
      <c r="N245" s="152"/>
      <c r="O245" s="152"/>
      <c r="P245" s="152"/>
    </row>
    <row r="246" spans="13:16" x14ac:dyDescent="0.35">
      <c r="M246" s="152"/>
      <c r="N246" s="152"/>
      <c r="O246" s="152"/>
      <c r="P246" s="152"/>
    </row>
    <row r="247" spans="13:16" x14ac:dyDescent="0.35">
      <c r="M247" s="152"/>
      <c r="N247" s="152"/>
      <c r="O247" s="152"/>
      <c r="P247" s="152"/>
    </row>
    <row r="248" spans="13:16" x14ac:dyDescent="0.35">
      <c r="M248" s="152"/>
      <c r="N248" s="152"/>
      <c r="O248" s="152"/>
      <c r="P248" s="152"/>
    </row>
    <row r="249" spans="13:16" x14ac:dyDescent="0.35">
      <c r="M249" s="152"/>
      <c r="N249" s="152"/>
      <c r="O249" s="152"/>
      <c r="P249" s="152"/>
    </row>
    <row r="250" spans="13:16" x14ac:dyDescent="0.35">
      <c r="M250" s="152"/>
      <c r="N250" s="152"/>
      <c r="O250" s="152"/>
      <c r="P250" s="152"/>
    </row>
    <row r="251" spans="13:16" x14ac:dyDescent="0.35">
      <c r="M251" s="152"/>
      <c r="N251" s="152"/>
      <c r="O251" s="152"/>
      <c r="P251" s="152"/>
    </row>
    <row r="252" spans="13:16" x14ac:dyDescent="0.35">
      <c r="M252" s="152"/>
      <c r="N252" s="152"/>
      <c r="O252" s="152"/>
      <c r="P252" s="152"/>
    </row>
    <row r="253" spans="13:16" x14ac:dyDescent="0.35">
      <c r="M253" s="152"/>
      <c r="N253" s="152"/>
      <c r="O253" s="152"/>
      <c r="P253" s="152"/>
    </row>
    <row r="254" spans="13:16" x14ac:dyDescent="0.35">
      <c r="M254" s="152"/>
      <c r="N254" s="152"/>
      <c r="O254" s="152"/>
      <c r="P254" s="152"/>
    </row>
    <row r="255" spans="13:16" x14ac:dyDescent="0.35">
      <c r="M255" s="152"/>
      <c r="N255" s="152"/>
      <c r="O255" s="152"/>
      <c r="P255" s="152"/>
    </row>
    <row r="256" spans="13:16" x14ac:dyDescent="0.35">
      <c r="M256" s="152"/>
      <c r="N256" s="152"/>
      <c r="O256" s="152"/>
      <c r="P256" s="152"/>
    </row>
    <row r="257" spans="13:16" x14ac:dyDescent="0.35">
      <c r="M257" s="152"/>
      <c r="N257" s="152"/>
      <c r="O257" s="152"/>
      <c r="P257" s="152"/>
    </row>
    <row r="258" spans="13:16" x14ac:dyDescent="0.35">
      <c r="M258" s="152"/>
      <c r="N258" s="152"/>
      <c r="O258" s="152"/>
      <c r="P258" s="152"/>
    </row>
    <row r="259" spans="13:16" x14ac:dyDescent="0.35">
      <c r="M259" s="152"/>
      <c r="N259" s="152"/>
      <c r="O259" s="152"/>
      <c r="P259" s="152"/>
    </row>
    <row r="260" spans="13:16" x14ac:dyDescent="0.35">
      <c r="M260" s="152"/>
      <c r="N260" s="152"/>
      <c r="O260" s="152"/>
      <c r="P260" s="152"/>
    </row>
    <row r="261" spans="13:16" x14ac:dyDescent="0.35">
      <c r="M261" s="152"/>
      <c r="N261" s="152"/>
      <c r="O261" s="152"/>
      <c r="P261" s="152"/>
    </row>
    <row r="262" spans="13:16" x14ac:dyDescent="0.35">
      <c r="M262" s="152"/>
      <c r="N262" s="152"/>
      <c r="O262" s="152"/>
      <c r="P262" s="152"/>
    </row>
    <row r="263" spans="13:16" x14ac:dyDescent="0.35">
      <c r="M263" s="152"/>
      <c r="N263" s="152"/>
      <c r="O263" s="152"/>
      <c r="P263" s="152"/>
    </row>
    <row r="264" spans="13:16" x14ac:dyDescent="0.35">
      <c r="M264" s="152"/>
      <c r="N264" s="152"/>
      <c r="O264" s="152"/>
      <c r="P264" s="152"/>
    </row>
    <row r="265" spans="13:16" x14ac:dyDescent="0.35">
      <c r="M265" s="152"/>
      <c r="N265" s="152"/>
      <c r="O265" s="152"/>
      <c r="P265" s="152"/>
    </row>
    <row r="266" spans="13:16" x14ac:dyDescent="0.35">
      <c r="M266" s="152"/>
      <c r="N266" s="152"/>
      <c r="O266" s="152"/>
      <c r="P266" s="152"/>
    </row>
    <row r="267" spans="13:16" x14ac:dyDescent="0.35">
      <c r="M267" s="152"/>
      <c r="N267" s="152"/>
      <c r="O267" s="152"/>
      <c r="P267" s="152"/>
    </row>
    <row r="268" spans="13:16" x14ac:dyDescent="0.35">
      <c r="M268" s="152"/>
      <c r="N268" s="152"/>
      <c r="O268" s="152"/>
      <c r="P268" s="152"/>
    </row>
    <row r="269" spans="13:16" x14ac:dyDescent="0.35">
      <c r="M269" s="152"/>
      <c r="N269" s="152"/>
      <c r="O269" s="152"/>
      <c r="P269" s="152"/>
    </row>
    <row r="270" spans="13:16" x14ac:dyDescent="0.35">
      <c r="M270" s="152"/>
      <c r="N270" s="152"/>
      <c r="O270" s="152"/>
      <c r="P270" s="152"/>
    </row>
    <row r="271" spans="13:16" x14ac:dyDescent="0.35">
      <c r="M271" s="152"/>
      <c r="N271" s="152"/>
      <c r="O271" s="152"/>
      <c r="P271" s="152"/>
    </row>
    <row r="272" spans="13:16" x14ac:dyDescent="0.35">
      <c r="M272" s="152"/>
      <c r="N272" s="152"/>
      <c r="O272" s="152"/>
      <c r="P272" s="152"/>
    </row>
    <row r="273" spans="13:16" x14ac:dyDescent="0.35">
      <c r="M273" s="152"/>
      <c r="N273" s="152"/>
      <c r="O273" s="152"/>
      <c r="P273" s="152"/>
    </row>
    <row r="274" spans="13:16" x14ac:dyDescent="0.35">
      <c r="M274" s="152"/>
      <c r="N274" s="152"/>
      <c r="O274" s="152"/>
      <c r="P274" s="152"/>
    </row>
    <row r="275" spans="13:16" x14ac:dyDescent="0.35">
      <c r="M275" s="152"/>
      <c r="N275" s="152"/>
      <c r="O275" s="152"/>
      <c r="P275" s="152"/>
    </row>
    <row r="276" spans="13:16" x14ac:dyDescent="0.35">
      <c r="M276" s="152"/>
      <c r="N276" s="152"/>
      <c r="O276" s="152"/>
      <c r="P276" s="152"/>
    </row>
    <row r="277" spans="13:16" x14ac:dyDescent="0.35">
      <c r="M277" s="152"/>
      <c r="N277" s="152"/>
      <c r="O277" s="152"/>
      <c r="P277" s="152"/>
    </row>
    <row r="278" spans="13:16" x14ac:dyDescent="0.35">
      <c r="M278" s="152"/>
      <c r="N278" s="152"/>
      <c r="O278" s="152"/>
      <c r="P278" s="152"/>
    </row>
    <row r="279" spans="13:16" x14ac:dyDescent="0.35">
      <c r="M279" s="152"/>
      <c r="N279" s="152"/>
      <c r="O279" s="152"/>
      <c r="P279" s="152"/>
    </row>
    <row r="280" spans="13:16" x14ac:dyDescent="0.35">
      <c r="M280" s="152"/>
      <c r="N280" s="152"/>
      <c r="O280" s="152"/>
      <c r="P280" s="152"/>
    </row>
    <row r="281" spans="13:16" x14ac:dyDescent="0.35">
      <c r="M281" s="152"/>
      <c r="N281" s="152"/>
      <c r="O281" s="152"/>
      <c r="P281" s="152"/>
    </row>
    <row r="282" spans="13:16" x14ac:dyDescent="0.35">
      <c r="M282" s="152"/>
      <c r="N282" s="152"/>
      <c r="O282" s="152"/>
      <c r="P282" s="152"/>
    </row>
    <row r="283" spans="13:16" x14ac:dyDescent="0.35">
      <c r="M283" s="152"/>
      <c r="N283" s="152"/>
      <c r="O283" s="152"/>
      <c r="P283" s="152"/>
    </row>
    <row r="284" spans="13:16" x14ac:dyDescent="0.35">
      <c r="M284" s="152"/>
      <c r="N284" s="152"/>
      <c r="O284" s="152"/>
      <c r="P284" s="152"/>
    </row>
    <row r="285" spans="13:16" x14ac:dyDescent="0.35">
      <c r="M285" s="152"/>
      <c r="N285" s="152"/>
      <c r="O285" s="152"/>
      <c r="P285" s="152"/>
    </row>
    <row r="286" spans="13:16" x14ac:dyDescent="0.35">
      <c r="M286" s="152"/>
      <c r="N286" s="152"/>
      <c r="O286" s="152"/>
      <c r="P286" s="152"/>
    </row>
    <row r="287" spans="13:16" x14ac:dyDescent="0.35">
      <c r="M287" s="152"/>
      <c r="N287" s="152"/>
      <c r="O287" s="152"/>
      <c r="P287" s="152"/>
    </row>
    <row r="288" spans="13:16" x14ac:dyDescent="0.35">
      <c r="M288" s="152"/>
      <c r="N288" s="152"/>
      <c r="O288" s="152"/>
      <c r="P288" s="152"/>
    </row>
    <row r="289" spans="13:16" x14ac:dyDescent="0.35">
      <c r="M289" s="152"/>
      <c r="N289" s="152"/>
      <c r="O289" s="152"/>
      <c r="P289" s="152"/>
    </row>
    <row r="290" spans="13:16" x14ac:dyDescent="0.35">
      <c r="M290" s="152"/>
      <c r="N290" s="152"/>
      <c r="O290" s="152"/>
      <c r="P290" s="152"/>
    </row>
    <row r="291" spans="13:16" x14ac:dyDescent="0.35">
      <c r="M291" s="152"/>
      <c r="N291" s="152"/>
      <c r="O291" s="152"/>
      <c r="P291" s="152"/>
    </row>
    <row r="292" spans="13:16" x14ac:dyDescent="0.35">
      <c r="M292" s="152"/>
      <c r="N292" s="152"/>
      <c r="O292" s="152"/>
      <c r="P292" s="152"/>
    </row>
    <row r="293" spans="13:16" x14ac:dyDescent="0.35">
      <c r="M293" s="152"/>
      <c r="N293" s="152"/>
      <c r="O293" s="152"/>
      <c r="P293" s="152"/>
    </row>
    <row r="294" spans="13:16" x14ac:dyDescent="0.35">
      <c r="M294" s="152"/>
      <c r="N294" s="152"/>
      <c r="O294" s="152"/>
      <c r="P294" s="152"/>
    </row>
    <row r="295" spans="13:16" x14ac:dyDescent="0.35">
      <c r="M295" s="152"/>
      <c r="N295" s="152"/>
      <c r="O295" s="152"/>
      <c r="P295" s="152"/>
    </row>
    <row r="296" spans="13:16" x14ac:dyDescent="0.35">
      <c r="M296" s="152"/>
      <c r="N296" s="152"/>
      <c r="O296" s="152"/>
      <c r="P296" s="152"/>
    </row>
    <row r="297" spans="13:16" x14ac:dyDescent="0.35">
      <c r="M297" s="152"/>
      <c r="N297" s="152"/>
      <c r="O297" s="152"/>
      <c r="P297" s="152"/>
    </row>
    <row r="298" spans="13:16" x14ac:dyDescent="0.35">
      <c r="M298" s="152"/>
      <c r="N298" s="152"/>
      <c r="O298" s="152"/>
      <c r="P298" s="152"/>
    </row>
    <row r="299" spans="13:16" x14ac:dyDescent="0.35">
      <c r="M299" s="152"/>
      <c r="N299" s="152"/>
      <c r="O299" s="152"/>
      <c r="P299" s="152"/>
    </row>
    <row r="300" spans="13:16" x14ac:dyDescent="0.35">
      <c r="M300" s="152"/>
      <c r="N300" s="152"/>
      <c r="O300" s="152"/>
      <c r="P300" s="152"/>
    </row>
    <row r="301" spans="13:16" x14ac:dyDescent="0.35">
      <c r="M301" s="152"/>
      <c r="N301" s="152"/>
      <c r="O301" s="152"/>
      <c r="P301" s="152"/>
    </row>
    <row r="302" spans="13:16" x14ac:dyDescent="0.35">
      <c r="M302" s="152"/>
      <c r="N302" s="152"/>
      <c r="O302" s="152"/>
      <c r="P302" s="152"/>
    </row>
    <row r="303" spans="13:16" x14ac:dyDescent="0.35">
      <c r="M303" s="152"/>
      <c r="N303" s="152"/>
      <c r="O303" s="152"/>
      <c r="P303" s="152"/>
    </row>
    <row r="304" spans="13:16" x14ac:dyDescent="0.35">
      <c r="M304" s="152"/>
      <c r="N304" s="152"/>
      <c r="O304" s="152"/>
      <c r="P304" s="152"/>
    </row>
    <row r="305" spans="13:16" x14ac:dyDescent="0.35">
      <c r="M305" s="152"/>
      <c r="N305" s="152"/>
      <c r="O305" s="152"/>
      <c r="P305" s="152"/>
    </row>
    <row r="306" spans="13:16" x14ac:dyDescent="0.35">
      <c r="M306" s="152"/>
      <c r="N306" s="152"/>
      <c r="O306" s="152"/>
      <c r="P306" s="152"/>
    </row>
    <row r="307" spans="13:16" x14ac:dyDescent="0.35">
      <c r="M307" s="152"/>
      <c r="N307" s="152"/>
      <c r="O307" s="152"/>
      <c r="P307" s="152"/>
    </row>
    <row r="308" spans="13:16" x14ac:dyDescent="0.35">
      <c r="M308" s="152"/>
      <c r="N308" s="152"/>
      <c r="O308" s="152"/>
      <c r="P308" s="152"/>
    </row>
    <row r="309" spans="13:16" x14ac:dyDescent="0.35">
      <c r="M309" s="152"/>
      <c r="N309" s="152"/>
      <c r="O309" s="152"/>
      <c r="P309" s="152"/>
    </row>
    <row r="310" spans="13:16" x14ac:dyDescent="0.35">
      <c r="M310" s="152"/>
      <c r="N310" s="152"/>
      <c r="O310" s="152"/>
      <c r="P310" s="152"/>
    </row>
    <row r="311" spans="13:16" x14ac:dyDescent="0.35">
      <c r="M311" s="152"/>
      <c r="N311" s="152"/>
      <c r="O311" s="152"/>
      <c r="P311" s="152"/>
    </row>
    <row r="312" spans="13:16" x14ac:dyDescent="0.35">
      <c r="M312" s="152"/>
      <c r="N312" s="152"/>
      <c r="O312" s="152"/>
      <c r="P312" s="152"/>
    </row>
    <row r="313" spans="13:16" x14ac:dyDescent="0.35">
      <c r="M313" s="152"/>
      <c r="N313" s="152"/>
      <c r="O313" s="152"/>
      <c r="P313" s="152"/>
    </row>
    <row r="314" spans="13:16" x14ac:dyDescent="0.35">
      <c r="M314" s="152"/>
      <c r="N314" s="152"/>
      <c r="O314" s="152"/>
      <c r="P314" s="152"/>
    </row>
    <row r="315" spans="13:16" x14ac:dyDescent="0.35">
      <c r="M315" s="152"/>
      <c r="N315" s="152"/>
      <c r="O315" s="152"/>
      <c r="P315" s="152"/>
    </row>
    <row r="316" spans="13:16" x14ac:dyDescent="0.35">
      <c r="M316" s="152"/>
      <c r="N316" s="152"/>
      <c r="O316" s="152"/>
      <c r="P316" s="152"/>
    </row>
    <row r="317" spans="13:16" x14ac:dyDescent="0.35">
      <c r="M317" s="152"/>
      <c r="N317" s="152"/>
      <c r="O317" s="152"/>
      <c r="P317" s="152"/>
    </row>
    <row r="318" spans="13:16" x14ac:dyDescent="0.35">
      <c r="M318" s="152"/>
      <c r="N318" s="152"/>
      <c r="O318" s="152"/>
      <c r="P318" s="152"/>
    </row>
    <row r="319" spans="13:16" x14ac:dyDescent="0.35">
      <c r="M319" s="152"/>
      <c r="N319" s="152"/>
      <c r="O319" s="152"/>
      <c r="P319" s="152"/>
    </row>
    <row r="320" spans="13:16" x14ac:dyDescent="0.35">
      <c r="M320" s="152"/>
      <c r="N320" s="152"/>
      <c r="O320" s="152"/>
      <c r="P320" s="152"/>
    </row>
    <row r="321" spans="13:16" x14ac:dyDescent="0.35">
      <c r="M321" s="152"/>
      <c r="N321" s="152"/>
      <c r="O321" s="152"/>
      <c r="P321" s="152"/>
    </row>
    <row r="322" spans="13:16" x14ac:dyDescent="0.35">
      <c r="M322" s="152"/>
      <c r="N322" s="152"/>
      <c r="O322" s="152"/>
      <c r="P322" s="152"/>
    </row>
    <row r="323" spans="13:16" x14ac:dyDescent="0.35">
      <c r="M323" s="152"/>
      <c r="N323" s="152"/>
      <c r="O323" s="152"/>
      <c r="P323" s="152"/>
    </row>
    <row r="324" spans="13:16" x14ac:dyDescent="0.35">
      <c r="M324" s="152"/>
      <c r="N324" s="152"/>
      <c r="O324" s="152"/>
      <c r="P324" s="152"/>
    </row>
    <row r="325" spans="13:16" x14ac:dyDescent="0.35">
      <c r="M325" s="152"/>
      <c r="N325" s="152"/>
      <c r="O325" s="152"/>
      <c r="P325" s="152"/>
    </row>
    <row r="326" spans="13:16" x14ac:dyDescent="0.35">
      <c r="M326" s="152"/>
      <c r="N326" s="152"/>
      <c r="O326" s="152"/>
      <c r="P326" s="152"/>
    </row>
    <row r="327" spans="13:16" x14ac:dyDescent="0.35">
      <c r="M327" s="152"/>
      <c r="N327" s="152"/>
      <c r="O327" s="152"/>
      <c r="P327" s="152"/>
    </row>
    <row r="328" spans="13:16" x14ac:dyDescent="0.35">
      <c r="M328" s="152"/>
      <c r="N328" s="152"/>
      <c r="O328" s="152"/>
      <c r="P328" s="152"/>
    </row>
    <row r="329" spans="13:16" x14ac:dyDescent="0.35">
      <c r="M329" s="152"/>
      <c r="N329" s="152"/>
      <c r="O329" s="152"/>
      <c r="P329" s="152"/>
    </row>
    <row r="330" spans="13:16" x14ac:dyDescent="0.35">
      <c r="M330" s="152"/>
      <c r="N330" s="152"/>
      <c r="O330" s="152"/>
      <c r="P330" s="152"/>
    </row>
    <row r="331" spans="13:16" x14ac:dyDescent="0.35">
      <c r="M331" s="152"/>
      <c r="N331" s="152"/>
      <c r="O331" s="152"/>
      <c r="P331" s="152"/>
    </row>
    <row r="332" spans="13:16" x14ac:dyDescent="0.35">
      <c r="M332" s="152"/>
      <c r="N332" s="152"/>
      <c r="O332" s="152"/>
      <c r="P332" s="152"/>
    </row>
    <row r="333" spans="13:16" x14ac:dyDescent="0.35">
      <c r="M333" s="152"/>
      <c r="N333" s="152"/>
      <c r="O333" s="152"/>
      <c r="P333" s="152"/>
    </row>
    <row r="334" spans="13:16" x14ac:dyDescent="0.35">
      <c r="M334" s="152"/>
      <c r="N334" s="152"/>
      <c r="O334" s="152"/>
      <c r="P334" s="152"/>
    </row>
    <row r="335" spans="13:16" x14ac:dyDescent="0.35">
      <c r="M335" s="152"/>
      <c r="N335" s="152"/>
      <c r="O335" s="152"/>
      <c r="P335" s="152"/>
    </row>
    <row r="336" spans="13:16" x14ac:dyDescent="0.35">
      <c r="M336" s="152"/>
      <c r="N336" s="152"/>
      <c r="O336" s="152"/>
      <c r="P336" s="152"/>
    </row>
    <row r="337" spans="13:16" x14ac:dyDescent="0.35">
      <c r="M337" s="152"/>
      <c r="N337" s="152"/>
      <c r="O337" s="152"/>
      <c r="P337" s="152"/>
    </row>
    <row r="338" spans="13:16" x14ac:dyDescent="0.35">
      <c r="M338" s="152"/>
      <c r="N338" s="152"/>
      <c r="O338" s="152"/>
      <c r="P338" s="152"/>
    </row>
    <row r="339" spans="13:16" x14ac:dyDescent="0.35">
      <c r="M339" s="152"/>
      <c r="N339" s="152"/>
      <c r="O339" s="152"/>
      <c r="P339" s="152"/>
    </row>
    <row r="340" spans="13:16" x14ac:dyDescent="0.35">
      <c r="M340" s="152"/>
      <c r="N340" s="152"/>
      <c r="O340" s="152"/>
      <c r="P340" s="152"/>
    </row>
    <row r="341" spans="13:16" x14ac:dyDescent="0.35">
      <c r="M341" s="152"/>
      <c r="N341" s="152"/>
      <c r="O341" s="152"/>
      <c r="P341" s="152"/>
    </row>
    <row r="342" spans="13:16" x14ac:dyDescent="0.35">
      <c r="M342" s="152"/>
      <c r="N342" s="152"/>
      <c r="O342" s="152"/>
      <c r="P342" s="152"/>
    </row>
    <row r="343" spans="13:16" x14ac:dyDescent="0.35">
      <c r="M343" s="152"/>
      <c r="N343" s="152"/>
      <c r="O343" s="152"/>
      <c r="P343" s="152"/>
    </row>
    <row r="344" spans="13:16" x14ac:dyDescent="0.35">
      <c r="M344" s="152"/>
      <c r="N344" s="152"/>
      <c r="O344" s="152"/>
      <c r="P344" s="152"/>
    </row>
    <row r="345" spans="13:16" x14ac:dyDescent="0.35">
      <c r="M345" s="152"/>
      <c r="N345" s="152"/>
      <c r="O345" s="152"/>
      <c r="P345" s="152"/>
    </row>
    <row r="346" spans="13:16" x14ac:dyDescent="0.35">
      <c r="M346" s="152"/>
      <c r="N346" s="152"/>
      <c r="O346" s="152"/>
      <c r="P346" s="152"/>
    </row>
    <row r="347" spans="13:16" x14ac:dyDescent="0.35">
      <c r="M347" s="152"/>
      <c r="N347" s="152"/>
      <c r="O347" s="152"/>
      <c r="P347" s="152"/>
    </row>
    <row r="348" spans="13:16" x14ac:dyDescent="0.35">
      <c r="M348" s="152"/>
      <c r="N348" s="152"/>
      <c r="O348" s="152"/>
      <c r="P348" s="152"/>
    </row>
    <row r="349" spans="13:16" x14ac:dyDescent="0.35">
      <c r="M349" s="152"/>
      <c r="N349" s="152"/>
      <c r="O349" s="152"/>
      <c r="P349" s="152"/>
    </row>
    <row r="350" spans="13:16" x14ac:dyDescent="0.35">
      <c r="M350" s="152"/>
      <c r="N350" s="152"/>
      <c r="O350" s="152"/>
      <c r="P350" s="152"/>
    </row>
    <row r="351" spans="13:16" x14ac:dyDescent="0.35">
      <c r="M351" s="152"/>
      <c r="N351" s="152"/>
      <c r="O351" s="152"/>
      <c r="P351" s="152"/>
    </row>
    <row r="352" spans="13:16" x14ac:dyDescent="0.35">
      <c r="M352" s="152"/>
      <c r="N352" s="152"/>
      <c r="O352" s="152"/>
      <c r="P352" s="152"/>
    </row>
    <row r="353" spans="13:16" x14ac:dyDescent="0.35">
      <c r="M353" s="152"/>
      <c r="N353" s="152"/>
      <c r="O353" s="152"/>
      <c r="P353" s="152"/>
    </row>
    <row r="354" spans="13:16" x14ac:dyDescent="0.35">
      <c r="M354" s="152"/>
      <c r="N354" s="152"/>
      <c r="O354" s="152"/>
      <c r="P354" s="152"/>
    </row>
    <row r="355" spans="13:16" x14ac:dyDescent="0.35">
      <c r="M355" s="152"/>
      <c r="N355" s="152"/>
      <c r="O355" s="152"/>
      <c r="P355" s="152"/>
    </row>
    <row r="356" spans="13:16" x14ac:dyDescent="0.35">
      <c r="M356" s="152"/>
      <c r="N356" s="152"/>
      <c r="O356" s="152"/>
      <c r="P356" s="152"/>
    </row>
    <row r="357" spans="13:16" x14ac:dyDescent="0.35">
      <c r="M357" s="152"/>
      <c r="N357" s="152"/>
      <c r="O357" s="152"/>
      <c r="P357" s="152"/>
    </row>
    <row r="358" spans="13:16" x14ac:dyDescent="0.35">
      <c r="M358" s="152"/>
      <c r="N358" s="152"/>
      <c r="O358" s="152"/>
      <c r="P358" s="152"/>
    </row>
    <row r="359" spans="13:16" x14ac:dyDescent="0.35">
      <c r="M359" s="152"/>
      <c r="N359" s="152"/>
      <c r="O359" s="152"/>
      <c r="P359" s="152"/>
    </row>
    <row r="360" spans="13:16" x14ac:dyDescent="0.35">
      <c r="M360" s="152"/>
      <c r="N360" s="152"/>
      <c r="O360" s="152"/>
      <c r="P360" s="152"/>
    </row>
    <row r="361" spans="13:16" x14ac:dyDescent="0.35">
      <c r="M361" s="152"/>
      <c r="N361" s="152"/>
      <c r="O361" s="152"/>
      <c r="P361" s="152"/>
    </row>
    <row r="362" spans="13:16" x14ac:dyDescent="0.35">
      <c r="M362" s="152"/>
      <c r="N362" s="152"/>
      <c r="O362" s="152"/>
      <c r="P362" s="152"/>
    </row>
    <row r="363" spans="13:16" x14ac:dyDescent="0.35">
      <c r="M363" s="152"/>
      <c r="N363" s="152"/>
      <c r="O363" s="152"/>
      <c r="P363" s="152"/>
    </row>
    <row r="364" spans="13:16" x14ac:dyDescent="0.35">
      <c r="M364" s="152"/>
      <c r="N364" s="152"/>
      <c r="O364" s="152"/>
      <c r="P364" s="152"/>
    </row>
    <row r="365" spans="13:16" x14ac:dyDescent="0.35">
      <c r="M365" s="152"/>
      <c r="N365" s="152"/>
      <c r="O365" s="152"/>
      <c r="P365" s="152"/>
    </row>
    <row r="366" spans="13:16" x14ac:dyDescent="0.35">
      <c r="M366" s="152"/>
      <c r="N366" s="152"/>
      <c r="O366" s="152"/>
      <c r="P366" s="152"/>
    </row>
    <row r="367" spans="13:16" x14ac:dyDescent="0.35">
      <c r="M367" s="152"/>
      <c r="N367" s="152"/>
      <c r="O367" s="152"/>
      <c r="P367" s="152"/>
    </row>
    <row r="368" spans="13:16" x14ac:dyDescent="0.35">
      <c r="M368" s="152"/>
      <c r="N368" s="152"/>
      <c r="O368" s="152"/>
      <c r="P368" s="152"/>
    </row>
    <row r="369" spans="13:16" x14ac:dyDescent="0.35">
      <c r="M369" s="152"/>
      <c r="N369" s="152"/>
      <c r="O369" s="152"/>
      <c r="P369" s="152"/>
    </row>
    <row r="370" spans="13:16" x14ac:dyDescent="0.35">
      <c r="M370" s="152"/>
      <c r="N370" s="152"/>
      <c r="O370" s="152"/>
      <c r="P370" s="152"/>
    </row>
    <row r="371" spans="13:16" x14ac:dyDescent="0.35">
      <c r="M371" s="152"/>
      <c r="N371" s="152"/>
      <c r="O371" s="152"/>
      <c r="P371" s="152"/>
    </row>
    <row r="372" spans="13:16" x14ac:dyDescent="0.35">
      <c r="M372" s="152"/>
      <c r="N372" s="152"/>
      <c r="O372" s="152"/>
      <c r="P372" s="152"/>
    </row>
    <row r="373" spans="13:16" x14ac:dyDescent="0.35">
      <c r="M373" s="152"/>
      <c r="N373" s="152"/>
      <c r="O373" s="152"/>
      <c r="P373" s="152"/>
    </row>
    <row r="374" spans="13:16" x14ac:dyDescent="0.35">
      <c r="M374" s="152"/>
      <c r="N374" s="152"/>
      <c r="O374" s="152"/>
      <c r="P374" s="152"/>
    </row>
    <row r="375" spans="13:16" x14ac:dyDescent="0.35">
      <c r="M375" s="152"/>
      <c r="N375" s="152"/>
      <c r="O375" s="152"/>
      <c r="P375" s="152"/>
    </row>
    <row r="376" spans="13:16" x14ac:dyDescent="0.35">
      <c r="M376" s="152"/>
      <c r="N376" s="152"/>
      <c r="O376" s="152"/>
      <c r="P376" s="152"/>
    </row>
    <row r="377" spans="13:16" x14ac:dyDescent="0.35">
      <c r="M377" s="152"/>
      <c r="N377" s="152"/>
      <c r="O377" s="152"/>
      <c r="P377" s="152"/>
    </row>
    <row r="378" spans="13:16" x14ac:dyDescent="0.35">
      <c r="M378" s="152"/>
      <c r="N378" s="152"/>
      <c r="O378" s="152"/>
      <c r="P378" s="152"/>
    </row>
    <row r="379" spans="13:16" x14ac:dyDescent="0.35">
      <c r="M379" s="152"/>
      <c r="N379" s="152"/>
      <c r="O379" s="152"/>
      <c r="P379" s="152"/>
    </row>
    <row r="380" spans="13:16" x14ac:dyDescent="0.35">
      <c r="M380" s="152"/>
      <c r="N380" s="152"/>
      <c r="O380" s="152"/>
      <c r="P380" s="152"/>
    </row>
    <row r="381" spans="13:16" x14ac:dyDescent="0.35">
      <c r="M381" s="152"/>
      <c r="N381" s="152"/>
      <c r="O381" s="152"/>
      <c r="P381" s="152"/>
    </row>
    <row r="382" spans="13:16" x14ac:dyDescent="0.35">
      <c r="M382" s="152"/>
      <c r="N382" s="152"/>
      <c r="O382" s="152"/>
      <c r="P382" s="152"/>
    </row>
    <row r="383" spans="13:16" x14ac:dyDescent="0.35">
      <c r="M383" s="152"/>
      <c r="N383" s="152"/>
      <c r="O383" s="152"/>
      <c r="P383" s="152"/>
    </row>
    <row r="384" spans="13:16" x14ac:dyDescent="0.35">
      <c r="M384" s="152"/>
      <c r="N384" s="152"/>
      <c r="O384" s="152"/>
      <c r="P384" s="152"/>
    </row>
    <row r="385" spans="13:16" x14ac:dyDescent="0.35">
      <c r="M385" s="152"/>
      <c r="N385" s="152"/>
      <c r="O385" s="152"/>
      <c r="P385" s="152"/>
    </row>
    <row r="386" spans="13:16" x14ac:dyDescent="0.35">
      <c r="M386" s="152"/>
      <c r="N386" s="152"/>
      <c r="O386" s="152"/>
      <c r="P386" s="152"/>
    </row>
    <row r="387" spans="13:16" x14ac:dyDescent="0.35">
      <c r="M387" s="152"/>
      <c r="N387" s="152"/>
      <c r="O387" s="152"/>
      <c r="P387" s="152"/>
    </row>
    <row r="388" spans="13:16" x14ac:dyDescent="0.35">
      <c r="M388" s="152"/>
      <c r="N388" s="152"/>
      <c r="O388" s="152"/>
      <c r="P388" s="152"/>
    </row>
    <row r="389" spans="13:16" x14ac:dyDescent="0.35">
      <c r="M389" s="152"/>
      <c r="N389" s="152"/>
      <c r="O389" s="152"/>
      <c r="P389" s="152"/>
    </row>
    <row r="390" spans="13:16" x14ac:dyDescent="0.35">
      <c r="M390" s="152"/>
      <c r="N390" s="152"/>
      <c r="O390" s="152"/>
      <c r="P390" s="152"/>
    </row>
    <row r="391" spans="13:16" x14ac:dyDescent="0.35">
      <c r="M391" s="152"/>
      <c r="N391" s="152"/>
      <c r="O391" s="152"/>
      <c r="P391" s="152"/>
    </row>
    <row r="392" spans="13:16" x14ac:dyDescent="0.35">
      <c r="M392" s="152"/>
      <c r="N392" s="152"/>
      <c r="O392" s="152"/>
      <c r="P392" s="152"/>
    </row>
    <row r="393" spans="13:16" x14ac:dyDescent="0.35">
      <c r="M393" s="152"/>
      <c r="N393" s="152"/>
      <c r="O393" s="152"/>
      <c r="P393" s="152"/>
    </row>
    <row r="394" spans="13:16" x14ac:dyDescent="0.35">
      <c r="M394" s="152"/>
      <c r="N394" s="152"/>
      <c r="O394" s="152"/>
      <c r="P394" s="152"/>
    </row>
    <row r="395" spans="13:16" x14ac:dyDescent="0.35">
      <c r="M395" s="152"/>
      <c r="N395" s="152"/>
      <c r="O395" s="152"/>
      <c r="P395" s="152"/>
    </row>
    <row r="396" spans="13:16" x14ac:dyDescent="0.35">
      <c r="M396" s="152"/>
      <c r="N396" s="152"/>
      <c r="O396" s="152"/>
      <c r="P396" s="152"/>
    </row>
    <row r="397" spans="13:16" x14ac:dyDescent="0.35">
      <c r="M397" s="152"/>
      <c r="N397" s="152"/>
      <c r="O397" s="152"/>
      <c r="P397" s="152"/>
    </row>
    <row r="398" spans="13:16" x14ac:dyDescent="0.35">
      <c r="M398" s="152"/>
      <c r="N398" s="152"/>
      <c r="O398" s="152"/>
      <c r="P398" s="152"/>
    </row>
    <row r="399" spans="13:16" x14ac:dyDescent="0.35">
      <c r="M399" s="152"/>
      <c r="N399" s="152"/>
      <c r="O399" s="152"/>
      <c r="P399" s="152"/>
    </row>
    <row r="400" spans="13:16" x14ac:dyDescent="0.35">
      <c r="M400" s="152"/>
      <c r="N400" s="152"/>
      <c r="O400" s="152"/>
      <c r="P400" s="152"/>
    </row>
    <row r="401" spans="13:16" x14ac:dyDescent="0.35">
      <c r="M401" s="152"/>
      <c r="N401" s="152"/>
      <c r="O401" s="152"/>
      <c r="P401" s="152"/>
    </row>
    <row r="402" spans="13:16" x14ac:dyDescent="0.35">
      <c r="M402" s="152"/>
      <c r="N402" s="152"/>
      <c r="O402" s="152"/>
      <c r="P402" s="152"/>
    </row>
    <row r="403" spans="13:16" x14ac:dyDescent="0.35">
      <c r="M403" s="152"/>
      <c r="N403" s="152"/>
      <c r="O403" s="152"/>
      <c r="P403" s="152"/>
    </row>
    <row r="404" spans="13:16" x14ac:dyDescent="0.35">
      <c r="M404" s="152"/>
      <c r="N404" s="152"/>
      <c r="O404" s="152"/>
      <c r="P404" s="152"/>
    </row>
    <row r="405" spans="13:16" x14ac:dyDescent="0.35">
      <c r="M405" s="152"/>
      <c r="N405" s="152"/>
      <c r="O405" s="152"/>
      <c r="P405" s="152"/>
    </row>
    <row r="406" spans="13:16" x14ac:dyDescent="0.35">
      <c r="M406" s="152"/>
      <c r="N406" s="152"/>
      <c r="O406" s="152"/>
      <c r="P406" s="152"/>
    </row>
    <row r="407" spans="13:16" x14ac:dyDescent="0.35">
      <c r="M407" s="152"/>
      <c r="N407" s="152"/>
      <c r="O407" s="152"/>
      <c r="P407" s="152"/>
    </row>
    <row r="408" spans="13:16" x14ac:dyDescent="0.35">
      <c r="M408" s="152"/>
      <c r="N408" s="152"/>
      <c r="O408" s="152"/>
      <c r="P408" s="152"/>
    </row>
    <row r="409" spans="13:16" x14ac:dyDescent="0.35">
      <c r="M409" s="152"/>
      <c r="N409" s="152"/>
      <c r="O409" s="152"/>
      <c r="P409" s="152"/>
    </row>
    <row r="410" spans="13:16" x14ac:dyDescent="0.35">
      <c r="M410" s="152"/>
      <c r="N410" s="152"/>
      <c r="O410" s="152"/>
      <c r="P410" s="152"/>
    </row>
    <row r="411" spans="13:16" x14ac:dyDescent="0.35">
      <c r="M411" s="152"/>
      <c r="N411" s="152"/>
      <c r="O411" s="152"/>
      <c r="P411" s="152"/>
    </row>
    <row r="412" spans="13:16" x14ac:dyDescent="0.35">
      <c r="M412" s="152"/>
      <c r="N412" s="152"/>
      <c r="O412" s="152"/>
      <c r="P412" s="152"/>
    </row>
    <row r="413" spans="13:16" x14ac:dyDescent="0.35">
      <c r="M413" s="152"/>
      <c r="N413" s="152"/>
      <c r="O413" s="152"/>
      <c r="P413" s="152"/>
    </row>
    <row r="414" spans="13:16" x14ac:dyDescent="0.35">
      <c r="M414" s="152"/>
      <c r="N414" s="152"/>
      <c r="O414" s="152"/>
      <c r="P414" s="152"/>
    </row>
    <row r="415" spans="13:16" x14ac:dyDescent="0.35">
      <c r="M415" s="152"/>
      <c r="N415" s="152"/>
      <c r="O415" s="152"/>
      <c r="P415" s="152"/>
    </row>
    <row r="416" spans="13:16" x14ac:dyDescent="0.35">
      <c r="M416" s="152"/>
      <c r="N416" s="152"/>
      <c r="O416" s="152"/>
      <c r="P416" s="152"/>
    </row>
    <row r="417" spans="13:16" x14ac:dyDescent="0.35">
      <c r="M417" s="152"/>
      <c r="N417" s="152"/>
      <c r="O417" s="152"/>
      <c r="P417" s="152"/>
    </row>
    <row r="418" spans="13:16" x14ac:dyDescent="0.35">
      <c r="M418" s="152"/>
      <c r="N418" s="152"/>
      <c r="O418" s="152"/>
      <c r="P418" s="152"/>
    </row>
    <row r="419" spans="13:16" x14ac:dyDescent="0.35"/>
    <row r="420" spans="13:16" x14ac:dyDescent="0.35"/>
    <row r="421" spans="13:16" x14ac:dyDescent="0.35"/>
    <row r="422" spans="13:16" x14ac:dyDescent="0.35"/>
    <row r="423" spans="13:16" x14ac:dyDescent="0.35"/>
    <row r="424" spans="13:16" x14ac:dyDescent="0.35"/>
    <row r="425" spans="13:16" x14ac:dyDescent="0.35"/>
    <row r="426" spans="13:16" x14ac:dyDescent="0.35"/>
    <row r="427" spans="13:16" x14ac:dyDescent="0.35"/>
    <row r="428" spans="13:16" x14ac:dyDescent="0.35"/>
    <row r="429" spans="13:16" x14ac:dyDescent="0.35"/>
    <row r="430" spans="13:16" x14ac:dyDescent="0.35"/>
    <row r="431" spans="13:16" x14ac:dyDescent="0.35"/>
    <row r="432" spans="13:16" x14ac:dyDescent="0.35"/>
    <row r="433" x14ac:dyDescent="0.35"/>
    <row r="434" x14ac:dyDescent="0.35"/>
    <row r="435" x14ac:dyDescent="0.35"/>
    <row r="436" x14ac:dyDescent="0.35"/>
    <row r="437" x14ac:dyDescent="0.35"/>
    <row r="438" x14ac:dyDescent="0.35"/>
    <row r="439" x14ac:dyDescent="0.35"/>
    <row r="440" x14ac:dyDescent="0.35"/>
    <row r="441" x14ac:dyDescent="0.35"/>
    <row r="442" x14ac:dyDescent="0.35"/>
    <row r="443" x14ac:dyDescent="0.35"/>
    <row r="444" x14ac:dyDescent="0.35"/>
    <row r="445" x14ac:dyDescent="0.35"/>
    <row r="446" x14ac:dyDescent="0.35"/>
    <row r="447" x14ac:dyDescent="0.35"/>
    <row r="448" x14ac:dyDescent="0.35"/>
    <row r="449" x14ac:dyDescent="0.35"/>
    <row r="450" x14ac:dyDescent="0.35"/>
    <row r="451" x14ac:dyDescent="0.35"/>
    <row r="452" x14ac:dyDescent="0.35"/>
    <row r="453" x14ac:dyDescent="0.35"/>
    <row r="454" x14ac:dyDescent="0.35"/>
    <row r="455" x14ac:dyDescent="0.35"/>
    <row r="456" x14ac:dyDescent="0.35"/>
    <row r="457" x14ac:dyDescent="0.35"/>
    <row r="458" x14ac:dyDescent="0.35"/>
    <row r="459" x14ac:dyDescent="0.35"/>
    <row r="460" x14ac:dyDescent="0.35"/>
    <row r="461" x14ac:dyDescent="0.35"/>
    <row r="462" x14ac:dyDescent="0.35"/>
    <row r="463" x14ac:dyDescent="0.35"/>
    <row r="464" x14ac:dyDescent="0.35"/>
    <row r="465" x14ac:dyDescent="0.35"/>
    <row r="466" x14ac:dyDescent="0.35"/>
    <row r="467" x14ac:dyDescent="0.35"/>
    <row r="468" x14ac:dyDescent="0.35"/>
    <row r="469" x14ac:dyDescent="0.35"/>
    <row r="470" x14ac:dyDescent="0.35"/>
    <row r="471" x14ac:dyDescent="0.35"/>
    <row r="472" x14ac:dyDescent="0.35"/>
    <row r="473" x14ac:dyDescent="0.35"/>
    <row r="474" x14ac:dyDescent="0.35"/>
    <row r="475" x14ac:dyDescent="0.35"/>
    <row r="476" x14ac:dyDescent="0.35"/>
    <row r="477" x14ac:dyDescent="0.35"/>
    <row r="478" x14ac:dyDescent="0.35"/>
    <row r="479" x14ac:dyDescent="0.35"/>
    <row r="480" x14ac:dyDescent="0.35"/>
    <row r="481" x14ac:dyDescent="0.35"/>
    <row r="482" x14ac:dyDescent="0.35"/>
    <row r="483" x14ac:dyDescent="0.35"/>
    <row r="484" x14ac:dyDescent="0.35"/>
    <row r="485" x14ac:dyDescent="0.35"/>
    <row r="486" x14ac:dyDescent="0.35"/>
    <row r="487" x14ac:dyDescent="0.35"/>
    <row r="488" x14ac:dyDescent="0.35"/>
    <row r="489" x14ac:dyDescent="0.35"/>
    <row r="490" x14ac:dyDescent="0.35"/>
    <row r="491" x14ac:dyDescent="0.35"/>
    <row r="492" x14ac:dyDescent="0.35"/>
    <row r="493" x14ac:dyDescent="0.35"/>
    <row r="494" x14ac:dyDescent="0.35"/>
    <row r="495" x14ac:dyDescent="0.35"/>
    <row r="496" x14ac:dyDescent="0.35"/>
    <row r="497" x14ac:dyDescent="0.35"/>
    <row r="498" x14ac:dyDescent="0.35"/>
    <row r="499" x14ac:dyDescent="0.35"/>
    <row r="500" x14ac:dyDescent="0.35"/>
    <row r="501" x14ac:dyDescent="0.35"/>
    <row r="502" x14ac:dyDescent="0.35"/>
    <row r="503" x14ac:dyDescent="0.35"/>
    <row r="504" x14ac:dyDescent="0.35"/>
    <row r="505" x14ac:dyDescent="0.35"/>
    <row r="506" x14ac:dyDescent="0.35"/>
    <row r="507" x14ac:dyDescent="0.35"/>
    <row r="508" x14ac:dyDescent="0.35"/>
    <row r="509" x14ac:dyDescent="0.35"/>
    <row r="510" x14ac:dyDescent="0.35"/>
    <row r="511" x14ac:dyDescent="0.35"/>
    <row r="512" x14ac:dyDescent="0.35"/>
    <row r="513" x14ac:dyDescent="0.35"/>
    <row r="514" x14ac:dyDescent="0.35"/>
    <row r="515" x14ac:dyDescent="0.35"/>
    <row r="516" x14ac:dyDescent="0.35"/>
    <row r="517" x14ac:dyDescent="0.35"/>
    <row r="518" x14ac:dyDescent="0.35"/>
    <row r="519" x14ac:dyDescent="0.35"/>
    <row r="520" x14ac:dyDescent="0.35"/>
    <row r="521" x14ac:dyDescent="0.35"/>
    <row r="522" x14ac:dyDescent="0.35"/>
    <row r="523" x14ac:dyDescent="0.35"/>
    <row r="524" x14ac:dyDescent="0.35"/>
    <row r="525" x14ac:dyDescent="0.35"/>
    <row r="526" x14ac:dyDescent="0.35"/>
    <row r="527" x14ac:dyDescent="0.35"/>
    <row r="528" x14ac:dyDescent="0.35"/>
    <row r="529" x14ac:dyDescent="0.35"/>
    <row r="530" x14ac:dyDescent="0.35"/>
    <row r="531" x14ac:dyDescent="0.35"/>
    <row r="532" x14ac:dyDescent="0.35"/>
    <row r="533" x14ac:dyDescent="0.35"/>
    <row r="534" x14ac:dyDescent="0.35"/>
    <row r="535" x14ac:dyDescent="0.35"/>
    <row r="536" x14ac:dyDescent="0.35"/>
    <row r="537" x14ac:dyDescent="0.35"/>
    <row r="538" x14ac:dyDescent="0.35"/>
    <row r="539" x14ac:dyDescent="0.35"/>
    <row r="540" x14ac:dyDescent="0.35"/>
    <row r="541" x14ac:dyDescent="0.35"/>
    <row r="542" x14ac:dyDescent="0.35"/>
    <row r="543" x14ac:dyDescent="0.35"/>
    <row r="544" x14ac:dyDescent="0.35"/>
    <row r="545" x14ac:dyDescent="0.35"/>
    <row r="546" x14ac:dyDescent="0.35"/>
    <row r="547" x14ac:dyDescent="0.35"/>
    <row r="548" x14ac:dyDescent="0.35"/>
    <row r="549" x14ac:dyDescent="0.35"/>
    <row r="550" x14ac:dyDescent="0.35"/>
    <row r="551" x14ac:dyDescent="0.35"/>
    <row r="552" x14ac:dyDescent="0.35"/>
    <row r="553" x14ac:dyDescent="0.35"/>
    <row r="554" x14ac:dyDescent="0.35"/>
    <row r="555" x14ac:dyDescent="0.35"/>
    <row r="556" x14ac:dyDescent="0.35"/>
    <row r="557" x14ac:dyDescent="0.35"/>
    <row r="558" x14ac:dyDescent="0.35"/>
    <row r="559" x14ac:dyDescent="0.35"/>
    <row r="560" x14ac:dyDescent="0.35"/>
    <row r="561" x14ac:dyDescent="0.35"/>
    <row r="562" x14ac:dyDescent="0.35"/>
    <row r="563" x14ac:dyDescent="0.35"/>
    <row r="564" x14ac:dyDescent="0.35"/>
    <row r="565" x14ac:dyDescent="0.35"/>
    <row r="566" x14ac:dyDescent="0.35"/>
    <row r="567" x14ac:dyDescent="0.35"/>
    <row r="568" x14ac:dyDescent="0.35"/>
    <row r="569" x14ac:dyDescent="0.35"/>
    <row r="570" x14ac:dyDescent="0.35"/>
    <row r="571" x14ac:dyDescent="0.35"/>
    <row r="572" x14ac:dyDescent="0.35"/>
    <row r="573" x14ac:dyDescent="0.35"/>
    <row r="574" x14ac:dyDescent="0.35"/>
    <row r="575" x14ac:dyDescent="0.35"/>
    <row r="576" x14ac:dyDescent="0.35"/>
    <row r="577" x14ac:dyDescent="0.35"/>
    <row r="578" x14ac:dyDescent="0.35"/>
    <row r="579" x14ac:dyDescent="0.35"/>
    <row r="580" x14ac:dyDescent="0.35"/>
    <row r="581" x14ac:dyDescent="0.35"/>
    <row r="582" x14ac:dyDescent="0.35"/>
    <row r="583" x14ac:dyDescent="0.35"/>
    <row r="584" x14ac:dyDescent="0.35"/>
    <row r="585" x14ac:dyDescent="0.35"/>
    <row r="586" x14ac:dyDescent="0.35"/>
    <row r="587" x14ac:dyDescent="0.35"/>
    <row r="588" x14ac:dyDescent="0.35"/>
    <row r="589" x14ac:dyDescent="0.35"/>
    <row r="590" x14ac:dyDescent="0.35"/>
    <row r="591" x14ac:dyDescent="0.35"/>
    <row r="592" x14ac:dyDescent="0.35"/>
    <row r="593" x14ac:dyDescent="0.35"/>
    <row r="594" x14ac:dyDescent="0.35"/>
    <row r="595" x14ac:dyDescent="0.35"/>
    <row r="596" x14ac:dyDescent="0.35"/>
    <row r="597" x14ac:dyDescent="0.35"/>
    <row r="598" x14ac:dyDescent="0.35"/>
    <row r="599" x14ac:dyDescent="0.35"/>
    <row r="600" x14ac:dyDescent="0.35"/>
    <row r="601" x14ac:dyDescent="0.35"/>
    <row r="602" x14ac:dyDescent="0.35"/>
    <row r="603" x14ac:dyDescent="0.35"/>
    <row r="604" x14ac:dyDescent="0.35"/>
    <row r="605" x14ac:dyDescent="0.35"/>
    <row r="606" x14ac:dyDescent="0.35"/>
    <row r="607" x14ac:dyDescent="0.35"/>
    <row r="608" x14ac:dyDescent="0.35"/>
    <row r="609" x14ac:dyDescent="0.35"/>
    <row r="610" x14ac:dyDescent="0.35"/>
    <row r="611" x14ac:dyDescent="0.35"/>
    <row r="612" x14ac:dyDescent="0.35"/>
    <row r="613" x14ac:dyDescent="0.35"/>
    <row r="614" x14ac:dyDescent="0.35"/>
    <row r="615" x14ac:dyDescent="0.35"/>
    <row r="616" x14ac:dyDescent="0.35"/>
    <row r="617" x14ac:dyDescent="0.35"/>
    <row r="618" x14ac:dyDescent="0.35"/>
    <row r="619" x14ac:dyDescent="0.35"/>
    <row r="620" x14ac:dyDescent="0.35"/>
    <row r="621" x14ac:dyDescent="0.35"/>
    <row r="622" x14ac:dyDescent="0.35"/>
    <row r="623" x14ac:dyDescent="0.35"/>
    <row r="624" x14ac:dyDescent="0.35"/>
    <row r="625" x14ac:dyDescent="0.35"/>
    <row r="626" x14ac:dyDescent="0.35"/>
    <row r="627" x14ac:dyDescent="0.35"/>
    <row r="628" x14ac:dyDescent="0.35"/>
    <row r="629" x14ac:dyDescent="0.35"/>
    <row r="630" x14ac:dyDescent="0.35"/>
    <row r="631" x14ac:dyDescent="0.35"/>
    <row r="632" x14ac:dyDescent="0.35"/>
    <row r="633" x14ac:dyDescent="0.35"/>
    <row r="634" x14ac:dyDescent="0.35"/>
    <row r="635" x14ac:dyDescent="0.35"/>
    <row r="636" x14ac:dyDescent="0.35"/>
    <row r="637" x14ac:dyDescent="0.35"/>
    <row r="638" x14ac:dyDescent="0.35"/>
    <row r="639" x14ac:dyDescent="0.35"/>
    <row r="640" x14ac:dyDescent="0.35"/>
    <row r="641" x14ac:dyDescent="0.35"/>
    <row r="642" x14ac:dyDescent="0.35"/>
    <row r="643" x14ac:dyDescent="0.35"/>
    <row r="644" x14ac:dyDescent="0.35"/>
    <row r="645" x14ac:dyDescent="0.35"/>
    <row r="646" x14ac:dyDescent="0.35"/>
    <row r="647" x14ac:dyDescent="0.35"/>
    <row r="648" x14ac:dyDescent="0.35"/>
    <row r="649" x14ac:dyDescent="0.35"/>
    <row r="650" x14ac:dyDescent="0.35"/>
    <row r="651" x14ac:dyDescent="0.35"/>
    <row r="652" x14ac:dyDescent="0.35"/>
    <row r="653" x14ac:dyDescent="0.35"/>
    <row r="654" x14ac:dyDescent="0.35"/>
    <row r="655" x14ac:dyDescent="0.35"/>
    <row r="656" x14ac:dyDescent="0.35"/>
    <row r="657" x14ac:dyDescent="0.35"/>
    <row r="658" x14ac:dyDescent="0.35"/>
    <row r="659" x14ac:dyDescent="0.35"/>
    <row r="660" x14ac:dyDescent="0.35"/>
    <row r="661" x14ac:dyDescent="0.35"/>
    <row r="662" x14ac:dyDescent="0.35"/>
    <row r="663" x14ac:dyDescent="0.35"/>
    <row r="664" x14ac:dyDescent="0.35"/>
    <row r="665" x14ac:dyDescent="0.35"/>
    <row r="666" x14ac:dyDescent="0.35"/>
    <row r="667" x14ac:dyDescent="0.35"/>
    <row r="668" x14ac:dyDescent="0.35"/>
    <row r="669" x14ac:dyDescent="0.35"/>
    <row r="670" x14ac:dyDescent="0.35"/>
    <row r="671" x14ac:dyDescent="0.35"/>
    <row r="672" x14ac:dyDescent="0.35"/>
    <row r="673" x14ac:dyDescent="0.35"/>
    <row r="674" x14ac:dyDescent="0.35"/>
    <row r="675" x14ac:dyDescent="0.35"/>
    <row r="676" x14ac:dyDescent="0.35"/>
    <row r="677" x14ac:dyDescent="0.35"/>
    <row r="678" x14ac:dyDescent="0.35"/>
    <row r="679" x14ac:dyDescent="0.35"/>
    <row r="680" x14ac:dyDescent="0.35"/>
    <row r="681" x14ac:dyDescent="0.35"/>
    <row r="682" x14ac:dyDescent="0.35"/>
    <row r="683" x14ac:dyDescent="0.35"/>
    <row r="684" x14ac:dyDescent="0.35"/>
    <row r="685" x14ac:dyDescent="0.35"/>
    <row r="686" x14ac:dyDescent="0.35"/>
    <row r="687" x14ac:dyDescent="0.35"/>
    <row r="688" x14ac:dyDescent="0.35"/>
    <row r="689" x14ac:dyDescent="0.35"/>
    <row r="690" x14ac:dyDescent="0.35"/>
    <row r="691" x14ac:dyDescent="0.35"/>
    <row r="692" x14ac:dyDescent="0.35"/>
    <row r="693" x14ac:dyDescent="0.35"/>
    <row r="694" x14ac:dyDescent="0.35"/>
    <row r="695" x14ac:dyDescent="0.35"/>
    <row r="696" x14ac:dyDescent="0.35"/>
    <row r="697" x14ac:dyDescent="0.35"/>
    <row r="698" x14ac:dyDescent="0.35"/>
    <row r="699" x14ac:dyDescent="0.35"/>
    <row r="700" x14ac:dyDescent="0.35"/>
    <row r="701" x14ac:dyDescent="0.35"/>
    <row r="702" x14ac:dyDescent="0.35"/>
    <row r="703" x14ac:dyDescent="0.35"/>
    <row r="704" x14ac:dyDescent="0.35"/>
    <row r="705" x14ac:dyDescent="0.35"/>
    <row r="706" x14ac:dyDescent="0.35"/>
    <row r="707" x14ac:dyDescent="0.35"/>
    <row r="708" x14ac:dyDescent="0.35"/>
    <row r="709" x14ac:dyDescent="0.35"/>
    <row r="710" x14ac:dyDescent="0.35"/>
    <row r="711" x14ac:dyDescent="0.35"/>
    <row r="712" x14ac:dyDescent="0.35"/>
    <row r="713" x14ac:dyDescent="0.35"/>
    <row r="714" x14ac:dyDescent="0.35"/>
    <row r="715" x14ac:dyDescent="0.35"/>
    <row r="716" x14ac:dyDescent="0.35"/>
    <row r="717" x14ac:dyDescent="0.35"/>
    <row r="718" x14ac:dyDescent="0.35"/>
    <row r="719" x14ac:dyDescent="0.35"/>
    <row r="720" x14ac:dyDescent="0.35"/>
    <row r="721" x14ac:dyDescent="0.35"/>
    <row r="722" x14ac:dyDescent="0.35"/>
    <row r="723" x14ac:dyDescent="0.35"/>
    <row r="724" x14ac:dyDescent="0.35"/>
    <row r="725" x14ac:dyDescent="0.35"/>
    <row r="726" x14ac:dyDescent="0.35"/>
    <row r="727" x14ac:dyDescent="0.35"/>
    <row r="728" x14ac:dyDescent="0.35"/>
    <row r="729" x14ac:dyDescent="0.35"/>
    <row r="730" x14ac:dyDescent="0.35"/>
    <row r="731" x14ac:dyDescent="0.35"/>
    <row r="732" x14ac:dyDescent="0.35"/>
    <row r="733" x14ac:dyDescent="0.35"/>
    <row r="734" x14ac:dyDescent="0.35"/>
    <row r="735" x14ac:dyDescent="0.35"/>
    <row r="736" x14ac:dyDescent="0.35"/>
    <row r="737" x14ac:dyDescent="0.35"/>
    <row r="738" x14ac:dyDescent="0.35"/>
    <row r="739" x14ac:dyDescent="0.35"/>
    <row r="740" x14ac:dyDescent="0.35"/>
    <row r="741" x14ac:dyDescent="0.35"/>
    <row r="742" x14ac:dyDescent="0.35"/>
    <row r="743" x14ac:dyDescent="0.35"/>
    <row r="744" x14ac:dyDescent="0.35"/>
    <row r="745" x14ac:dyDescent="0.35"/>
    <row r="746" x14ac:dyDescent="0.35"/>
    <row r="747" x14ac:dyDescent="0.35"/>
    <row r="748" x14ac:dyDescent="0.35"/>
    <row r="749" x14ac:dyDescent="0.35"/>
    <row r="750" x14ac:dyDescent="0.35"/>
    <row r="751" x14ac:dyDescent="0.35"/>
    <row r="752" x14ac:dyDescent="0.35"/>
    <row r="753" x14ac:dyDescent="0.35"/>
    <row r="754" x14ac:dyDescent="0.35"/>
    <row r="755" x14ac:dyDescent="0.35"/>
    <row r="756" x14ac:dyDescent="0.35"/>
    <row r="757" x14ac:dyDescent="0.35"/>
    <row r="758" x14ac:dyDescent="0.35"/>
    <row r="759" x14ac:dyDescent="0.35"/>
    <row r="760" x14ac:dyDescent="0.35"/>
    <row r="761" x14ac:dyDescent="0.35"/>
    <row r="762" x14ac:dyDescent="0.35"/>
    <row r="763" x14ac:dyDescent="0.35"/>
    <row r="764" x14ac:dyDescent="0.35"/>
    <row r="765" x14ac:dyDescent="0.35"/>
    <row r="766" x14ac:dyDescent="0.35"/>
    <row r="767" x14ac:dyDescent="0.35"/>
    <row r="768" x14ac:dyDescent="0.35"/>
    <row r="769" x14ac:dyDescent="0.35"/>
    <row r="770" x14ac:dyDescent="0.35"/>
    <row r="771" x14ac:dyDescent="0.35"/>
    <row r="772" x14ac:dyDescent="0.35"/>
    <row r="773" x14ac:dyDescent="0.35"/>
    <row r="774" x14ac:dyDescent="0.35"/>
    <row r="775" x14ac:dyDescent="0.35"/>
    <row r="776" x14ac:dyDescent="0.35"/>
    <row r="777" x14ac:dyDescent="0.35"/>
    <row r="778" x14ac:dyDescent="0.35"/>
    <row r="779" x14ac:dyDescent="0.35"/>
    <row r="780" x14ac:dyDescent="0.35"/>
    <row r="781" x14ac:dyDescent="0.35"/>
    <row r="782" x14ac:dyDescent="0.35"/>
    <row r="783" x14ac:dyDescent="0.35"/>
    <row r="784" x14ac:dyDescent="0.35"/>
    <row r="785" x14ac:dyDescent="0.35"/>
    <row r="786" x14ac:dyDescent="0.35"/>
    <row r="787" x14ac:dyDescent="0.35"/>
    <row r="788" x14ac:dyDescent="0.35"/>
    <row r="789" x14ac:dyDescent="0.35"/>
    <row r="790" x14ac:dyDescent="0.35"/>
    <row r="791" x14ac:dyDescent="0.35"/>
    <row r="792" x14ac:dyDescent="0.35"/>
    <row r="793" x14ac:dyDescent="0.35"/>
    <row r="794" x14ac:dyDescent="0.35"/>
    <row r="795" x14ac:dyDescent="0.35"/>
    <row r="796" x14ac:dyDescent="0.35"/>
    <row r="797" x14ac:dyDescent="0.35"/>
    <row r="798" x14ac:dyDescent="0.35"/>
    <row r="799" x14ac:dyDescent="0.35"/>
    <row r="800" x14ac:dyDescent="0.35"/>
    <row r="801" x14ac:dyDescent="0.35"/>
    <row r="802" x14ac:dyDescent="0.35"/>
    <row r="803" x14ac:dyDescent="0.35"/>
    <row r="804" x14ac:dyDescent="0.35"/>
    <row r="805" x14ac:dyDescent="0.35"/>
    <row r="806" x14ac:dyDescent="0.35"/>
    <row r="807" x14ac:dyDescent="0.35"/>
    <row r="808" x14ac:dyDescent="0.35"/>
    <row r="809" x14ac:dyDescent="0.35"/>
    <row r="810" x14ac:dyDescent="0.35"/>
    <row r="811" x14ac:dyDescent="0.35"/>
    <row r="812" x14ac:dyDescent="0.35"/>
    <row r="813" x14ac:dyDescent="0.35"/>
    <row r="814" x14ac:dyDescent="0.35"/>
    <row r="815" x14ac:dyDescent="0.35"/>
    <row r="816" x14ac:dyDescent="0.35"/>
    <row r="817" x14ac:dyDescent="0.35"/>
    <row r="818" x14ac:dyDescent="0.35"/>
    <row r="819" x14ac:dyDescent="0.35"/>
    <row r="820" x14ac:dyDescent="0.35"/>
    <row r="821" x14ac:dyDescent="0.35"/>
    <row r="822" x14ac:dyDescent="0.35"/>
    <row r="823" x14ac:dyDescent="0.35"/>
    <row r="824" x14ac:dyDescent="0.35"/>
    <row r="825" x14ac:dyDescent="0.35"/>
    <row r="826" x14ac:dyDescent="0.35"/>
    <row r="827" x14ac:dyDescent="0.35"/>
    <row r="828" x14ac:dyDescent="0.35"/>
    <row r="829" x14ac:dyDescent="0.35"/>
    <row r="830" x14ac:dyDescent="0.35"/>
    <row r="831" x14ac:dyDescent="0.35"/>
    <row r="832" x14ac:dyDescent="0.35"/>
    <row r="833" x14ac:dyDescent="0.35"/>
    <row r="834" x14ac:dyDescent="0.35"/>
    <row r="835" x14ac:dyDescent="0.35"/>
    <row r="836" x14ac:dyDescent="0.35"/>
    <row r="837" x14ac:dyDescent="0.35"/>
    <row r="838" x14ac:dyDescent="0.35"/>
    <row r="839" x14ac:dyDescent="0.35"/>
    <row r="840" x14ac:dyDescent="0.35"/>
    <row r="841" x14ac:dyDescent="0.35"/>
    <row r="842" x14ac:dyDescent="0.35"/>
    <row r="843" x14ac:dyDescent="0.35"/>
    <row r="844" x14ac:dyDescent="0.35"/>
    <row r="845" x14ac:dyDescent="0.35"/>
    <row r="846" x14ac:dyDescent="0.35"/>
    <row r="847" x14ac:dyDescent="0.35"/>
    <row r="848" x14ac:dyDescent="0.35"/>
    <row r="849" x14ac:dyDescent="0.35"/>
    <row r="850" x14ac:dyDescent="0.35"/>
    <row r="851" x14ac:dyDescent="0.35"/>
    <row r="852" x14ac:dyDescent="0.35"/>
    <row r="853" x14ac:dyDescent="0.35"/>
    <row r="854" x14ac:dyDescent="0.35"/>
    <row r="855" x14ac:dyDescent="0.35"/>
    <row r="856" x14ac:dyDescent="0.35"/>
    <row r="857" x14ac:dyDescent="0.35"/>
    <row r="858" x14ac:dyDescent="0.35"/>
    <row r="859" x14ac:dyDescent="0.35"/>
    <row r="860" x14ac:dyDescent="0.35"/>
    <row r="861" x14ac:dyDescent="0.35"/>
    <row r="862" x14ac:dyDescent="0.35"/>
    <row r="863" x14ac:dyDescent="0.35"/>
    <row r="864" x14ac:dyDescent="0.35"/>
    <row r="865" x14ac:dyDescent="0.35"/>
    <row r="866" x14ac:dyDescent="0.35"/>
    <row r="867" x14ac:dyDescent="0.35"/>
    <row r="868" x14ac:dyDescent="0.35"/>
    <row r="869" x14ac:dyDescent="0.35"/>
    <row r="870" x14ac:dyDescent="0.35"/>
    <row r="871" x14ac:dyDescent="0.35"/>
    <row r="872" x14ac:dyDescent="0.35"/>
    <row r="873" x14ac:dyDescent="0.35"/>
    <row r="874" x14ac:dyDescent="0.35"/>
    <row r="875" x14ac:dyDescent="0.35"/>
    <row r="876" x14ac:dyDescent="0.35"/>
    <row r="877" x14ac:dyDescent="0.35"/>
    <row r="878" x14ac:dyDescent="0.35"/>
    <row r="879" x14ac:dyDescent="0.35"/>
    <row r="880" x14ac:dyDescent="0.35"/>
    <row r="881" x14ac:dyDescent="0.35"/>
    <row r="882" x14ac:dyDescent="0.35"/>
    <row r="883" x14ac:dyDescent="0.35"/>
    <row r="884" x14ac:dyDescent="0.35"/>
    <row r="885" x14ac:dyDescent="0.35"/>
    <row r="886" x14ac:dyDescent="0.35"/>
    <row r="887" x14ac:dyDescent="0.35"/>
    <row r="888" x14ac:dyDescent="0.35"/>
    <row r="889" x14ac:dyDescent="0.35"/>
    <row r="890" x14ac:dyDescent="0.35"/>
    <row r="891" x14ac:dyDescent="0.35"/>
    <row r="892" x14ac:dyDescent="0.35"/>
    <row r="893" x14ac:dyDescent="0.35"/>
    <row r="894" x14ac:dyDescent="0.35"/>
    <row r="895" x14ac:dyDescent="0.35"/>
    <row r="896" x14ac:dyDescent="0.35"/>
    <row r="897" x14ac:dyDescent="0.35"/>
    <row r="898" x14ac:dyDescent="0.35"/>
    <row r="899" x14ac:dyDescent="0.35"/>
    <row r="900" x14ac:dyDescent="0.35"/>
    <row r="901" x14ac:dyDescent="0.35"/>
    <row r="902" x14ac:dyDescent="0.35"/>
    <row r="903" x14ac:dyDescent="0.35"/>
    <row r="904" x14ac:dyDescent="0.35"/>
    <row r="905" x14ac:dyDescent="0.35"/>
    <row r="906" x14ac:dyDescent="0.35"/>
    <row r="907" x14ac:dyDescent="0.35"/>
    <row r="908" x14ac:dyDescent="0.35"/>
    <row r="909" x14ac:dyDescent="0.35"/>
    <row r="910" x14ac:dyDescent="0.35"/>
    <row r="911" x14ac:dyDescent="0.35"/>
    <row r="912" x14ac:dyDescent="0.35"/>
    <row r="913" x14ac:dyDescent="0.35"/>
    <row r="914" x14ac:dyDescent="0.35"/>
    <row r="915" x14ac:dyDescent="0.35"/>
    <row r="916" x14ac:dyDescent="0.35"/>
    <row r="917" x14ac:dyDescent="0.35"/>
    <row r="918" x14ac:dyDescent="0.35"/>
    <row r="919" x14ac:dyDescent="0.35"/>
    <row r="920" x14ac:dyDescent="0.35"/>
    <row r="921" x14ac:dyDescent="0.35"/>
    <row r="922" x14ac:dyDescent="0.35"/>
    <row r="923" x14ac:dyDescent="0.35"/>
    <row r="924" x14ac:dyDescent="0.35"/>
    <row r="925" x14ac:dyDescent="0.35"/>
    <row r="926" x14ac:dyDescent="0.35"/>
    <row r="927" x14ac:dyDescent="0.35"/>
    <row r="928" x14ac:dyDescent="0.35"/>
    <row r="929" x14ac:dyDescent="0.35"/>
    <row r="930" x14ac:dyDescent="0.35"/>
    <row r="931" x14ac:dyDescent="0.35"/>
    <row r="932" x14ac:dyDescent="0.35"/>
    <row r="933" x14ac:dyDescent="0.35"/>
    <row r="934" x14ac:dyDescent="0.35"/>
    <row r="935" x14ac:dyDescent="0.35"/>
    <row r="936" x14ac:dyDescent="0.35"/>
    <row r="937" x14ac:dyDescent="0.35"/>
    <row r="938" x14ac:dyDescent="0.35"/>
    <row r="939" x14ac:dyDescent="0.35"/>
    <row r="940" x14ac:dyDescent="0.35"/>
    <row r="941" x14ac:dyDescent="0.35"/>
    <row r="942" x14ac:dyDescent="0.35"/>
    <row r="943" x14ac:dyDescent="0.35"/>
    <row r="944" x14ac:dyDescent="0.35"/>
    <row r="945" x14ac:dyDescent="0.35"/>
    <row r="946" x14ac:dyDescent="0.35"/>
    <row r="947" x14ac:dyDescent="0.35"/>
    <row r="948" x14ac:dyDescent="0.35"/>
    <row r="949" x14ac:dyDescent="0.35"/>
    <row r="950" x14ac:dyDescent="0.35"/>
    <row r="951" x14ac:dyDescent="0.35"/>
    <row r="952" x14ac:dyDescent="0.35"/>
    <row r="953" x14ac:dyDescent="0.35"/>
    <row r="954" x14ac:dyDescent="0.35"/>
    <row r="955" x14ac:dyDescent="0.35"/>
    <row r="956" x14ac:dyDescent="0.35"/>
    <row r="957" x14ac:dyDescent="0.35"/>
    <row r="958" x14ac:dyDescent="0.35"/>
    <row r="959" x14ac:dyDescent="0.35"/>
    <row r="960" x14ac:dyDescent="0.35"/>
    <row r="961" x14ac:dyDescent="0.35"/>
    <row r="962" x14ac:dyDescent="0.35"/>
    <row r="963" x14ac:dyDescent="0.35"/>
    <row r="964" x14ac:dyDescent="0.35"/>
    <row r="965" x14ac:dyDescent="0.35"/>
    <row r="966" x14ac:dyDescent="0.35"/>
    <row r="967" x14ac:dyDescent="0.35"/>
    <row r="968" x14ac:dyDescent="0.35"/>
    <row r="969" x14ac:dyDescent="0.35"/>
    <row r="970" x14ac:dyDescent="0.35"/>
    <row r="971" x14ac:dyDescent="0.35"/>
    <row r="972" x14ac:dyDescent="0.35"/>
    <row r="973" x14ac:dyDescent="0.35"/>
    <row r="974" x14ac:dyDescent="0.35"/>
    <row r="975" x14ac:dyDescent="0.35"/>
    <row r="976" x14ac:dyDescent="0.35"/>
    <row r="977" x14ac:dyDescent="0.35"/>
    <row r="978" x14ac:dyDescent="0.35"/>
    <row r="979" x14ac:dyDescent="0.35"/>
    <row r="980" x14ac:dyDescent="0.35"/>
    <row r="981" x14ac:dyDescent="0.35"/>
    <row r="982" x14ac:dyDescent="0.35"/>
    <row r="983" x14ac:dyDescent="0.35"/>
    <row r="984" x14ac:dyDescent="0.35"/>
    <row r="985" x14ac:dyDescent="0.35"/>
    <row r="986" x14ac:dyDescent="0.35"/>
    <row r="987" x14ac:dyDescent="0.35"/>
    <row r="988" x14ac:dyDescent="0.35"/>
    <row r="989" x14ac:dyDescent="0.35"/>
    <row r="990" x14ac:dyDescent="0.35"/>
    <row r="991" x14ac:dyDescent="0.35"/>
    <row r="992" x14ac:dyDescent="0.35"/>
    <row r="993" x14ac:dyDescent="0.35"/>
    <row r="994" x14ac:dyDescent="0.35"/>
    <row r="995" x14ac:dyDescent="0.35"/>
    <row r="996" x14ac:dyDescent="0.35"/>
    <row r="997" x14ac:dyDescent="0.35"/>
    <row r="998" x14ac:dyDescent="0.35"/>
    <row r="999" x14ac:dyDescent="0.35"/>
    <row r="1000" x14ac:dyDescent="0.35"/>
    <row r="1001" x14ac:dyDescent="0.35"/>
    <row r="1002" x14ac:dyDescent="0.35"/>
    <row r="1003" x14ac:dyDescent="0.35"/>
    <row r="1004" x14ac:dyDescent="0.35"/>
    <row r="1005" x14ac:dyDescent="0.35"/>
    <row r="1006" x14ac:dyDescent="0.35"/>
    <row r="1007" x14ac:dyDescent="0.35"/>
    <row r="1008" x14ac:dyDescent="0.35"/>
    <row r="1009" x14ac:dyDescent="0.35"/>
    <row r="1010" x14ac:dyDescent="0.35"/>
    <row r="1011" x14ac:dyDescent="0.35"/>
    <row r="1012" x14ac:dyDescent="0.35"/>
    <row r="1013" x14ac:dyDescent="0.35"/>
    <row r="1014" x14ac:dyDescent="0.35"/>
    <row r="1015" x14ac:dyDescent="0.35"/>
    <row r="1016" x14ac:dyDescent="0.35"/>
    <row r="1017" x14ac:dyDescent="0.35"/>
    <row r="1018" x14ac:dyDescent="0.35"/>
    <row r="1019" x14ac:dyDescent="0.35"/>
    <row r="1020" x14ac:dyDescent="0.35"/>
    <row r="1021" x14ac:dyDescent="0.35"/>
    <row r="1022" x14ac:dyDescent="0.35"/>
    <row r="1023" x14ac:dyDescent="0.35"/>
    <row r="1024" x14ac:dyDescent="0.35"/>
    <row r="1025" x14ac:dyDescent="0.35"/>
    <row r="1026" x14ac:dyDescent="0.35"/>
    <row r="1027" x14ac:dyDescent="0.35"/>
    <row r="1028" x14ac:dyDescent="0.35"/>
    <row r="1029" x14ac:dyDescent="0.35"/>
    <row r="1030" x14ac:dyDescent="0.35"/>
    <row r="1031" x14ac:dyDescent="0.35"/>
    <row r="1032" x14ac:dyDescent="0.35"/>
    <row r="1033" x14ac:dyDescent="0.35"/>
    <row r="1034" x14ac:dyDescent="0.35"/>
    <row r="1035" x14ac:dyDescent="0.35"/>
    <row r="1036" x14ac:dyDescent="0.35"/>
    <row r="1037" x14ac:dyDescent="0.35"/>
    <row r="1038" x14ac:dyDescent="0.35"/>
    <row r="1039" x14ac:dyDescent="0.35"/>
    <row r="1040" x14ac:dyDescent="0.35"/>
    <row r="1041" x14ac:dyDescent="0.35"/>
    <row r="1042" x14ac:dyDescent="0.35"/>
    <row r="1043" x14ac:dyDescent="0.35"/>
    <row r="1044" x14ac:dyDescent="0.35"/>
    <row r="1045" x14ac:dyDescent="0.35"/>
    <row r="1046" x14ac:dyDescent="0.35"/>
    <row r="1047" x14ac:dyDescent="0.35"/>
    <row r="1048" x14ac:dyDescent="0.35"/>
    <row r="1049" x14ac:dyDescent="0.35"/>
    <row r="1050" x14ac:dyDescent="0.35"/>
    <row r="1051" x14ac:dyDescent="0.35"/>
    <row r="1052" x14ac:dyDescent="0.35"/>
    <row r="1053" x14ac:dyDescent="0.35"/>
    <row r="1054" x14ac:dyDescent="0.35"/>
    <row r="1055" x14ac:dyDescent="0.35"/>
    <row r="1056" x14ac:dyDescent="0.35"/>
    <row r="1057" x14ac:dyDescent="0.35"/>
    <row r="1058" x14ac:dyDescent="0.35"/>
    <row r="1059" x14ac:dyDescent="0.35"/>
    <row r="1060" x14ac:dyDescent="0.35"/>
    <row r="1061" x14ac:dyDescent="0.35"/>
    <row r="1062" x14ac:dyDescent="0.35"/>
    <row r="1063" x14ac:dyDescent="0.35"/>
    <row r="1064" x14ac:dyDescent="0.35"/>
    <row r="1065" x14ac:dyDescent="0.35"/>
    <row r="1066" x14ac:dyDescent="0.35"/>
    <row r="1067" x14ac:dyDescent="0.35"/>
    <row r="1068" x14ac:dyDescent="0.35"/>
    <row r="1069" x14ac:dyDescent="0.35"/>
    <row r="1070" x14ac:dyDescent="0.35"/>
    <row r="1071" x14ac:dyDescent="0.35"/>
    <row r="1072" x14ac:dyDescent="0.35"/>
    <row r="1073" x14ac:dyDescent="0.35"/>
    <row r="1074" x14ac:dyDescent="0.35"/>
    <row r="1075" x14ac:dyDescent="0.35"/>
    <row r="1076" x14ac:dyDescent="0.35"/>
    <row r="1077" x14ac:dyDescent="0.35"/>
    <row r="1078" x14ac:dyDescent="0.35"/>
    <row r="1079" x14ac:dyDescent="0.35"/>
    <row r="1080" x14ac:dyDescent="0.35"/>
    <row r="1081" x14ac:dyDescent="0.35"/>
    <row r="1082" x14ac:dyDescent="0.35"/>
    <row r="1083" x14ac:dyDescent="0.35"/>
    <row r="1084" x14ac:dyDescent="0.35"/>
    <row r="1085" x14ac:dyDescent="0.35"/>
    <row r="1086" x14ac:dyDescent="0.35"/>
    <row r="1087" x14ac:dyDescent="0.35"/>
    <row r="1088" x14ac:dyDescent="0.35"/>
    <row r="1089" x14ac:dyDescent="0.35"/>
    <row r="1090" x14ac:dyDescent="0.35"/>
    <row r="1091" x14ac:dyDescent="0.35"/>
    <row r="1092" x14ac:dyDescent="0.35"/>
    <row r="1093" x14ac:dyDescent="0.35"/>
    <row r="1094" x14ac:dyDescent="0.35"/>
    <row r="1095" x14ac:dyDescent="0.35"/>
    <row r="1096" x14ac:dyDescent="0.35"/>
    <row r="1097" x14ac:dyDescent="0.35"/>
    <row r="1098" x14ac:dyDescent="0.35"/>
    <row r="1099" x14ac:dyDescent="0.35"/>
    <row r="1100" x14ac:dyDescent="0.35"/>
    <row r="1101" x14ac:dyDescent="0.35"/>
    <row r="1102" x14ac:dyDescent="0.35"/>
    <row r="1103" x14ac:dyDescent="0.35"/>
    <row r="1104" x14ac:dyDescent="0.35"/>
    <row r="1105" x14ac:dyDescent="0.35"/>
    <row r="1106" x14ac:dyDescent="0.35"/>
    <row r="1107" x14ac:dyDescent="0.35"/>
    <row r="1108" x14ac:dyDescent="0.35"/>
    <row r="1109" x14ac:dyDescent="0.35"/>
    <row r="1110" x14ac:dyDescent="0.35"/>
    <row r="1111" x14ac:dyDescent="0.35"/>
    <row r="1112" x14ac:dyDescent="0.35"/>
    <row r="1113" x14ac:dyDescent="0.35"/>
    <row r="1114" x14ac:dyDescent="0.35"/>
    <row r="1115" x14ac:dyDescent="0.35"/>
    <row r="1116" x14ac:dyDescent="0.35"/>
    <row r="1117" x14ac:dyDescent="0.35"/>
    <row r="1118" x14ac:dyDescent="0.35"/>
    <row r="1119" x14ac:dyDescent="0.35"/>
    <row r="1120" x14ac:dyDescent="0.35"/>
    <row r="1121" x14ac:dyDescent="0.35"/>
    <row r="1122" x14ac:dyDescent="0.35"/>
    <row r="1123" x14ac:dyDescent="0.35"/>
    <row r="1124" x14ac:dyDescent="0.35"/>
    <row r="1125" x14ac:dyDescent="0.35"/>
    <row r="1126" x14ac:dyDescent="0.35"/>
    <row r="1127" x14ac:dyDescent="0.35"/>
    <row r="1128" x14ac:dyDescent="0.35"/>
    <row r="1129" x14ac:dyDescent="0.35"/>
    <row r="1130" x14ac:dyDescent="0.35"/>
    <row r="1131" x14ac:dyDescent="0.35"/>
    <row r="1132" x14ac:dyDescent="0.35"/>
    <row r="1133" x14ac:dyDescent="0.35"/>
    <row r="1134" x14ac:dyDescent="0.35"/>
    <row r="1135" x14ac:dyDescent="0.35"/>
    <row r="1136" x14ac:dyDescent="0.35"/>
    <row r="1137" x14ac:dyDescent="0.35"/>
    <row r="1138" x14ac:dyDescent="0.35"/>
    <row r="1139" x14ac:dyDescent="0.35"/>
    <row r="1140" x14ac:dyDescent="0.35"/>
    <row r="1141" x14ac:dyDescent="0.35"/>
    <row r="1142" x14ac:dyDescent="0.35"/>
    <row r="1143" x14ac:dyDescent="0.35"/>
    <row r="1144" x14ac:dyDescent="0.35"/>
    <row r="1145" x14ac:dyDescent="0.35"/>
    <row r="1146" x14ac:dyDescent="0.35"/>
    <row r="1147" x14ac:dyDescent="0.35"/>
    <row r="1148" x14ac:dyDescent="0.35"/>
    <row r="1149" x14ac:dyDescent="0.35"/>
    <row r="1150" x14ac:dyDescent="0.35"/>
    <row r="1151" x14ac:dyDescent="0.35"/>
    <row r="1152" x14ac:dyDescent="0.35"/>
    <row r="1153" x14ac:dyDescent="0.35"/>
    <row r="1154" x14ac:dyDescent="0.35"/>
    <row r="1155" x14ac:dyDescent="0.35"/>
    <row r="1156" x14ac:dyDescent="0.35"/>
    <row r="1157" x14ac:dyDescent="0.35"/>
    <row r="1158" x14ac:dyDescent="0.35"/>
    <row r="1159" x14ac:dyDescent="0.35"/>
    <row r="1160" x14ac:dyDescent="0.35"/>
    <row r="1161" x14ac:dyDescent="0.35"/>
    <row r="1162" x14ac:dyDescent="0.35"/>
    <row r="1163" x14ac:dyDescent="0.35"/>
    <row r="1164" x14ac:dyDescent="0.35"/>
    <row r="1165" x14ac:dyDescent="0.35"/>
    <row r="1166" x14ac:dyDescent="0.35"/>
    <row r="1167" x14ac:dyDescent="0.35"/>
    <row r="1168" x14ac:dyDescent="0.35"/>
    <row r="1169" x14ac:dyDescent="0.35"/>
    <row r="1170" x14ac:dyDescent="0.35"/>
    <row r="1171" x14ac:dyDescent="0.35"/>
    <row r="1172" x14ac:dyDescent="0.35"/>
    <row r="1173" x14ac:dyDescent="0.35"/>
    <row r="1174" x14ac:dyDescent="0.35"/>
    <row r="1175" x14ac:dyDescent="0.35"/>
    <row r="1176" x14ac:dyDescent="0.35"/>
    <row r="1177" x14ac:dyDescent="0.35"/>
    <row r="1178" x14ac:dyDescent="0.35"/>
    <row r="1179" x14ac:dyDescent="0.35"/>
    <row r="1180" x14ac:dyDescent="0.35"/>
    <row r="1181" x14ac:dyDescent="0.35"/>
    <row r="1182" x14ac:dyDescent="0.35"/>
    <row r="1183" x14ac:dyDescent="0.35"/>
    <row r="1184" x14ac:dyDescent="0.35"/>
    <row r="1185" x14ac:dyDescent="0.35"/>
    <row r="1186" x14ac:dyDescent="0.35"/>
    <row r="1187" x14ac:dyDescent="0.35"/>
    <row r="1188" x14ac:dyDescent="0.35"/>
    <row r="1189" x14ac:dyDescent="0.35"/>
    <row r="1190" x14ac:dyDescent="0.35"/>
    <row r="1191" x14ac:dyDescent="0.35"/>
    <row r="1192" x14ac:dyDescent="0.35"/>
    <row r="1193" x14ac:dyDescent="0.35"/>
    <row r="1194" x14ac:dyDescent="0.35"/>
    <row r="1195" x14ac:dyDescent="0.35"/>
    <row r="1196" x14ac:dyDescent="0.35"/>
    <row r="1197" x14ac:dyDescent="0.35"/>
    <row r="1198" x14ac:dyDescent="0.35"/>
    <row r="1199" x14ac:dyDescent="0.35"/>
    <row r="1200" x14ac:dyDescent="0.35"/>
    <row r="1201" x14ac:dyDescent="0.35"/>
    <row r="1202" x14ac:dyDescent="0.35"/>
    <row r="1203" x14ac:dyDescent="0.35"/>
    <row r="1204" x14ac:dyDescent="0.35"/>
    <row r="1205" x14ac:dyDescent="0.35"/>
    <row r="1206" x14ac:dyDescent="0.35"/>
    <row r="1207" x14ac:dyDescent="0.35"/>
    <row r="1208" x14ac:dyDescent="0.35"/>
    <row r="1209" x14ac:dyDescent="0.35"/>
    <row r="1210" x14ac:dyDescent="0.35"/>
    <row r="1211" x14ac:dyDescent="0.35"/>
    <row r="1212" x14ac:dyDescent="0.35"/>
    <row r="1213" x14ac:dyDescent="0.35"/>
    <row r="1214" x14ac:dyDescent="0.35"/>
    <row r="1215" x14ac:dyDescent="0.35"/>
    <row r="1216" x14ac:dyDescent="0.35"/>
    <row r="1217" x14ac:dyDescent="0.35"/>
    <row r="1218" x14ac:dyDescent="0.35"/>
    <row r="1219" x14ac:dyDescent="0.35"/>
    <row r="1220" x14ac:dyDescent="0.35"/>
    <row r="1221" x14ac:dyDescent="0.35"/>
    <row r="1222" x14ac:dyDescent="0.35"/>
    <row r="1223" x14ac:dyDescent="0.35"/>
    <row r="1224" x14ac:dyDescent="0.35"/>
    <row r="1225" x14ac:dyDescent="0.35"/>
    <row r="1226" x14ac:dyDescent="0.35"/>
    <row r="1227" x14ac:dyDescent="0.35"/>
    <row r="1228" x14ac:dyDescent="0.35"/>
    <row r="1229" x14ac:dyDescent="0.35"/>
    <row r="1230" x14ac:dyDescent="0.35"/>
    <row r="1231" x14ac:dyDescent="0.35"/>
    <row r="1232" x14ac:dyDescent="0.35"/>
    <row r="1233" x14ac:dyDescent="0.35"/>
    <row r="1234" x14ac:dyDescent="0.35"/>
    <row r="1235" x14ac:dyDescent="0.35"/>
    <row r="1236" x14ac:dyDescent="0.35"/>
    <row r="1237" x14ac:dyDescent="0.35"/>
    <row r="1238" x14ac:dyDescent="0.35"/>
    <row r="1239" x14ac:dyDescent="0.35"/>
    <row r="1240" x14ac:dyDescent="0.35"/>
    <row r="1241" x14ac:dyDescent="0.35"/>
    <row r="1242" x14ac:dyDescent="0.35"/>
    <row r="1243" x14ac:dyDescent="0.35"/>
    <row r="1244" x14ac:dyDescent="0.35"/>
    <row r="1245" x14ac:dyDescent="0.35"/>
    <row r="1246" x14ac:dyDescent="0.35"/>
    <row r="1247" x14ac:dyDescent="0.35"/>
    <row r="1248" x14ac:dyDescent="0.35"/>
    <row r="1249" x14ac:dyDescent="0.35"/>
    <row r="1250" x14ac:dyDescent="0.35"/>
    <row r="1251" x14ac:dyDescent="0.35"/>
    <row r="1252" x14ac:dyDescent="0.35"/>
    <row r="1253" x14ac:dyDescent="0.35"/>
    <row r="1254" x14ac:dyDescent="0.35"/>
    <row r="1255" x14ac:dyDescent="0.35"/>
    <row r="1256" x14ac:dyDescent="0.35"/>
    <row r="1257" x14ac:dyDescent="0.35"/>
    <row r="1258" x14ac:dyDescent="0.35"/>
    <row r="1259" x14ac:dyDescent="0.35"/>
    <row r="1260" x14ac:dyDescent="0.35"/>
    <row r="1261" x14ac:dyDescent="0.35"/>
    <row r="1262" x14ac:dyDescent="0.35"/>
    <row r="1263" x14ac:dyDescent="0.35"/>
    <row r="1264" x14ac:dyDescent="0.35"/>
    <row r="1265" x14ac:dyDescent="0.35"/>
    <row r="1266" x14ac:dyDescent="0.35"/>
    <row r="1267" x14ac:dyDescent="0.35"/>
    <row r="1268" x14ac:dyDescent="0.35"/>
    <row r="1269" x14ac:dyDescent="0.35"/>
    <row r="1270" x14ac:dyDescent="0.35"/>
    <row r="1271" x14ac:dyDescent="0.35"/>
    <row r="1272" x14ac:dyDescent="0.35"/>
    <row r="1273" x14ac:dyDescent="0.35"/>
    <row r="1274" x14ac:dyDescent="0.35"/>
    <row r="1275" x14ac:dyDescent="0.35"/>
    <row r="1276" x14ac:dyDescent="0.35"/>
    <row r="1277" x14ac:dyDescent="0.35"/>
    <row r="1278" x14ac:dyDescent="0.35"/>
    <row r="1279" x14ac:dyDescent="0.35"/>
    <row r="1280" x14ac:dyDescent="0.35"/>
    <row r="1281" x14ac:dyDescent="0.35"/>
    <row r="1282" x14ac:dyDescent="0.35"/>
    <row r="1283" x14ac:dyDescent="0.35"/>
    <row r="1284" x14ac:dyDescent="0.35"/>
    <row r="1285" x14ac:dyDescent="0.35"/>
    <row r="1286" x14ac:dyDescent="0.35"/>
    <row r="1287" x14ac:dyDescent="0.35"/>
    <row r="1288" x14ac:dyDescent="0.35"/>
    <row r="1289" x14ac:dyDescent="0.35"/>
    <row r="1290" x14ac:dyDescent="0.35"/>
    <row r="1291" x14ac:dyDescent="0.35"/>
    <row r="1292" x14ac:dyDescent="0.35"/>
    <row r="1293" x14ac:dyDescent="0.35"/>
    <row r="1294" x14ac:dyDescent="0.35"/>
    <row r="1295" x14ac:dyDescent="0.35"/>
    <row r="1296" x14ac:dyDescent="0.35"/>
    <row r="1297" x14ac:dyDescent="0.35"/>
    <row r="1298" x14ac:dyDescent="0.35"/>
    <row r="1299" x14ac:dyDescent="0.35"/>
    <row r="1300" x14ac:dyDescent="0.35"/>
    <row r="1301" x14ac:dyDescent="0.35"/>
    <row r="1302" x14ac:dyDescent="0.35"/>
    <row r="1303" x14ac:dyDescent="0.35"/>
    <row r="1304" x14ac:dyDescent="0.35"/>
    <row r="1305" x14ac:dyDescent="0.35"/>
    <row r="1306" x14ac:dyDescent="0.35"/>
    <row r="1307" x14ac:dyDescent="0.35"/>
    <row r="1308" x14ac:dyDescent="0.35"/>
    <row r="1309" x14ac:dyDescent="0.35"/>
    <row r="1310" x14ac:dyDescent="0.35"/>
    <row r="1311" x14ac:dyDescent="0.35"/>
    <row r="1312" x14ac:dyDescent="0.35"/>
    <row r="1313" x14ac:dyDescent="0.35"/>
    <row r="1314" x14ac:dyDescent="0.35"/>
    <row r="1315" x14ac:dyDescent="0.35"/>
    <row r="1316" x14ac:dyDescent="0.35"/>
    <row r="1317" x14ac:dyDescent="0.35"/>
    <row r="1318" x14ac:dyDescent="0.35"/>
    <row r="1319" x14ac:dyDescent="0.35"/>
    <row r="1320" x14ac:dyDescent="0.35"/>
    <row r="1321" x14ac:dyDescent="0.35"/>
    <row r="1322" x14ac:dyDescent="0.35"/>
    <row r="1323" x14ac:dyDescent="0.35"/>
    <row r="1324" x14ac:dyDescent="0.35"/>
    <row r="1325" x14ac:dyDescent="0.35"/>
    <row r="1326" x14ac:dyDescent="0.35"/>
    <row r="1327" x14ac:dyDescent="0.35"/>
    <row r="1328" x14ac:dyDescent="0.35"/>
    <row r="1329" x14ac:dyDescent="0.35"/>
    <row r="1330" x14ac:dyDescent="0.35"/>
    <row r="1331" x14ac:dyDescent="0.35"/>
    <row r="1332" x14ac:dyDescent="0.35"/>
    <row r="1333" x14ac:dyDescent="0.35"/>
    <row r="1334" x14ac:dyDescent="0.35"/>
    <row r="1335" x14ac:dyDescent="0.35"/>
    <row r="1336" x14ac:dyDescent="0.35"/>
    <row r="1337" x14ac:dyDescent="0.35"/>
    <row r="1338" x14ac:dyDescent="0.35"/>
    <row r="1339" x14ac:dyDescent="0.35"/>
    <row r="1340" x14ac:dyDescent="0.35"/>
    <row r="1341" x14ac:dyDescent="0.35"/>
    <row r="1342" x14ac:dyDescent="0.35"/>
    <row r="1343" x14ac:dyDescent="0.35"/>
    <row r="1344" x14ac:dyDescent="0.35"/>
    <row r="1345" x14ac:dyDescent="0.35"/>
    <row r="1346" x14ac:dyDescent="0.35"/>
    <row r="1347" x14ac:dyDescent="0.35"/>
    <row r="1348" x14ac:dyDescent="0.35"/>
    <row r="1349" x14ac:dyDescent="0.35"/>
    <row r="1350" x14ac:dyDescent="0.35"/>
    <row r="1351" x14ac:dyDescent="0.35"/>
    <row r="1352" x14ac:dyDescent="0.35"/>
    <row r="1353" x14ac:dyDescent="0.35"/>
    <row r="1354" x14ac:dyDescent="0.35"/>
    <row r="1355" x14ac:dyDescent="0.35"/>
    <row r="1356" x14ac:dyDescent="0.35"/>
    <row r="1357" x14ac:dyDescent="0.35"/>
    <row r="1358" x14ac:dyDescent="0.35"/>
    <row r="1359" x14ac:dyDescent="0.35"/>
    <row r="1360" x14ac:dyDescent="0.35"/>
    <row r="1361" x14ac:dyDescent="0.35"/>
    <row r="1362" x14ac:dyDescent="0.35"/>
    <row r="1363" x14ac:dyDescent="0.35"/>
    <row r="1364" x14ac:dyDescent="0.35"/>
    <row r="1365" x14ac:dyDescent="0.35"/>
    <row r="1366" x14ac:dyDescent="0.35"/>
    <row r="1367" x14ac:dyDescent="0.35"/>
    <row r="1368" x14ac:dyDescent="0.35"/>
    <row r="1369" x14ac:dyDescent="0.35"/>
    <row r="1370" x14ac:dyDescent="0.35"/>
    <row r="1371" x14ac:dyDescent="0.35"/>
    <row r="1372" x14ac:dyDescent="0.35"/>
    <row r="1373" x14ac:dyDescent="0.35"/>
    <row r="1374" x14ac:dyDescent="0.35"/>
    <row r="1375" x14ac:dyDescent="0.35"/>
    <row r="1376" x14ac:dyDescent="0.35"/>
    <row r="1377" x14ac:dyDescent="0.35"/>
    <row r="1378" x14ac:dyDescent="0.35"/>
    <row r="1379" x14ac:dyDescent="0.35"/>
    <row r="1380" x14ac:dyDescent="0.35"/>
    <row r="1381" x14ac:dyDescent="0.35"/>
    <row r="1382" x14ac:dyDescent="0.35"/>
    <row r="1383" x14ac:dyDescent="0.35"/>
    <row r="1384" x14ac:dyDescent="0.35"/>
    <row r="1385" x14ac:dyDescent="0.35"/>
    <row r="1386" x14ac:dyDescent="0.35"/>
    <row r="1387" x14ac:dyDescent="0.35"/>
    <row r="1388" x14ac:dyDescent="0.35"/>
    <row r="1389" x14ac:dyDescent="0.35"/>
    <row r="1390" x14ac:dyDescent="0.35"/>
    <row r="1391" x14ac:dyDescent="0.35"/>
    <row r="1392" x14ac:dyDescent="0.35"/>
    <row r="1393" x14ac:dyDescent="0.35"/>
    <row r="1394" x14ac:dyDescent="0.35"/>
    <row r="1395" x14ac:dyDescent="0.35"/>
    <row r="1396" x14ac:dyDescent="0.35"/>
    <row r="1397" x14ac:dyDescent="0.35"/>
    <row r="1398" x14ac:dyDescent="0.35"/>
    <row r="1399" x14ac:dyDescent="0.35"/>
    <row r="1400" x14ac:dyDescent="0.35"/>
    <row r="1401" x14ac:dyDescent="0.35"/>
    <row r="1402" x14ac:dyDescent="0.35"/>
    <row r="1403" x14ac:dyDescent="0.35"/>
    <row r="1404" x14ac:dyDescent="0.35"/>
    <row r="1405" x14ac:dyDescent="0.35"/>
    <row r="1406" x14ac:dyDescent="0.35"/>
    <row r="1407" x14ac:dyDescent="0.35"/>
    <row r="1408" x14ac:dyDescent="0.35"/>
    <row r="1409" x14ac:dyDescent="0.35"/>
    <row r="1410" x14ac:dyDescent="0.35"/>
    <row r="1411" x14ac:dyDescent="0.35"/>
    <row r="1412" x14ac:dyDescent="0.35"/>
    <row r="1413" x14ac:dyDescent="0.35"/>
    <row r="1414" x14ac:dyDescent="0.35"/>
    <row r="1415" x14ac:dyDescent="0.35"/>
    <row r="1416" x14ac:dyDescent="0.35"/>
    <row r="1417" x14ac:dyDescent="0.35"/>
    <row r="1418" x14ac:dyDescent="0.35"/>
    <row r="1419" x14ac:dyDescent="0.35"/>
    <row r="1420" x14ac:dyDescent="0.35"/>
    <row r="1421" x14ac:dyDescent="0.35"/>
    <row r="1422" x14ac:dyDescent="0.35"/>
    <row r="1423" x14ac:dyDescent="0.35"/>
    <row r="1424" x14ac:dyDescent="0.35"/>
    <row r="1425" x14ac:dyDescent="0.35"/>
    <row r="1426" x14ac:dyDescent="0.35"/>
    <row r="1427" x14ac:dyDescent="0.35"/>
    <row r="1428" x14ac:dyDescent="0.35"/>
    <row r="1429" x14ac:dyDescent="0.35"/>
    <row r="1430" x14ac:dyDescent="0.35"/>
    <row r="1431" x14ac:dyDescent="0.35"/>
    <row r="1432" x14ac:dyDescent="0.35"/>
    <row r="1433" x14ac:dyDescent="0.35"/>
    <row r="1434" x14ac:dyDescent="0.35"/>
    <row r="1435" x14ac:dyDescent="0.35"/>
    <row r="1436" x14ac:dyDescent="0.35"/>
    <row r="1437" x14ac:dyDescent="0.35"/>
    <row r="1438" x14ac:dyDescent="0.35"/>
    <row r="1439" x14ac:dyDescent="0.35"/>
    <row r="1440" x14ac:dyDescent="0.35"/>
    <row r="1441" x14ac:dyDescent="0.35"/>
    <row r="1442" x14ac:dyDescent="0.35"/>
    <row r="1443" x14ac:dyDescent="0.35"/>
    <row r="1444" x14ac:dyDescent="0.35"/>
    <row r="1445" x14ac:dyDescent="0.35"/>
    <row r="1446" x14ac:dyDescent="0.35"/>
    <row r="1447" x14ac:dyDescent="0.35"/>
    <row r="1448" x14ac:dyDescent="0.35"/>
    <row r="1449" x14ac:dyDescent="0.35"/>
    <row r="1450" x14ac:dyDescent="0.35"/>
    <row r="1451" x14ac:dyDescent="0.35"/>
    <row r="1452" x14ac:dyDescent="0.35"/>
    <row r="1453" x14ac:dyDescent="0.35"/>
    <row r="1454" x14ac:dyDescent="0.35"/>
    <row r="1455" x14ac:dyDescent="0.35"/>
    <row r="1456" x14ac:dyDescent="0.35"/>
    <row r="1457" x14ac:dyDescent="0.35"/>
    <row r="1458" x14ac:dyDescent="0.35"/>
    <row r="1459" x14ac:dyDescent="0.35"/>
    <row r="1460" x14ac:dyDescent="0.35"/>
    <row r="1461" x14ac:dyDescent="0.35"/>
    <row r="1462" x14ac:dyDescent="0.35"/>
    <row r="1463" x14ac:dyDescent="0.35"/>
    <row r="1464" x14ac:dyDescent="0.35"/>
    <row r="1465" x14ac:dyDescent="0.35"/>
    <row r="1466" x14ac:dyDescent="0.35"/>
    <row r="1467" x14ac:dyDescent="0.35"/>
    <row r="1468" x14ac:dyDescent="0.35"/>
    <row r="1469" x14ac:dyDescent="0.35"/>
    <row r="1470" x14ac:dyDescent="0.35"/>
    <row r="1471" x14ac:dyDescent="0.35"/>
    <row r="1472" x14ac:dyDescent="0.35"/>
    <row r="1473" x14ac:dyDescent="0.35"/>
    <row r="1474" x14ac:dyDescent="0.35"/>
    <row r="1475" x14ac:dyDescent="0.35"/>
    <row r="1476" x14ac:dyDescent="0.35"/>
    <row r="1477" x14ac:dyDescent="0.35"/>
    <row r="1478" x14ac:dyDescent="0.35"/>
    <row r="1479" x14ac:dyDescent="0.35"/>
    <row r="1480" x14ac:dyDescent="0.35"/>
    <row r="1481" x14ac:dyDescent="0.35"/>
    <row r="1482" x14ac:dyDescent="0.35"/>
    <row r="1483" x14ac:dyDescent="0.35"/>
    <row r="1484" x14ac:dyDescent="0.35"/>
    <row r="1485" x14ac:dyDescent="0.35"/>
    <row r="1486" x14ac:dyDescent="0.35"/>
    <row r="1487" x14ac:dyDescent="0.35"/>
    <row r="1488" x14ac:dyDescent="0.35"/>
    <row r="1489" x14ac:dyDescent="0.35"/>
    <row r="1490" x14ac:dyDescent="0.35"/>
    <row r="1491" x14ac:dyDescent="0.35"/>
    <row r="1492" x14ac:dyDescent="0.35"/>
    <row r="1493" x14ac:dyDescent="0.35"/>
    <row r="1494" x14ac:dyDescent="0.35"/>
    <row r="1495" x14ac:dyDescent="0.35"/>
    <row r="1496" x14ac:dyDescent="0.35"/>
    <row r="1497" x14ac:dyDescent="0.35"/>
    <row r="1498" x14ac:dyDescent="0.35"/>
    <row r="1499" x14ac:dyDescent="0.35"/>
    <row r="1500" x14ac:dyDescent="0.35"/>
    <row r="1501" x14ac:dyDescent="0.35"/>
    <row r="1502" x14ac:dyDescent="0.35"/>
    <row r="1503" x14ac:dyDescent="0.35"/>
    <row r="1504" x14ac:dyDescent="0.35"/>
    <row r="1505" x14ac:dyDescent="0.35"/>
    <row r="1506" x14ac:dyDescent="0.35"/>
    <row r="1507" x14ac:dyDescent="0.35"/>
    <row r="1508" x14ac:dyDescent="0.35"/>
    <row r="1509" x14ac:dyDescent="0.35"/>
    <row r="1510" x14ac:dyDescent="0.35"/>
    <row r="1511" x14ac:dyDescent="0.35"/>
    <row r="1512" x14ac:dyDescent="0.35"/>
    <row r="1513" x14ac:dyDescent="0.35"/>
    <row r="1514" x14ac:dyDescent="0.35"/>
    <row r="1515" x14ac:dyDescent="0.35"/>
    <row r="1516" x14ac:dyDescent="0.35"/>
    <row r="1517" x14ac:dyDescent="0.35"/>
    <row r="1518" x14ac:dyDescent="0.35"/>
    <row r="1519" x14ac:dyDescent="0.35"/>
    <row r="1520" x14ac:dyDescent="0.35"/>
    <row r="1521" x14ac:dyDescent="0.35"/>
    <row r="1522" x14ac:dyDescent="0.35"/>
    <row r="1523" x14ac:dyDescent="0.35"/>
    <row r="1524" x14ac:dyDescent="0.35"/>
    <row r="1525" x14ac:dyDescent="0.35"/>
    <row r="1526" x14ac:dyDescent="0.35"/>
    <row r="1527" x14ac:dyDescent="0.35"/>
    <row r="1528" x14ac:dyDescent="0.35"/>
    <row r="1529" x14ac:dyDescent="0.35"/>
    <row r="1530" x14ac:dyDescent="0.35"/>
    <row r="1531" x14ac:dyDescent="0.35"/>
    <row r="1532" x14ac:dyDescent="0.35"/>
    <row r="1533" x14ac:dyDescent="0.35"/>
    <row r="1534" x14ac:dyDescent="0.35"/>
    <row r="1535" x14ac:dyDescent="0.35"/>
    <row r="1536" x14ac:dyDescent="0.35"/>
    <row r="1537" x14ac:dyDescent="0.35"/>
    <row r="1538" x14ac:dyDescent="0.35"/>
    <row r="1539" x14ac:dyDescent="0.35"/>
    <row r="1540" x14ac:dyDescent="0.35"/>
    <row r="1541" x14ac:dyDescent="0.35"/>
    <row r="1542" x14ac:dyDescent="0.35"/>
    <row r="1543" x14ac:dyDescent="0.35"/>
    <row r="1544" x14ac:dyDescent="0.35"/>
    <row r="1545" x14ac:dyDescent="0.35"/>
    <row r="1546" x14ac:dyDescent="0.35"/>
    <row r="1547" x14ac:dyDescent="0.35"/>
    <row r="1548" x14ac:dyDescent="0.35"/>
    <row r="1549" x14ac:dyDescent="0.35"/>
    <row r="1550" x14ac:dyDescent="0.35"/>
    <row r="1551" x14ac:dyDescent="0.35"/>
    <row r="1552" x14ac:dyDescent="0.35"/>
    <row r="1553" x14ac:dyDescent="0.35"/>
    <row r="1554" x14ac:dyDescent="0.35"/>
    <row r="1555" x14ac:dyDescent="0.35"/>
    <row r="1556" x14ac:dyDescent="0.35"/>
    <row r="1557" x14ac:dyDescent="0.35"/>
    <row r="1558" x14ac:dyDescent="0.35"/>
    <row r="1559" x14ac:dyDescent="0.35"/>
    <row r="1560" x14ac:dyDescent="0.35"/>
    <row r="1561" x14ac:dyDescent="0.35"/>
    <row r="1562" x14ac:dyDescent="0.35"/>
    <row r="1563" x14ac:dyDescent="0.35"/>
    <row r="1564" x14ac:dyDescent="0.35"/>
    <row r="1565" x14ac:dyDescent="0.35"/>
    <row r="1566" x14ac:dyDescent="0.35"/>
    <row r="1567" x14ac:dyDescent="0.35"/>
    <row r="1568" x14ac:dyDescent="0.35"/>
    <row r="1569" x14ac:dyDescent="0.35"/>
    <row r="1570" x14ac:dyDescent="0.35"/>
    <row r="1571" x14ac:dyDescent="0.35"/>
    <row r="1572" x14ac:dyDescent="0.35"/>
    <row r="1573" x14ac:dyDescent="0.35"/>
    <row r="1574" x14ac:dyDescent="0.35"/>
    <row r="1575" x14ac:dyDescent="0.35"/>
    <row r="1576" x14ac:dyDescent="0.35"/>
    <row r="1577" x14ac:dyDescent="0.35"/>
    <row r="1578" x14ac:dyDescent="0.35"/>
    <row r="1579" x14ac:dyDescent="0.35"/>
    <row r="1580" x14ac:dyDescent="0.35"/>
    <row r="1581" x14ac:dyDescent="0.35"/>
    <row r="1582" x14ac:dyDescent="0.35"/>
    <row r="1583" x14ac:dyDescent="0.35"/>
    <row r="1584" x14ac:dyDescent="0.35"/>
    <row r="1585" x14ac:dyDescent="0.35"/>
    <row r="1586" x14ac:dyDescent="0.35"/>
    <row r="1587" x14ac:dyDescent="0.35"/>
    <row r="1588" x14ac:dyDescent="0.35"/>
    <row r="1589" x14ac:dyDescent="0.35"/>
    <row r="1590" x14ac:dyDescent="0.35"/>
    <row r="1591" x14ac:dyDescent="0.35"/>
    <row r="1592" x14ac:dyDescent="0.35"/>
    <row r="1593" x14ac:dyDescent="0.35"/>
    <row r="1594" x14ac:dyDescent="0.35"/>
    <row r="1595" x14ac:dyDescent="0.35"/>
    <row r="1596" x14ac:dyDescent="0.35"/>
    <row r="1597" x14ac:dyDescent="0.35"/>
    <row r="1598" x14ac:dyDescent="0.35"/>
    <row r="1599" x14ac:dyDescent="0.35"/>
    <row r="1600" x14ac:dyDescent="0.35"/>
    <row r="1601" x14ac:dyDescent="0.35"/>
    <row r="1602" x14ac:dyDescent="0.35"/>
    <row r="1603" x14ac:dyDescent="0.35"/>
    <row r="1604" x14ac:dyDescent="0.35"/>
    <row r="1605" x14ac:dyDescent="0.35"/>
    <row r="1606" x14ac:dyDescent="0.35"/>
    <row r="1607" x14ac:dyDescent="0.35"/>
    <row r="1608" x14ac:dyDescent="0.35"/>
    <row r="1609" x14ac:dyDescent="0.35"/>
    <row r="1610" x14ac:dyDescent="0.35"/>
    <row r="1611" x14ac:dyDescent="0.35"/>
    <row r="1612" x14ac:dyDescent="0.35"/>
    <row r="1613" x14ac:dyDescent="0.35"/>
    <row r="1614" x14ac:dyDescent="0.35"/>
    <row r="1615" x14ac:dyDescent="0.35"/>
    <row r="1616" x14ac:dyDescent="0.35"/>
    <row r="1617" x14ac:dyDescent="0.35"/>
    <row r="1618" x14ac:dyDescent="0.35"/>
    <row r="1619" x14ac:dyDescent="0.35"/>
    <row r="1620" x14ac:dyDescent="0.35"/>
    <row r="1621" x14ac:dyDescent="0.35"/>
    <row r="1622" x14ac:dyDescent="0.35"/>
    <row r="1623" x14ac:dyDescent="0.35"/>
    <row r="1624" x14ac:dyDescent="0.35"/>
    <row r="1625" x14ac:dyDescent="0.35"/>
    <row r="1626" x14ac:dyDescent="0.35"/>
    <row r="1627" x14ac:dyDescent="0.35"/>
    <row r="1628" x14ac:dyDescent="0.35"/>
    <row r="1629" x14ac:dyDescent="0.35"/>
    <row r="1630" x14ac:dyDescent="0.35"/>
    <row r="1631" x14ac:dyDescent="0.35"/>
    <row r="1632" x14ac:dyDescent="0.35"/>
    <row r="1633" x14ac:dyDescent="0.35"/>
    <row r="1634" x14ac:dyDescent="0.35"/>
    <row r="1635" x14ac:dyDescent="0.35"/>
    <row r="1636" x14ac:dyDescent="0.35"/>
    <row r="1637" x14ac:dyDescent="0.35"/>
    <row r="1638" x14ac:dyDescent="0.35"/>
    <row r="1639" x14ac:dyDescent="0.35"/>
    <row r="1640" x14ac:dyDescent="0.35"/>
    <row r="1641" x14ac:dyDescent="0.35"/>
    <row r="1642" x14ac:dyDescent="0.35"/>
    <row r="1643" x14ac:dyDescent="0.35"/>
    <row r="1644" x14ac:dyDescent="0.35"/>
    <row r="1645" x14ac:dyDescent="0.35"/>
    <row r="1646" x14ac:dyDescent="0.35"/>
    <row r="1647" x14ac:dyDescent="0.35"/>
    <row r="1648" x14ac:dyDescent="0.35"/>
    <row r="1649" x14ac:dyDescent="0.35"/>
    <row r="1650" x14ac:dyDescent="0.35"/>
    <row r="1651" x14ac:dyDescent="0.35"/>
    <row r="1652" x14ac:dyDescent="0.35"/>
    <row r="1653" x14ac:dyDescent="0.35"/>
    <row r="1654" x14ac:dyDescent="0.35"/>
    <row r="1655" x14ac:dyDescent="0.35"/>
    <row r="1656" x14ac:dyDescent="0.35"/>
    <row r="1657" x14ac:dyDescent="0.35"/>
    <row r="1658" x14ac:dyDescent="0.35"/>
    <row r="1659" x14ac:dyDescent="0.35"/>
    <row r="1660" x14ac:dyDescent="0.35"/>
    <row r="1661" x14ac:dyDescent="0.35"/>
    <row r="1662" x14ac:dyDescent="0.35"/>
    <row r="1663" x14ac:dyDescent="0.35"/>
    <row r="1664" x14ac:dyDescent="0.35"/>
    <row r="1665" x14ac:dyDescent="0.35"/>
    <row r="1666" x14ac:dyDescent="0.35"/>
    <row r="1667" x14ac:dyDescent="0.35"/>
    <row r="1668" x14ac:dyDescent="0.35"/>
    <row r="1669" x14ac:dyDescent="0.35"/>
    <row r="1670" x14ac:dyDescent="0.35"/>
    <row r="1671" x14ac:dyDescent="0.35"/>
    <row r="1672" x14ac:dyDescent="0.35"/>
    <row r="1673" x14ac:dyDescent="0.35"/>
    <row r="1674" x14ac:dyDescent="0.35"/>
    <row r="1675" x14ac:dyDescent="0.35"/>
    <row r="1676" x14ac:dyDescent="0.35"/>
    <row r="1677" x14ac:dyDescent="0.35"/>
    <row r="1678" x14ac:dyDescent="0.35"/>
    <row r="1679" x14ac:dyDescent="0.35"/>
    <row r="1680" x14ac:dyDescent="0.35"/>
    <row r="1681" x14ac:dyDescent="0.35"/>
    <row r="1682" x14ac:dyDescent="0.35"/>
    <row r="1683" x14ac:dyDescent="0.35"/>
    <row r="1684" x14ac:dyDescent="0.35"/>
    <row r="1685" x14ac:dyDescent="0.35"/>
    <row r="1686" x14ac:dyDescent="0.35"/>
    <row r="1687" x14ac:dyDescent="0.35"/>
    <row r="1688" x14ac:dyDescent="0.35"/>
    <row r="1689" x14ac:dyDescent="0.35"/>
    <row r="1690" x14ac:dyDescent="0.35"/>
    <row r="1691" x14ac:dyDescent="0.35"/>
    <row r="1692" x14ac:dyDescent="0.35"/>
    <row r="1693" x14ac:dyDescent="0.35"/>
    <row r="1694" x14ac:dyDescent="0.35"/>
    <row r="1695" x14ac:dyDescent="0.35"/>
    <row r="1696" x14ac:dyDescent="0.35"/>
    <row r="1697" x14ac:dyDescent="0.35"/>
    <row r="1698" x14ac:dyDescent="0.35"/>
    <row r="1699" x14ac:dyDescent="0.35"/>
    <row r="1700" x14ac:dyDescent="0.35"/>
    <row r="1701" x14ac:dyDescent="0.35"/>
    <row r="1702" x14ac:dyDescent="0.35"/>
    <row r="1703" x14ac:dyDescent="0.35"/>
    <row r="1704" x14ac:dyDescent="0.35"/>
    <row r="1705" x14ac:dyDescent="0.35"/>
    <row r="1706" x14ac:dyDescent="0.35"/>
    <row r="1707" x14ac:dyDescent="0.35"/>
    <row r="1708" x14ac:dyDescent="0.35"/>
    <row r="1709" x14ac:dyDescent="0.35"/>
    <row r="1710" x14ac:dyDescent="0.35"/>
    <row r="1711" x14ac:dyDescent="0.35"/>
    <row r="1712" x14ac:dyDescent="0.35"/>
    <row r="1713" x14ac:dyDescent="0.35"/>
    <row r="1714" x14ac:dyDescent="0.35"/>
    <row r="1715" x14ac:dyDescent="0.35"/>
    <row r="1716" x14ac:dyDescent="0.35"/>
    <row r="1717" x14ac:dyDescent="0.35"/>
    <row r="1718" x14ac:dyDescent="0.35"/>
    <row r="1719" x14ac:dyDescent="0.35"/>
    <row r="1720" x14ac:dyDescent="0.35"/>
    <row r="1721" x14ac:dyDescent="0.35"/>
    <row r="1722" x14ac:dyDescent="0.35"/>
    <row r="1723" x14ac:dyDescent="0.35"/>
    <row r="1724" x14ac:dyDescent="0.35"/>
    <row r="1725" x14ac:dyDescent="0.35"/>
    <row r="1726" x14ac:dyDescent="0.35"/>
    <row r="1727" x14ac:dyDescent="0.35"/>
    <row r="1728" x14ac:dyDescent="0.35"/>
    <row r="1729" x14ac:dyDescent="0.35"/>
    <row r="1730" x14ac:dyDescent="0.35"/>
    <row r="1731" x14ac:dyDescent="0.35"/>
    <row r="1732" x14ac:dyDescent="0.35"/>
    <row r="1733" x14ac:dyDescent="0.35"/>
    <row r="1734" x14ac:dyDescent="0.35"/>
    <row r="1735" x14ac:dyDescent="0.35"/>
    <row r="1736" x14ac:dyDescent="0.35"/>
    <row r="1737" x14ac:dyDescent="0.35"/>
    <row r="1738" x14ac:dyDescent="0.35"/>
    <row r="1739" x14ac:dyDescent="0.35"/>
    <row r="1740" x14ac:dyDescent="0.35"/>
    <row r="1741" x14ac:dyDescent="0.35"/>
    <row r="1742" x14ac:dyDescent="0.35"/>
    <row r="1743" x14ac:dyDescent="0.35"/>
    <row r="1744" x14ac:dyDescent="0.35"/>
    <row r="1745" x14ac:dyDescent="0.35"/>
    <row r="1746" x14ac:dyDescent="0.35"/>
    <row r="1747" x14ac:dyDescent="0.35"/>
    <row r="1748" x14ac:dyDescent="0.35"/>
    <row r="1749" x14ac:dyDescent="0.35"/>
    <row r="1750" x14ac:dyDescent="0.35"/>
    <row r="1751" x14ac:dyDescent="0.35"/>
    <row r="1752" x14ac:dyDescent="0.35"/>
    <row r="1753" x14ac:dyDescent="0.35"/>
    <row r="1754" x14ac:dyDescent="0.35"/>
    <row r="1755" x14ac:dyDescent="0.35"/>
    <row r="1756" x14ac:dyDescent="0.35"/>
    <row r="1757" x14ac:dyDescent="0.35"/>
    <row r="1758" x14ac:dyDescent="0.35"/>
    <row r="1759" x14ac:dyDescent="0.35"/>
    <row r="1760" x14ac:dyDescent="0.35"/>
    <row r="1761" x14ac:dyDescent="0.35"/>
    <row r="1762" x14ac:dyDescent="0.35"/>
    <row r="1763" x14ac:dyDescent="0.35"/>
    <row r="1764" x14ac:dyDescent="0.35"/>
    <row r="1765" x14ac:dyDescent="0.35"/>
    <row r="1766" x14ac:dyDescent="0.35"/>
    <row r="1767" x14ac:dyDescent="0.35"/>
    <row r="1768" x14ac:dyDescent="0.35"/>
    <row r="1769" x14ac:dyDescent="0.35"/>
    <row r="1770" x14ac:dyDescent="0.35"/>
    <row r="1771" x14ac:dyDescent="0.35"/>
    <row r="1772" x14ac:dyDescent="0.35"/>
    <row r="1773" x14ac:dyDescent="0.35"/>
    <row r="1774" x14ac:dyDescent="0.35"/>
    <row r="1775" x14ac:dyDescent="0.35"/>
    <row r="1776" x14ac:dyDescent="0.35"/>
    <row r="1777" x14ac:dyDescent="0.35"/>
    <row r="1778" x14ac:dyDescent="0.35"/>
    <row r="1779" x14ac:dyDescent="0.35"/>
    <row r="1780" x14ac:dyDescent="0.35"/>
    <row r="1781" x14ac:dyDescent="0.35"/>
    <row r="1782" x14ac:dyDescent="0.35"/>
    <row r="1783" x14ac:dyDescent="0.35"/>
    <row r="1784" x14ac:dyDescent="0.35"/>
    <row r="1785" x14ac:dyDescent="0.35"/>
    <row r="1786" x14ac:dyDescent="0.35"/>
    <row r="1787" x14ac:dyDescent="0.35"/>
    <row r="1788" x14ac:dyDescent="0.35"/>
    <row r="1789" x14ac:dyDescent="0.35"/>
    <row r="1790" x14ac:dyDescent="0.35"/>
    <row r="1791" x14ac:dyDescent="0.35"/>
    <row r="1792" x14ac:dyDescent="0.35"/>
    <row r="1793" x14ac:dyDescent="0.35"/>
    <row r="1794" x14ac:dyDescent="0.35"/>
    <row r="1795" x14ac:dyDescent="0.35"/>
    <row r="1796" x14ac:dyDescent="0.35"/>
    <row r="1797" x14ac:dyDescent="0.35"/>
    <row r="1798" x14ac:dyDescent="0.35"/>
    <row r="1799" x14ac:dyDescent="0.35"/>
    <row r="1800" x14ac:dyDescent="0.35"/>
    <row r="1801" x14ac:dyDescent="0.35"/>
    <row r="1802" x14ac:dyDescent="0.35"/>
    <row r="1803" x14ac:dyDescent="0.35"/>
    <row r="1804" x14ac:dyDescent="0.35"/>
    <row r="1805" x14ac:dyDescent="0.35"/>
    <row r="1806" x14ac:dyDescent="0.35"/>
    <row r="1807" x14ac:dyDescent="0.35"/>
    <row r="1808" x14ac:dyDescent="0.35"/>
    <row r="1809" x14ac:dyDescent="0.35"/>
    <row r="1810" x14ac:dyDescent="0.35"/>
    <row r="1811" x14ac:dyDescent="0.35"/>
    <row r="1812" x14ac:dyDescent="0.35"/>
    <row r="1813" x14ac:dyDescent="0.35"/>
    <row r="1814" x14ac:dyDescent="0.35"/>
    <row r="1815" x14ac:dyDescent="0.35"/>
    <row r="1816" x14ac:dyDescent="0.35"/>
    <row r="1817" x14ac:dyDescent="0.35"/>
    <row r="1818" x14ac:dyDescent="0.35"/>
    <row r="1819" x14ac:dyDescent="0.35"/>
    <row r="1820" x14ac:dyDescent="0.35"/>
    <row r="1821" x14ac:dyDescent="0.35"/>
    <row r="1822" x14ac:dyDescent="0.35"/>
    <row r="1823" x14ac:dyDescent="0.35"/>
    <row r="1824" x14ac:dyDescent="0.35"/>
    <row r="1825" x14ac:dyDescent="0.35"/>
    <row r="1826" x14ac:dyDescent="0.35"/>
    <row r="1827" x14ac:dyDescent="0.35"/>
    <row r="1828" x14ac:dyDescent="0.35"/>
    <row r="1829" x14ac:dyDescent="0.35"/>
    <row r="1830" x14ac:dyDescent="0.35"/>
    <row r="1831" x14ac:dyDescent="0.35"/>
    <row r="1832" x14ac:dyDescent="0.35"/>
    <row r="1833" x14ac:dyDescent="0.35"/>
    <row r="1834" x14ac:dyDescent="0.35"/>
    <row r="1835" x14ac:dyDescent="0.35"/>
    <row r="1836" x14ac:dyDescent="0.35"/>
    <row r="1837" x14ac:dyDescent="0.35"/>
    <row r="1838" x14ac:dyDescent="0.35"/>
    <row r="1839" x14ac:dyDescent="0.35"/>
    <row r="1840" x14ac:dyDescent="0.35"/>
    <row r="1841" x14ac:dyDescent="0.35"/>
    <row r="1842" x14ac:dyDescent="0.35"/>
    <row r="1843" x14ac:dyDescent="0.35"/>
    <row r="1844" x14ac:dyDescent="0.35"/>
    <row r="1845" x14ac:dyDescent="0.35"/>
    <row r="1846" x14ac:dyDescent="0.35"/>
    <row r="1847" x14ac:dyDescent="0.35"/>
    <row r="1848" x14ac:dyDescent="0.35"/>
    <row r="1849" x14ac:dyDescent="0.35"/>
    <row r="1850" x14ac:dyDescent="0.35"/>
    <row r="1851" x14ac:dyDescent="0.35"/>
    <row r="1852" x14ac:dyDescent="0.35"/>
    <row r="1853" x14ac:dyDescent="0.35"/>
    <row r="1854" x14ac:dyDescent="0.35"/>
    <row r="1855" x14ac:dyDescent="0.35"/>
    <row r="1856" x14ac:dyDescent="0.35"/>
    <row r="1857" x14ac:dyDescent="0.35"/>
    <row r="1858" x14ac:dyDescent="0.35"/>
    <row r="1859" x14ac:dyDescent="0.35"/>
    <row r="1860" x14ac:dyDescent="0.35"/>
    <row r="1861" x14ac:dyDescent="0.35"/>
    <row r="1862" x14ac:dyDescent="0.35"/>
    <row r="1863" x14ac:dyDescent="0.35"/>
    <row r="1864" x14ac:dyDescent="0.35"/>
    <row r="1865" x14ac:dyDescent="0.35"/>
    <row r="1866" x14ac:dyDescent="0.35"/>
    <row r="1867" x14ac:dyDescent="0.35"/>
    <row r="1868" x14ac:dyDescent="0.35"/>
    <row r="1869" x14ac:dyDescent="0.35"/>
    <row r="1870" x14ac:dyDescent="0.35"/>
    <row r="1871" x14ac:dyDescent="0.35"/>
    <row r="1872" x14ac:dyDescent="0.35"/>
    <row r="1873" x14ac:dyDescent="0.35"/>
    <row r="1874" x14ac:dyDescent="0.35"/>
    <row r="1875" x14ac:dyDescent="0.35"/>
    <row r="1876" x14ac:dyDescent="0.35"/>
    <row r="1877" x14ac:dyDescent="0.35"/>
    <row r="1878" x14ac:dyDescent="0.35"/>
    <row r="1879" x14ac:dyDescent="0.35"/>
    <row r="1880" x14ac:dyDescent="0.35"/>
    <row r="1881" x14ac:dyDescent="0.35"/>
    <row r="1882" x14ac:dyDescent="0.35"/>
    <row r="1883" x14ac:dyDescent="0.35"/>
    <row r="1884" x14ac:dyDescent="0.35"/>
    <row r="1885" x14ac:dyDescent="0.35"/>
    <row r="1886" x14ac:dyDescent="0.35"/>
    <row r="1887" x14ac:dyDescent="0.35"/>
    <row r="1888" x14ac:dyDescent="0.35"/>
    <row r="1889" x14ac:dyDescent="0.35"/>
    <row r="1890" x14ac:dyDescent="0.35"/>
    <row r="1891" x14ac:dyDescent="0.35"/>
    <row r="1892" x14ac:dyDescent="0.35"/>
    <row r="1893" x14ac:dyDescent="0.35"/>
    <row r="1894" x14ac:dyDescent="0.35"/>
    <row r="1895" x14ac:dyDescent="0.35"/>
    <row r="1896" x14ac:dyDescent="0.35"/>
    <row r="1897" x14ac:dyDescent="0.35"/>
    <row r="1898" x14ac:dyDescent="0.35"/>
    <row r="1899" x14ac:dyDescent="0.35"/>
    <row r="1900" x14ac:dyDescent="0.35"/>
    <row r="1901" x14ac:dyDescent="0.35"/>
    <row r="1902" x14ac:dyDescent="0.35"/>
    <row r="1903" x14ac:dyDescent="0.35"/>
    <row r="1904" x14ac:dyDescent="0.35"/>
    <row r="1905" x14ac:dyDescent="0.35"/>
    <row r="1906" x14ac:dyDescent="0.35"/>
    <row r="1907" x14ac:dyDescent="0.35"/>
    <row r="1908" x14ac:dyDescent="0.35"/>
    <row r="1909" x14ac:dyDescent="0.35"/>
    <row r="1910" x14ac:dyDescent="0.35"/>
    <row r="1911" x14ac:dyDescent="0.35"/>
    <row r="1912" x14ac:dyDescent="0.35"/>
    <row r="1913" x14ac:dyDescent="0.35"/>
    <row r="1914" x14ac:dyDescent="0.35"/>
    <row r="1915" x14ac:dyDescent="0.35"/>
    <row r="1916" x14ac:dyDescent="0.35"/>
    <row r="1917" x14ac:dyDescent="0.35"/>
    <row r="1918" x14ac:dyDescent="0.35"/>
    <row r="1919" x14ac:dyDescent="0.35"/>
    <row r="1920" x14ac:dyDescent="0.35"/>
    <row r="1921" x14ac:dyDescent="0.35"/>
    <row r="1922" x14ac:dyDescent="0.35"/>
    <row r="1923" x14ac:dyDescent="0.35"/>
    <row r="1924" x14ac:dyDescent="0.35"/>
    <row r="1925" x14ac:dyDescent="0.35"/>
    <row r="1926" x14ac:dyDescent="0.35"/>
    <row r="1927" x14ac:dyDescent="0.35"/>
    <row r="1928" x14ac:dyDescent="0.35"/>
    <row r="1929" x14ac:dyDescent="0.35"/>
    <row r="1930" x14ac:dyDescent="0.35"/>
    <row r="1931" x14ac:dyDescent="0.35"/>
    <row r="1932" x14ac:dyDescent="0.35"/>
    <row r="1933" x14ac:dyDescent="0.35"/>
    <row r="1934" x14ac:dyDescent="0.35"/>
    <row r="1935" x14ac:dyDescent="0.35"/>
    <row r="1936" x14ac:dyDescent="0.35"/>
    <row r="1937" x14ac:dyDescent="0.35"/>
    <row r="1938" x14ac:dyDescent="0.35"/>
    <row r="1939" x14ac:dyDescent="0.35"/>
    <row r="1940" x14ac:dyDescent="0.35"/>
    <row r="1941" x14ac:dyDescent="0.35"/>
    <row r="1942" x14ac:dyDescent="0.35"/>
    <row r="1943" x14ac:dyDescent="0.35"/>
    <row r="1944" x14ac:dyDescent="0.35"/>
    <row r="1945" x14ac:dyDescent="0.35"/>
    <row r="1946" x14ac:dyDescent="0.35"/>
    <row r="1947" x14ac:dyDescent="0.35"/>
    <row r="1948" x14ac:dyDescent="0.35"/>
    <row r="1949" x14ac:dyDescent="0.35"/>
    <row r="1950" x14ac:dyDescent="0.35"/>
    <row r="1951" x14ac:dyDescent="0.35"/>
    <row r="1952" x14ac:dyDescent="0.35"/>
    <row r="1953" x14ac:dyDescent="0.35"/>
    <row r="1954" x14ac:dyDescent="0.35"/>
    <row r="1955" x14ac:dyDescent="0.35"/>
    <row r="1956" x14ac:dyDescent="0.35"/>
    <row r="1957" x14ac:dyDescent="0.35"/>
    <row r="1958" x14ac:dyDescent="0.35"/>
    <row r="1959" x14ac:dyDescent="0.35"/>
    <row r="1960" x14ac:dyDescent="0.35"/>
    <row r="1961" x14ac:dyDescent="0.35"/>
    <row r="1962" x14ac:dyDescent="0.35"/>
    <row r="1963" x14ac:dyDescent="0.35"/>
    <row r="1964" x14ac:dyDescent="0.35"/>
    <row r="1965" x14ac:dyDescent="0.35"/>
    <row r="1966" x14ac:dyDescent="0.35"/>
    <row r="1967" x14ac:dyDescent="0.35"/>
    <row r="1968" x14ac:dyDescent="0.35"/>
    <row r="1969" x14ac:dyDescent="0.35"/>
    <row r="1970" x14ac:dyDescent="0.35"/>
    <row r="1971" x14ac:dyDescent="0.35"/>
    <row r="1972" x14ac:dyDescent="0.35"/>
    <row r="1973" x14ac:dyDescent="0.35"/>
    <row r="1974" x14ac:dyDescent="0.35"/>
    <row r="1975" x14ac:dyDescent="0.35"/>
    <row r="1976" x14ac:dyDescent="0.35"/>
    <row r="1977" x14ac:dyDescent="0.35"/>
    <row r="1978" x14ac:dyDescent="0.35"/>
    <row r="1979" x14ac:dyDescent="0.35"/>
    <row r="1980" x14ac:dyDescent="0.35"/>
    <row r="1981" x14ac:dyDescent="0.35"/>
    <row r="1982" x14ac:dyDescent="0.35"/>
    <row r="1983" x14ac:dyDescent="0.35"/>
    <row r="1984" x14ac:dyDescent="0.35"/>
    <row r="1985" x14ac:dyDescent="0.35"/>
    <row r="1986" x14ac:dyDescent="0.35"/>
    <row r="1987" x14ac:dyDescent="0.35"/>
    <row r="1988" x14ac:dyDescent="0.35"/>
    <row r="1989" x14ac:dyDescent="0.35"/>
    <row r="1990" x14ac:dyDescent="0.35"/>
    <row r="1991" x14ac:dyDescent="0.35"/>
    <row r="1992" x14ac:dyDescent="0.35"/>
    <row r="1993" x14ac:dyDescent="0.35"/>
    <row r="1994" x14ac:dyDescent="0.35"/>
    <row r="1995" x14ac:dyDescent="0.35"/>
    <row r="1996" x14ac:dyDescent="0.35"/>
    <row r="1997" x14ac:dyDescent="0.35"/>
    <row r="1998" x14ac:dyDescent="0.35"/>
    <row r="1999" x14ac:dyDescent="0.35"/>
    <row r="2000" x14ac:dyDescent="0.35"/>
    <row r="2001" x14ac:dyDescent="0.35"/>
    <row r="2002" x14ac:dyDescent="0.35"/>
    <row r="2003" x14ac:dyDescent="0.35"/>
    <row r="2004" x14ac:dyDescent="0.35"/>
    <row r="2005" x14ac:dyDescent="0.35"/>
    <row r="2006" x14ac:dyDescent="0.35"/>
    <row r="2007" x14ac:dyDescent="0.35"/>
    <row r="2008" x14ac:dyDescent="0.35"/>
    <row r="2009" x14ac:dyDescent="0.35"/>
    <row r="2010" x14ac:dyDescent="0.35"/>
    <row r="2011" x14ac:dyDescent="0.35"/>
    <row r="2012" x14ac:dyDescent="0.35"/>
    <row r="2013" x14ac:dyDescent="0.35"/>
    <row r="2014" x14ac:dyDescent="0.35"/>
    <row r="2015" x14ac:dyDescent="0.35"/>
    <row r="2016" x14ac:dyDescent="0.35"/>
    <row r="2017" x14ac:dyDescent="0.35"/>
    <row r="2018" x14ac:dyDescent="0.35"/>
    <row r="2019" x14ac:dyDescent="0.35"/>
    <row r="2020" x14ac:dyDescent="0.35"/>
    <row r="2021" x14ac:dyDescent="0.35"/>
    <row r="2022" x14ac:dyDescent="0.35"/>
    <row r="2023" x14ac:dyDescent="0.35"/>
    <row r="2024" x14ac:dyDescent="0.35"/>
    <row r="2025" x14ac:dyDescent="0.35"/>
    <row r="2026" x14ac:dyDescent="0.35"/>
    <row r="2027" x14ac:dyDescent="0.35"/>
    <row r="2028" x14ac:dyDescent="0.35"/>
    <row r="2029" x14ac:dyDescent="0.35"/>
    <row r="2030" x14ac:dyDescent="0.35"/>
    <row r="2031" x14ac:dyDescent="0.35"/>
    <row r="2032" x14ac:dyDescent="0.35"/>
    <row r="2033" x14ac:dyDescent="0.35"/>
    <row r="2034" x14ac:dyDescent="0.35"/>
    <row r="2035" x14ac:dyDescent="0.35"/>
    <row r="2036" x14ac:dyDescent="0.35"/>
    <row r="2037" x14ac:dyDescent="0.35"/>
    <row r="2038" x14ac:dyDescent="0.35"/>
    <row r="2039" x14ac:dyDescent="0.35"/>
    <row r="2040" x14ac:dyDescent="0.35"/>
    <row r="2041" x14ac:dyDescent="0.35"/>
    <row r="2042" x14ac:dyDescent="0.35"/>
    <row r="2043" x14ac:dyDescent="0.35"/>
    <row r="2044" x14ac:dyDescent="0.35"/>
    <row r="2045" x14ac:dyDescent="0.35"/>
    <row r="2046" x14ac:dyDescent="0.35"/>
    <row r="2047" x14ac:dyDescent="0.35"/>
    <row r="2048" x14ac:dyDescent="0.35"/>
    <row r="2049" x14ac:dyDescent="0.35"/>
    <row r="2050" x14ac:dyDescent="0.35"/>
    <row r="2051" x14ac:dyDescent="0.35"/>
    <row r="2052" x14ac:dyDescent="0.35"/>
    <row r="2053" x14ac:dyDescent="0.35"/>
    <row r="2054" x14ac:dyDescent="0.35"/>
    <row r="2055" x14ac:dyDescent="0.35"/>
    <row r="2056" x14ac:dyDescent="0.35"/>
    <row r="2057" x14ac:dyDescent="0.35"/>
    <row r="2058" x14ac:dyDescent="0.35"/>
    <row r="2059" x14ac:dyDescent="0.35"/>
    <row r="2060" x14ac:dyDescent="0.35"/>
    <row r="2061" x14ac:dyDescent="0.35"/>
    <row r="2062" x14ac:dyDescent="0.35"/>
    <row r="2063" x14ac:dyDescent="0.35"/>
    <row r="2064" x14ac:dyDescent="0.35"/>
    <row r="2065" x14ac:dyDescent="0.35"/>
    <row r="2066" x14ac:dyDescent="0.35"/>
    <row r="2067" x14ac:dyDescent="0.35"/>
    <row r="2068" x14ac:dyDescent="0.35"/>
    <row r="2069" x14ac:dyDescent="0.35"/>
    <row r="2070" x14ac:dyDescent="0.35"/>
    <row r="2071" x14ac:dyDescent="0.35"/>
    <row r="2072" x14ac:dyDescent="0.35"/>
    <row r="2073" x14ac:dyDescent="0.35"/>
    <row r="2074" x14ac:dyDescent="0.35"/>
    <row r="2075" x14ac:dyDescent="0.35"/>
    <row r="2076" x14ac:dyDescent="0.35"/>
    <row r="2077" x14ac:dyDescent="0.35"/>
    <row r="2078" x14ac:dyDescent="0.35"/>
    <row r="2079" x14ac:dyDescent="0.35"/>
    <row r="2080" x14ac:dyDescent="0.35"/>
    <row r="2081" x14ac:dyDescent="0.35"/>
    <row r="2082" x14ac:dyDescent="0.35"/>
    <row r="2083" x14ac:dyDescent="0.35"/>
    <row r="2084" x14ac:dyDescent="0.35"/>
    <row r="2085" x14ac:dyDescent="0.35"/>
    <row r="2086" x14ac:dyDescent="0.35"/>
    <row r="2087" x14ac:dyDescent="0.35"/>
    <row r="2088" x14ac:dyDescent="0.35"/>
    <row r="2089" x14ac:dyDescent="0.35"/>
    <row r="2090" x14ac:dyDescent="0.35"/>
    <row r="2091" x14ac:dyDescent="0.35"/>
    <row r="2092" x14ac:dyDescent="0.35"/>
    <row r="2093" x14ac:dyDescent="0.35"/>
    <row r="2094" x14ac:dyDescent="0.35"/>
    <row r="2095" x14ac:dyDescent="0.35"/>
    <row r="2096" x14ac:dyDescent="0.35"/>
    <row r="2097" x14ac:dyDescent="0.35"/>
    <row r="2098" x14ac:dyDescent="0.35"/>
    <row r="2099" x14ac:dyDescent="0.35"/>
    <row r="2100" x14ac:dyDescent="0.35"/>
    <row r="2101" x14ac:dyDescent="0.35"/>
    <row r="2102" x14ac:dyDescent="0.35"/>
    <row r="2103" x14ac:dyDescent="0.35"/>
    <row r="2104" x14ac:dyDescent="0.35"/>
    <row r="2105" x14ac:dyDescent="0.35"/>
    <row r="2106" x14ac:dyDescent="0.35"/>
    <row r="2107" x14ac:dyDescent="0.35"/>
    <row r="2108" x14ac:dyDescent="0.35"/>
    <row r="2109" x14ac:dyDescent="0.35"/>
    <row r="2110" x14ac:dyDescent="0.35"/>
    <row r="2111" x14ac:dyDescent="0.35"/>
    <row r="2112" x14ac:dyDescent="0.35"/>
    <row r="2113" x14ac:dyDescent="0.35"/>
    <row r="2114" x14ac:dyDescent="0.35"/>
    <row r="2115" x14ac:dyDescent="0.35"/>
    <row r="2116" x14ac:dyDescent="0.35"/>
    <row r="2117" x14ac:dyDescent="0.35"/>
    <row r="2118" x14ac:dyDescent="0.35"/>
    <row r="2119" x14ac:dyDescent="0.35"/>
    <row r="2120" x14ac:dyDescent="0.35"/>
    <row r="2121" x14ac:dyDescent="0.35"/>
    <row r="2122" x14ac:dyDescent="0.35"/>
    <row r="2123" x14ac:dyDescent="0.35"/>
    <row r="2124" x14ac:dyDescent="0.35"/>
    <row r="2125" x14ac:dyDescent="0.35"/>
    <row r="2126" x14ac:dyDescent="0.35"/>
    <row r="2127" x14ac:dyDescent="0.35"/>
    <row r="2128" x14ac:dyDescent="0.35"/>
    <row r="2129" x14ac:dyDescent="0.35"/>
    <row r="2130" x14ac:dyDescent="0.35"/>
    <row r="2131" x14ac:dyDescent="0.35"/>
    <row r="2132" x14ac:dyDescent="0.35"/>
    <row r="2133" x14ac:dyDescent="0.35"/>
    <row r="2134" x14ac:dyDescent="0.35"/>
    <row r="2135" x14ac:dyDescent="0.35"/>
    <row r="2136" x14ac:dyDescent="0.35"/>
    <row r="2137" x14ac:dyDescent="0.35"/>
    <row r="2138" x14ac:dyDescent="0.35"/>
    <row r="2139" x14ac:dyDescent="0.35"/>
    <row r="2140" x14ac:dyDescent="0.35"/>
    <row r="2141" x14ac:dyDescent="0.35"/>
    <row r="2142" x14ac:dyDescent="0.35"/>
    <row r="2143" x14ac:dyDescent="0.35"/>
    <row r="2144" x14ac:dyDescent="0.35"/>
    <row r="2145" x14ac:dyDescent="0.35"/>
    <row r="2146" x14ac:dyDescent="0.35"/>
    <row r="2147" x14ac:dyDescent="0.35"/>
    <row r="2148" x14ac:dyDescent="0.35"/>
    <row r="2149" x14ac:dyDescent="0.35"/>
    <row r="2150" x14ac:dyDescent="0.35"/>
    <row r="2151" x14ac:dyDescent="0.35"/>
    <row r="2152" x14ac:dyDescent="0.35"/>
    <row r="2153" x14ac:dyDescent="0.35"/>
    <row r="2154" x14ac:dyDescent="0.35"/>
    <row r="2155" x14ac:dyDescent="0.35"/>
    <row r="2156" x14ac:dyDescent="0.35"/>
  </sheetData>
  <mergeCells count="3">
    <mergeCell ref="H2:I2"/>
    <mergeCell ref="Z3:AD3"/>
    <mergeCell ref="AE3:AI3"/>
  </mergeCells>
  <conditionalFormatting sqref="Q6:Q16 Q21:Q52 Q57:Q65 Q70:Q102 Q106:Q125 Q128:Q134">
    <cfRule type="cellIs" dxfId="11" priority="5" stopIfTrue="1" operator="notEqual">
      <formula>$I6</formula>
    </cfRule>
  </conditionalFormatting>
  <conditionalFormatting sqref="Q137:Q166">
    <cfRule type="cellIs" dxfId="10" priority="2" stopIfTrue="1" operator="notEqual">
      <formula>$I137</formula>
    </cfRule>
  </conditionalFormatting>
  <conditionalFormatting sqref="Q169:Q198">
    <cfRule type="cellIs" dxfId="9" priority="1" stopIfTrue="1" operator="notEqual">
      <formula>$I169</formula>
    </cfRule>
  </conditionalFormatting>
  <conditionalFormatting sqref="Q205:Q212">
    <cfRule type="cellIs" dxfId="8" priority="3" stopIfTrue="1" operator="notEqual">
      <formula>$I205</formula>
    </cfRule>
    <cfRule type="cellIs" dxfId="7" priority="4" stopIfTrue="1" operator="notEqual">
      <formula>I205</formula>
    </cfRule>
  </conditionalFormatting>
  <pageMargins left="0.25" right="0.25" top="0.75" bottom="0.75" header="0.3" footer="0.3"/>
  <pageSetup scale="54" fitToHeight="0" orientation="landscape" r:id="rId1"/>
  <headerFooter alignWithMargins="0">
    <oddFooter>&amp;A&amp;RPage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F2A74-9CF6-45C6-94CD-8FA197CD79D3}">
  <sheetPr>
    <pageSetUpPr fitToPage="1"/>
  </sheetPr>
  <dimension ref="A1:AY2156"/>
  <sheetViews>
    <sheetView zoomScale="85" zoomScaleNormal="85" workbookViewId="0">
      <pane ySplit="4" topLeftCell="A182" activePane="bottomLeft" state="frozen"/>
      <selection activeCell="L99" sqref="L99"/>
      <selection pane="bottomLeft" activeCell="J205" sqref="J205"/>
    </sheetView>
  </sheetViews>
  <sheetFormatPr defaultColWidth="9.453125" defaultRowHeight="14.5" zeroHeight="1" x14ac:dyDescent="0.35"/>
  <cols>
    <col min="1" max="1" width="13.54296875" style="142" customWidth="1"/>
    <col min="2" max="2" width="27" style="154" customWidth="1"/>
    <col min="3" max="3" width="13.453125" style="142" customWidth="1"/>
    <col min="4" max="4" width="15.453125" style="142" customWidth="1"/>
    <col min="5" max="7" width="14.453125" style="142" customWidth="1"/>
    <col min="8" max="8" width="9.54296875" style="142" customWidth="1"/>
    <col min="9" max="9" width="12.453125" style="142" customWidth="1"/>
    <col min="10" max="11" width="8.54296875" style="152" customWidth="1"/>
    <col min="12" max="12" width="10.54296875" style="142" customWidth="1"/>
    <col min="13" max="13" width="9.453125" style="142" bestFit="1" customWidth="1"/>
    <col min="14" max="14" width="11.54296875" style="142" customWidth="1"/>
    <col min="15" max="15" width="9.453125" style="142" bestFit="1" customWidth="1"/>
    <col min="16" max="16" width="11.54296875" style="142" customWidth="1"/>
    <col min="17" max="17" width="8.54296875" style="142" customWidth="1"/>
    <col min="18" max="21" width="9.453125" style="142" bestFit="1" customWidth="1"/>
    <col min="22" max="22" width="12.54296875" style="142" customWidth="1"/>
    <col min="23" max="23" width="15.453125" style="142" customWidth="1"/>
    <col min="24" max="24" width="11.453125" style="142" customWidth="1"/>
    <col min="25" max="25" width="14.54296875" style="142" customWidth="1"/>
    <col min="26" max="35" width="12" style="145" customWidth="1"/>
    <col min="36" max="36" width="9.453125" style="142" customWidth="1"/>
    <col min="37" max="37" width="9.453125" style="155" customWidth="1"/>
    <col min="38" max="38" width="30.453125" style="142" customWidth="1"/>
    <col min="39" max="39" width="19" style="142" customWidth="1"/>
    <col min="40" max="40" width="9.453125" style="142" customWidth="1"/>
    <col min="41" max="41" width="15.453125" style="142" customWidth="1"/>
    <col min="42" max="42" width="17.54296875" style="142" customWidth="1"/>
    <col min="43" max="43" width="15.54296875" style="142" customWidth="1"/>
    <col min="44" max="44" width="14.453125" style="142" customWidth="1"/>
    <col min="45" max="46" width="9.453125" style="142" customWidth="1"/>
    <col min="47" max="47" width="16.453125" style="142" customWidth="1"/>
    <col min="48" max="48" width="23.453125" style="142" customWidth="1"/>
    <col min="49" max="50" width="16.453125" style="142" customWidth="1"/>
    <col min="51" max="51" width="6.453125" style="142" customWidth="1"/>
    <col min="52" max="60" width="9.453125" style="142" customWidth="1"/>
    <col min="61" max="16384" width="9.453125" style="142"/>
  </cols>
  <sheetData>
    <row r="1" spans="1:51" ht="20.149999999999999" customHeight="1" thickBot="1" x14ac:dyDescent="0.5">
      <c r="A1" s="138" t="s">
        <v>314</v>
      </c>
      <c r="B1" s="139"/>
      <c r="C1" s="140"/>
      <c r="D1" s="141" t="s">
        <v>315</v>
      </c>
      <c r="E1" s="140"/>
      <c r="F1" s="140"/>
      <c r="G1" s="140"/>
      <c r="J1" s="143"/>
      <c r="K1" s="143"/>
      <c r="L1" s="144"/>
      <c r="M1" s="144"/>
      <c r="N1" s="144"/>
      <c r="O1" s="144"/>
      <c r="P1" s="144"/>
      <c r="Q1" s="144"/>
      <c r="R1" s="144"/>
      <c r="S1" s="144"/>
      <c r="T1" s="144"/>
      <c r="U1" s="144"/>
      <c r="V1" s="144"/>
      <c r="AK1" s="142"/>
    </row>
    <row r="2" spans="1:51" ht="18" customHeight="1" thickBot="1" x14ac:dyDescent="0.5">
      <c r="A2" s="146" t="s">
        <v>316</v>
      </c>
      <c r="B2" s="147"/>
      <c r="C2" s="140"/>
      <c r="D2" s="148" t="s">
        <v>318</v>
      </c>
      <c r="E2" s="149" t="s">
        <v>537</v>
      </c>
      <c r="F2" s="150"/>
      <c r="G2" s="151" t="s">
        <v>320</v>
      </c>
      <c r="H2" s="250" t="s">
        <v>538</v>
      </c>
      <c r="I2" s="250"/>
      <c r="L2" s="144"/>
      <c r="M2" s="144"/>
      <c r="N2" s="144"/>
      <c r="O2" s="144"/>
      <c r="P2" s="144"/>
      <c r="Q2" s="144"/>
      <c r="R2" s="144"/>
      <c r="S2" s="144"/>
      <c r="T2" s="144"/>
      <c r="U2" s="144"/>
      <c r="V2" s="144"/>
      <c r="W2" s="144"/>
      <c r="X2" s="144"/>
      <c r="Y2" s="144"/>
      <c r="Z2" s="153"/>
      <c r="AA2" s="153"/>
      <c r="AB2" s="153"/>
      <c r="AC2" s="153"/>
      <c r="AE2" s="153"/>
      <c r="AF2" s="153"/>
      <c r="AG2" s="153"/>
      <c r="AH2" s="153"/>
      <c r="AK2" s="142"/>
    </row>
    <row r="3" spans="1:51" ht="11.25" customHeight="1" x14ac:dyDescent="0.35">
      <c r="L3" s="144"/>
      <c r="M3" s="144"/>
      <c r="N3" s="144"/>
      <c r="O3" s="144"/>
      <c r="P3" s="144"/>
      <c r="Q3" s="144"/>
      <c r="R3" s="144"/>
      <c r="S3" s="144"/>
      <c r="T3" s="144"/>
      <c r="U3" s="144"/>
      <c r="V3" s="144"/>
      <c r="W3" s="144"/>
      <c r="X3" s="144"/>
      <c r="Y3" s="144"/>
      <c r="Z3" s="252" t="s">
        <v>322</v>
      </c>
      <c r="AA3" s="252"/>
      <c r="AB3" s="252"/>
      <c r="AC3" s="252"/>
      <c r="AD3" s="252"/>
      <c r="AE3" s="252" t="s">
        <v>323</v>
      </c>
      <c r="AF3" s="252"/>
      <c r="AG3" s="252"/>
      <c r="AH3" s="252"/>
      <c r="AI3" s="252"/>
      <c r="AL3" s="155"/>
      <c r="AM3" s="155"/>
      <c r="AN3" s="155"/>
      <c r="AO3" s="155"/>
      <c r="AP3" s="155"/>
      <c r="AQ3" s="155"/>
      <c r="AR3" s="155"/>
      <c r="AS3" s="155"/>
      <c r="AT3" s="155"/>
      <c r="AU3" s="155"/>
      <c r="AV3" s="155"/>
      <c r="AW3" s="155"/>
      <c r="AX3" s="155"/>
      <c r="AY3" s="155"/>
    </row>
    <row r="4" spans="1:51" s="160" customFormat="1" ht="58.5" customHeight="1" x14ac:dyDescent="0.35">
      <c r="A4" s="156" t="s">
        <v>324</v>
      </c>
      <c r="B4" s="157" t="s">
        <v>325</v>
      </c>
      <c r="C4" s="157" t="s">
        <v>326</v>
      </c>
      <c r="D4" s="157" t="s">
        <v>327</v>
      </c>
      <c r="E4" s="157" t="s">
        <v>328</v>
      </c>
      <c r="F4" s="157" t="s">
        <v>329</v>
      </c>
      <c r="G4" s="157" t="s">
        <v>330</v>
      </c>
      <c r="H4" s="157" t="s">
        <v>331</v>
      </c>
      <c r="I4" s="157" t="s">
        <v>286</v>
      </c>
      <c r="J4" s="158" t="s">
        <v>273</v>
      </c>
      <c r="K4" s="158" t="s">
        <v>332</v>
      </c>
      <c r="L4" s="156" t="s">
        <v>333</v>
      </c>
      <c r="M4" s="156" t="s">
        <v>334</v>
      </c>
      <c r="N4" s="156" t="s">
        <v>335</v>
      </c>
      <c r="O4" s="156" t="s">
        <v>336</v>
      </c>
      <c r="P4" s="156" t="s">
        <v>337</v>
      </c>
      <c r="Q4" s="156" t="s">
        <v>338</v>
      </c>
      <c r="R4" s="156" t="s">
        <v>339</v>
      </c>
      <c r="S4" s="156" t="s">
        <v>340</v>
      </c>
      <c r="T4" s="156" t="s">
        <v>341</v>
      </c>
      <c r="U4" s="156" t="s">
        <v>342</v>
      </c>
      <c r="V4" s="156" t="s">
        <v>343</v>
      </c>
      <c r="W4" s="156" t="s">
        <v>344</v>
      </c>
      <c r="X4" s="156" t="s">
        <v>345</v>
      </c>
      <c r="Y4" s="156" t="s">
        <v>346</v>
      </c>
      <c r="Z4" s="159" t="s">
        <v>347</v>
      </c>
      <c r="AA4" s="159" t="s">
        <v>348</v>
      </c>
      <c r="AB4" s="159" t="s">
        <v>349</v>
      </c>
      <c r="AC4" s="159" t="s">
        <v>350</v>
      </c>
      <c r="AD4" s="159" t="s">
        <v>351</v>
      </c>
      <c r="AE4" s="159" t="s">
        <v>347</v>
      </c>
      <c r="AF4" s="159" t="s">
        <v>348</v>
      </c>
      <c r="AG4" s="159" t="s">
        <v>349</v>
      </c>
      <c r="AH4" s="159" t="s">
        <v>350</v>
      </c>
      <c r="AI4" s="159" t="s">
        <v>351</v>
      </c>
      <c r="AK4" s="161"/>
      <c r="AL4" s="162" t="s">
        <v>325</v>
      </c>
      <c r="AM4" s="163" t="s">
        <v>352</v>
      </c>
      <c r="AN4" s="164" t="s">
        <v>328</v>
      </c>
      <c r="AO4" s="164" t="s">
        <v>353</v>
      </c>
      <c r="AP4" s="164" t="s">
        <v>354</v>
      </c>
      <c r="AQ4" s="164" t="s">
        <v>331</v>
      </c>
      <c r="AR4" s="164" t="s">
        <v>286</v>
      </c>
      <c r="AS4" s="164" t="s">
        <v>273</v>
      </c>
      <c r="AT4" s="164" t="s">
        <v>332</v>
      </c>
      <c r="AU4" s="164" t="s">
        <v>355</v>
      </c>
      <c r="AV4" s="164" t="s">
        <v>356</v>
      </c>
      <c r="AW4" s="164" t="s">
        <v>357</v>
      </c>
      <c r="AX4" s="164" t="s">
        <v>358</v>
      </c>
      <c r="AY4" s="165"/>
    </row>
    <row r="5" spans="1:51" s="160" customFormat="1" ht="15" customHeight="1" x14ac:dyDescent="0.35">
      <c r="A5" s="166" t="str">
        <f>AL5</f>
        <v>Bread Line</v>
      </c>
      <c r="B5" s="167"/>
      <c r="C5" s="167"/>
      <c r="D5" s="168"/>
      <c r="E5" s="168"/>
      <c r="F5" s="168"/>
      <c r="G5" s="168"/>
      <c r="H5" s="167"/>
      <c r="I5" s="167"/>
      <c r="J5" s="169"/>
      <c r="K5" s="169"/>
      <c r="L5" s="170"/>
      <c r="M5" s="170"/>
      <c r="N5" s="170"/>
      <c r="O5" s="170"/>
      <c r="P5" s="170"/>
      <c r="Q5" s="170"/>
      <c r="Z5" s="171"/>
      <c r="AA5" s="171"/>
      <c r="AB5" s="171"/>
      <c r="AC5" s="171"/>
      <c r="AD5" s="171"/>
      <c r="AE5" s="171"/>
      <c r="AF5" s="171"/>
      <c r="AG5" s="171"/>
      <c r="AH5" s="171"/>
      <c r="AI5" s="171"/>
      <c r="AK5" s="172"/>
      <c r="AL5" s="184" t="s">
        <v>359</v>
      </c>
      <c r="AM5" s="184"/>
      <c r="AN5" s="184"/>
      <c r="AO5" s="184"/>
      <c r="AP5" s="184"/>
      <c r="AQ5" s="184"/>
      <c r="AR5" s="184"/>
      <c r="AS5" s="184"/>
      <c r="AT5" s="184"/>
      <c r="AU5" s="184"/>
      <c r="AV5" s="184"/>
      <c r="AW5" s="184"/>
      <c r="AX5" s="184"/>
      <c r="AY5" s="165"/>
    </row>
    <row r="6" spans="1:51" x14ac:dyDescent="0.35">
      <c r="B6" s="142" t="str">
        <f t="shared" ref="B6:B16" si="0">AL6</f>
        <v>19011 ITALIAN BREAD</v>
      </c>
      <c r="D6" s="173">
        <f t="shared" ref="D6:G16" si="1">AM6</f>
        <v>191090</v>
      </c>
      <c r="E6" s="174">
        <f t="shared" si="1"/>
        <v>46408.45062099996</v>
      </c>
      <c r="F6" s="174">
        <f t="shared" si="1"/>
        <v>18569.216141000008</v>
      </c>
      <c r="G6" s="174">
        <f t="shared" si="1"/>
        <v>6382.0332860000026</v>
      </c>
      <c r="H6" s="175">
        <f t="shared" ref="H6:H16" si="2">IF(ISERROR(D6/E6),0,D6/E6)</f>
        <v>4.1175690513902055</v>
      </c>
      <c r="I6" s="176">
        <f t="shared" ref="I6:I16" si="3">AR6</f>
        <v>5</v>
      </c>
      <c r="J6" s="177">
        <f t="shared" ref="J6:K16" si="4">AS6/100</f>
        <v>0.5355683946862555</v>
      </c>
      <c r="K6" s="177">
        <f t="shared" si="4"/>
        <v>0.5881713195394479</v>
      </c>
      <c r="L6" s="178">
        <f t="shared" ref="L6:L16" si="5">IF(ISERROR(D6/(J6*(E6+F6+G6))),0,D6/(J6*(E6+F6+G6)))</f>
        <v>4.9999999999999929</v>
      </c>
      <c r="M6" s="143">
        <f t="shared" ref="M6:M16" si="6">IF(ISERROR(D6/Z6),0,D6/Z6)</f>
        <v>0.65034537126394032</v>
      </c>
      <c r="N6" s="143">
        <f t="shared" ref="N6:N16" si="7">M6-J6</f>
        <v>0.11477697657768482</v>
      </c>
      <c r="O6" s="143">
        <f t="shared" ref="O6:O16" si="8">IF(ISERROR(D6/AE6),0,D6/AE6)</f>
        <v>0.71422156155567595</v>
      </c>
      <c r="P6" s="143">
        <f t="shared" ref="P6:P16" si="9">O6-K6</f>
        <v>0.12605024201622805</v>
      </c>
      <c r="Q6" s="179">
        <f t="shared" ref="Q6:Q16" si="10">I6</f>
        <v>5</v>
      </c>
      <c r="R6" s="143">
        <f t="shared" ref="R6:R16" si="11">IF(ISERROR(D6/AA6),0,D6/AA6)</f>
        <v>0.53556839468625472</v>
      </c>
      <c r="S6" s="143">
        <f t="shared" ref="S6:S16" si="12">R6-J6</f>
        <v>0</v>
      </c>
      <c r="T6" s="143">
        <f t="shared" ref="T6:T16" si="13">IF(ISERROR(D6/AF6),0,D6/AF6)</f>
        <v>0.58817131953944723</v>
      </c>
      <c r="U6" s="143">
        <f t="shared" ref="U6:U16" si="14">T6-K6</f>
        <v>0</v>
      </c>
      <c r="W6" s="144"/>
      <c r="X6" s="144"/>
      <c r="Y6" s="143"/>
      <c r="Z6" s="145">
        <f t="shared" ref="Z6:Z16" si="15">(SUM($E6:$G6))*$H6</f>
        <v>293828.49243413284</v>
      </c>
      <c r="AA6" s="145">
        <f t="shared" ref="AA6:AA16" si="16">(SUM($E6:$G6))*$Q6</f>
        <v>356798.50023999985</v>
      </c>
      <c r="AB6" s="145">
        <f t="shared" ref="AB6:AB16" si="17">(SUM($E6:$G6))*$J6</f>
        <v>38218.000000000051</v>
      </c>
      <c r="AC6" s="145">
        <f t="shared" ref="AC6:AC16" si="18">SUM(($E6:$G6))*$R6</f>
        <v>38218</v>
      </c>
      <c r="AD6" s="145">
        <f t="shared" ref="AD6:AD16" si="19">SUM(($E6:$G6))*$M6</f>
        <v>46408.45062099996</v>
      </c>
      <c r="AE6" s="145">
        <f t="shared" ref="AE6:AE16" si="20">(SUM($E6:$F6))*$H6</f>
        <v>267550.0296907571</v>
      </c>
      <c r="AF6" s="145">
        <f t="shared" ref="AF6:AF16" si="21">(SUM($E6:$F6))*$Q6</f>
        <v>324888.33380999981</v>
      </c>
      <c r="AG6" s="145">
        <f t="shared" ref="AG6:AG16" si="22">(SUM($E6:$F6))*$K6</f>
        <v>38218.000000000044</v>
      </c>
      <c r="AH6" s="145">
        <f t="shared" ref="AH6:AH16" si="23">SUM(($E6:$F6))*$T6</f>
        <v>38218</v>
      </c>
      <c r="AI6" s="145">
        <f t="shared" ref="AI6:AI16" si="24">SUM(($E6:$F6))*$O6</f>
        <v>46408.45062099996</v>
      </c>
      <c r="AK6" s="180"/>
      <c r="AL6" s="184" t="s">
        <v>360</v>
      </c>
      <c r="AM6" s="185">
        <v>191090</v>
      </c>
      <c r="AN6" s="185">
        <v>46408.45062099996</v>
      </c>
      <c r="AO6" s="185">
        <v>18569.216141000008</v>
      </c>
      <c r="AP6" s="185">
        <v>6382.0332860000026</v>
      </c>
      <c r="AQ6" s="185">
        <v>4.1175690513902055</v>
      </c>
      <c r="AR6" s="185">
        <v>5</v>
      </c>
      <c r="AS6" s="185">
        <v>53.556839468625554</v>
      </c>
      <c r="AT6" s="185">
        <v>58.817131953944788</v>
      </c>
      <c r="AU6" s="185">
        <v>-0.88243094860979454</v>
      </c>
      <c r="AV6" s="185">
        <v>232042.25310499995</v>
      </c>
      <c r="AW6" s="185">
        <v>40952.253104999982</v>
      </c>
      <c r="AX6" s="185">
        <v>8190.450621</v>
      </c>
      <c r="AY6" s="155"/>
    </row>
    <row r="7" spans="1:51" x14ac:dyDescent="0.35">
      <c r="B7" s="142" t="str">
        <f t="shared" si="0"/>
        <v>19017 COUNTRY FRENCH BREAD</v>
      </c>
      <c r="D7" s="173">
        <f t="shared" si="1"/>
        <v>97917</v>
      </c>
      <c r="E7" s="174">
        <f t="shared" si="1"/>
        <v>23944.68374199999</v>
      </c>
      <c r="F7" s="174">
        <f t="shared" si="1"/>
        <v>9162.5663109999969</v>
      </c>
      <c r="G7" s="174">
        <f t="shared" si="1"/>
        <v>1931.8666379999988</v>
      </c>
      <c r="H7" s="175">
        <f t="shared" si="2"/>
        <v>4.0893001993694922</v>
      </c>
      <c r="I7" s="176">
        <f t="shared" si="3"/>
        <v>5</v>
      </c>
      <c r="J7" s="177">
        <f t="shared" si="4"/>
        <v>0.55890107540953227</v>
      </c>
      <c r="K7" s="177">
        <f t="shared" si="4"/>
        <v>0.59151394237364185</v>
      </c>
      <c r="L7" s="178">
        <f t="shared" si="5"/>
        <v>5.0000000000000036</v>
      </c>
      <c r="M7" s="143">
        <f t="shared" si="6"/>
        <v>0.68337007331438615</v>
      </c>
      <c r="N7" s="143">
        <f t="shared" si="7"/>
        <v>0.12446899790485388</v>
      </c>
      <c r="O7" s="143">
        <f t="shared" si="8"/>
        <v>0.72324592660725262</v>
      </c>
      <c r="P7" s="143">
        <f t="shared" si="9"/>
        <v>0.13173198423361077</v>
      </c>
      <c r="Q7" s="179">
        <f t="shared" si="10"/>
        <v>5</v>
      </c>
      <c r="R7" s="143">
        <f t="shared" si="11"/>
        <v>0.5589010754095326</v>
      </c>
      <c r="S7" s="143">
        <f t="shared" si="12"/>
        <v>0</v>
      </c>
      <c r="T7" s="143">
        <f t="shared" si="13"/>
        <v>0.59151394237364219</v>
      </c>
      <c r="U7" s="143">
        <f t="shared" si="14"/>
        <v>0</v>
      </c>
      <c r="W7" s="144"/>
      <c r="X7" s="144"/>
      <c r="Y7" s="143"/>
      <c r="Z7" s="145">
        <f t="shared" si="15"/>
        <v>143285.46687023714</v>
      </c>
      <c r="AA7" s="145">
        <f t="shared" si="16"/>
        <v>175195.58345499996</v>
      </c>
      <c r="AB7" s="145">
        <f t="shared" si="17"/>
        <v>19583.399999999987</v>
      </c>
      <c r="AC7" s="145">
        <f t="shared" si="18"/>
        <v>19583.399999999998</v>
      </c>
      <c r="AD7" s="145">
        <f t="shared" si="19"/>
        <v>23944.683741999994</v>
      </c>
      <c r="AE7" s="145">
        <f t="shared" si="20"/>
        <v>135385.48424230848</v>
      </c>
      <c r="AF7" s="145">
        <f t="shared" si="21"/>
        <v>165536.25026499995</v>
      </c>
      <c r="AG7" s="145">
        <f t="shared" si="22"/>
        <v>19583.399999999987</v>
      </c>
      <c r="AH7" s="145">
        <f t="shared" si="23"/>
        <v>19583.399999999998</v>
      </c>
      <c r="AI7" s="145">
        <f t="shared" si="24"/>
        <v>23944.68374199999</v>
      </c>
      <c r="AK7" s="180"/>
      <c r="AL7" s="184" t="s">
        <v>361</v>
      </c>
      <c r="AM7" s="185">
        <v>97917</v>
      </c>
      <c r="AN7" s="185">
        <v>23944.68374199999</v>
      </c>
      <c r="AO7" s="185">
        <v>9162.5663109999969</v>
      </c>
      <c r="AP7" s="185">
        <v>1931.8666379999988</v>
      </c>
      <c r="AQ7" s="185">
        <v>4.0893001993694922</v>
      </c>
      <c r="AR7" s="185">
        <v>5</v>
      </c>
      <c r="AS7" s="185">
        <v>55.890107540953231</v>
      </c>
      <c r="AT7" s="185">
        <v>59.151394237364187</v>
      </c>
      <c r="AU7" s="185">
        <v>-0.91069980063050759</v>
      </c>
      <c r="AV7" s="185">
        <v>119723.41871000001</v>
      </c>
      <c r="AW7" s="185">
        <v>21806.418710000009</v>
      </c>
      <c r="AX7" s="185">
        <v>4361.2837419999996</v>
      </c>
      <c r="AY7" s="155"/>
    </row>
    <row r="8" spans="1:51" x14ac:dyDescent="0.35">
      <c r="B8" s="142" t="str">
        <f t="shared" si="0"/>
        <v>19019 LT SEEDED RYE LOAF</v>
      </c>
      <c r="D8" s="173">
        <f t="shared" si="1"/>
        <v>10117</v>
      </c>
      <c r="E8" s="174">
        <f t="shared" si="1"/>
        <v>2932.0167310000006</v>
      </c>
      <c r="F8" s="174">
        <f t="shared" si="1"/>
        <v>1162.549949</v>
      </c>
      <c r="G8" s="174">
        <f t="shared" si="1"/>
        <v>614.44998999999996</v>
      </c>
      <c r="H8" s="175">
        <f t="shared" si="2"/>
        <v>3.4505260127043926</v>
      </c>
      <c r="I8" s="176">
        <f t="shared" si="3"/>
        <v>4</v>
      </c>
      <c r="J8" s="177">
        <f t="shared" si="4"/>
        <v>0.52845427705822912</v>
      </c>
      <c r="K8" s="177">
        <f t="shared" si="4"/>
        <v>0.60775661858314134</v>
      </c>
      <c r="L8" s="178">
        <f t="shared" si="5"/>
        <v>4.0655013060076355</v>
      </c>
      <c r="M8" s="143">
        <f t="shared" si="6"/>
        <v>0.62263885147809428</v>
      </c>
      <c r="N8" s="143">
        <f t="shared" si="7"/>
        <v>9.4184574419865164E-2</v>
      </c>
      <c r="O8" s="143">
        <f t="shared" si="8"/>
        <v>0.71607497450743685</v>
      </c>
      <c r="P8" s="143">
        <f t="shared" si="9"/>
        <v>0.10831835592429551</v>
      </c>
      <c r="Q8" s="179">
        <f t="shared" si="10"/>
        <v>4</v>
      </c>
      <c r="R8" s="143">
        <f t="shared" si="11"/>
        <v>0.53710788838638779</v>
      </c>
      <c r="S8" s="143">
        <f t="shared" si="12"/>
        <v>8.6536113281586724E-3</v>
      </c>
      <c r="T8" s="143">
        <f t="shared" si="13"/>
        <v>0.61770883164613632</v>
      </c>
      <c r="U8" s="143">
        <f t="shared" si="14"/>
        <v>9.9522130629949856E-3</v>
      </c>
      <c r="W8" s="144"/>
      <c r="X8" s="144"/>
      <c r="Y8" s="143"/>
      <c r="Z8" s="145">
        <f t="shared" si="15"/>
        <v>16248.58451409362</v>
      </c>
      <c r="AA8" s="145">
        <f t="shared" si="16"/>
        <v>18836.066680000004</v>
      </c>
      <c r="AB8" s="145">
        <f t="shared" si="17"/>
        <v>2488.5</v>
      </c>
      <c r="AC8" s="145">
        <f t="shared" si="18"/>
        <v>2529.25</v>
      </c>
      <c r="AD8" s="145">
        <f t="shared" si="19"/>
        <v>2932.0167310000006</v>
      </c>
      <c r="AE8" s="145">
        <f t="shared" si="20"/>
        <v>14128.408840092665</v>
      </c>
      <c r="AF8" s="145">
        <f t="shared" si="21"/>
        <v>16378.266720000003</v>
      </c>
      <c r="AG8" s="145">
        <f t="shared" si="22"/>
        <v>2488.5</v>
      </c>
      <c r="AH8" s="145">
        <f t="shared" si="23"/>
        <v>2529.25</v>
      </c>
      <c r="AI8" s="145">
        <f t="shared" si="24"/>
        <v>2932.0167310000011</v>
      </c>
      <c r="AK8" s="180"/>
      <c r="AL8" s="184" t="s">
        <v>362</v>
      </c>
      <c r="AM8" s="185">
        <v>10117</v>
      </c>
      <c r="AN8" s="185">
        <v>2932.0167310000006</v>
      </c>
      <c r="AO8" s="185">
        <v>1162.549949</v>
      </c>
      <c r="AP8" s="185">
        <v>614.44998999999996</v>
      </c>
      <c r="AQ8" s="185">
        <v>3.4505260127043926</v>
      </c>
      <c r="AR8" s="185">
        <v>4</v>
      </c>
      <c r="AS8" s="185">
        <v>52.845427705822907</v>
      </c>
      <c r="AT8" s="185">
        <v>60.77566185831413</v>
      </c>
      <c r="AU8" s="185">
        <v>-0.54947398729560748</v>
      </c>
      <c r="AV8" s="185">
        <v>11728.066924000002</v>
      </c>
      <c r="AW8" s="185">
        <v>1611.066924</v>
      </c>
      <c r="AX8" s="185">
        <v>402.76673099999999</v>
      </c>
      <c r="AY8" s="155"/>
    </row>
    <row r="9" spans="1:51" x14ac:dyDescent="0.35">
      <c r="B9" s="142" t="str">
        <f t="shared" si="0"/>
        <v>19068 PUMPERNICKEL BREAD</v>
      </c>
      <c r="D9" s="173">
        <f t="shared" si="1"/>
        <v>8003</v>
      </c>
      <c r="E9" s="174">
        <f t="shared" si="1"/>
        <v>2202.3833639999998</v>
      </c>
      <c r="F9" s="174">
        <f t="shared" si="1"/>
        <v>464.6166399999999</v>
      </c>
      <c r="G9" s="174">
        <f t="shared" si="1"/>
        <v>1406.0999889999998</v>
      </c>
      <c r="H9" s="175">
        <f t="shared" si="2"/>
        <v>3.6337906155742288</v>
      </c>
      <c r="I9" s="176">
        <f t="shared" si="3"/>
        <v>4</v>
      </c>
      <c r="J9" s="177">
        <f t="shared" si="4"/>
        <v>0.4912106266574533</v>
      </c>
      <c r="K9" s="177">
        <f t="shared" si="4"/>
        <v>0.73575177992388119</v>
      </c>
      <c r="L9" s="178">
        <f t="shared" si="5"/>
        <v>4.0000000000000036</v>
      </c>
      <c r="M9" s="143">
        <f t="shared" si="6"/>
        <v>0.5407142883270728</v>
      </c>
      <c r="N9" s="143">
        <f t="shared" si="7"/>
        <v>4.9503661669619503E-2</v>
      </c>
      <c r="O9" s="143">
        <f t="shared" si="8"/>
        <v>0.8257905364442587</v>
      </c>
      <c r="P9" s="143">
        <f t="shared" si="9"/>
        <v>9.0038756520377516E-2</v>
      </c>
      <c r="Q9" s="179">
        <f t="shared" si="10"/>
        <v>4</v>
      </c>
      <c r="R9" s="143">
        <f t="shared" si="11"/>
        <v>0.49121062665745369</v>
      </c>
      <c r="S9" s="143">
        <f t="shared" si="12"/>
        <v>0</v>
      </c>
      <c r="T9" s="143">
        <f t="shared" si="13"/>
        <v>0.75018747544028885</v>
      </c>
      <c r="U9" s="143">
        <f t="shared" si="14"/>
        <v>1.4435695516407665E-2</v>
      </c>
      <c r="W9" s="144"/>
      <c r="X9" s="144"/>
      <c r="Y9" s="143"/>
      <c r="Z9" s="145">
        <f t="shared" si="15"/>
        <v>14800.792530858855</v>
      </c>
      <c r="AA9" s="145">
        <f t="shared" si="16"/>
        <v>16292.399971999997</v>
      </c>
      <c r="AB9" s="145">
        <f t="shared" si="17"/>
        <v>2000.7499999999984</v>
      </c>
      <c r="AC9" s="145">
        <f t="shared" si="18"/>
        <v>2000.75</v>
      </c>
      <c r="AD9" s="145">
        <f t="shared" si="19"/>
        <v>2202.3833639999998</v>
      </c>
      <c r="AE9" s="145">
        <f t="shared" si="20"/>
        <v>9691.3195862716293</v>
      </c>
      <c r="AF9" s="145">
        <f t="shared" si="21"/>
        <v>10668.000015999998</v>
      </c>
      <c r="AG9" s="145">
        <f t="shared" si="22"/>
        <v>1962.249999999998</v>
      </c>
      <c r="AH9" s="145">
        <f t="shared" si="23"/>
        <v>2000.75</v>
      </c>
      <c r="AI9" s="145">
        <f t="shared" si="24"/>
        <v>2202.3833639999998</v>
      </c>
      <c r="AK9" s="180"/>
      <c r="AL9" s="184" t="s">
        <v>363</v>
      </c>
      <c r="AM9" s="185">
        <v>8003</v>
      </c>
      <c r="AN9" s="185">
        <v>2202.3833639999998</v>
      </c>
      <c r="AO9" s="185">
        <v>464.6166399999999</v>
      </c>
      <c r="AP9" s="185">
        <v>1406.0999889999998</v>
      </c>
      <c r="AQ9" s="185">
        <v>3.6337906155742288</v>
      </c>
      <c r="AR9" s="185">
        <v>4</v>
      </c>
      <c r="AS9" s="185">
        <v>49.121062665745328</v>
      </c>
      <c r="AT9" s="185">
        <v>73.57517799238812</v>
      </c>
      <c r="AU9" s="185">
        <v>-0.36620938442577144</v>
      </c>
      <c r="AV9" s="185">
        <v>8809.5334559999992</v>
      </c>
      <c r="AW9" s="185">
        <v>806.53345599999966</v>
      </c>
      <c r="AX9" s="185">
        <v>201.63336399999991</v>
      </c>
      <c r="AY9" s="155"/>
    </row>
    <row r="10" spans="1:51" x14ac:dyDescent="0.35">
      <c r="B10" s="142" t="str">
        <f t="shared" si="0"/>
        <v>19100 CO FR BD STIX</v>
      </c>
      <c r="D10" s="173">
        <f t="shared" si="1"/>
        <v>10605</v>
      </c>
      <c r="E10" s="174">
        <f t="shared" si="1"/>
        <v>4442.8500280000007</v>
      </c>
      <c r="F10" s="174">
        <f t="shared" si="1"/>
        <v>352.14997999999986</v>
      </c>
      <c r="G10" s="174">
        <f t="shared" si="1"/>
        <v>472.58332199999995</v>
      </c>
      <c r="H10" s="175">
        <f t="shared" si="2"/>
        <v>2.3869813145085974</v>
      </c>
      <c r="I10" s="176">
        <f t="shared" si="3"/>
        <v>2.5</v>
      </c>
      <c r="J10" s="177">
        <f t="shared" si="4"/>
        <v>0.79201404849528401</v>
      </c>
      <c r="K10" s="177">
        <f t="shared" si="4"/>
        <v>0.87007299099936641</v>
      </c>
      <c r="L10" s="178">
        <f t="shared" si="5"/>
        <v>2.5419463093465668</v>
      </c>
      <c r="M10" s="143">
        <f t="shared" si="6"/>
        <v>0.84343231984523714</v>
      </c>
      <c r="N10" s="143">
        <f t="shared" si="7"/>
        <v>5.1418271349953137E-2</v>
      </c>
      <c r="O10" s="143">
        <f t="shared" si="8"/>
        <v>0.9265589198305586</v>
      </c>
      <c r="P10" s="143">
        <f t="shared" si="9"/>
        <v>5.6485928831192189E-2</v>
      </c>
      <c r="Q10" s="179">
        <f t="shared" si="10"/>
        <v>2.5</v>
      </c>
      <c r="R10" s="143">
        <f t="shared" si="11"/>
        <v>0.80530287500928799</v>
      </c>
      <c r="S10" s="143">
        <f t="shared" si="12"/>
        <v>1.3288826514003982E-2</v>
      </c>
      <c r="T10" s="143">
        <f t="shared" si="13"/>
        <v>0.88467153137072507</v>
      </c>
      <c r="U10" s="143">
        <f t="shared" si="14"/>
        <v>1.4598540371358659E-2</v>
      </c>
      <c r="W10" s="144"/>
      <c r="X10" s="144"/>
      <c r="Y10" s="143"/>
      <c r="Z10" s="145">
        <f t="shared" si="15"/>
        <v>12573.622981326978</v>
      </c>
      <c r="AA10" s="145">
        <f t="shared" si="16"/>
        <v>13168.958325000003</v>
      </c>
      <c r="AB10" s="145">
        <f t="shared" si="17"/>
        <v>4171.9999989795706</v>
      </c>
      <c r="AC10" s="145">
        <f t="shared" si="18"/>
        <v>4242</v>
      </c>
      <c r="AD10" s="145">
        <f t="shared" si="19"/>
        <v>4442.8500280000007</v>
      </c>
      <c r="AE10" s="145">
        <f t="shared" si="20"/>
        <v>11445.575422164577</v>
      </c>
      <c r="AF10" s="145">
        <f t="shared" si="21"/>
        <v>11987.500020000003</v>
      </c>
      <c r="AG10" s="145">
        <f t="shared" si="22"/>
        <v>4171.9999988025465</v>
      </c>
      <c r="AH10" s="145">
        <f t="shared" si="23"/>
        <v>4242</v>
      </c>
      <c r="AI10" s="145">
        <f t="shared" si="24"/>
        <v>4442.8500280000007</v>
      </c>
      <c r="AK10" s="180"/>
      <c r="AL10" s="184" t="s">
        <v>364</v>
      </c>
      <c r="AM10" s="185">
        <v>10605</v>
      </c>
      <c r="AN10" s="185">
        <v>4442.8500280000007</v>
      </c>
      <c r="AO10" s="185">
        <v>352.14997999999986</v>
      </c>
      <c r="AP10" s="185">
        <v>472.58332199999995</v>
      </c>
      <c r="AQ10" s="185">
        <v>2.3869813145085974</v>
      </c>
      <c r="AR10" s="185">
        <v>2.5</v>
      </c>
      <c r="AS10" s="185">
        <v>79.201404849528402</v>
      </c>
      <c r="AT10" s="185">
        <v>87.007299099936645</v>
      </c>
      <c r="AU10" s="185">
        <v>-0.11301868549140266</v>
      </c>
      <c r="AV10" s="185">
        <v>11107.125069999998</v>
      </c>
      <c r="AW10" s="185">
        <v>502.12507000000011</v>
      </c>
      <c r="AX10" s="185">
        <v>200.85002800000001</v>
      </c>
      <c r="AY10" s="155"/>
    </row>
    <row r="11" spans="1:51" x14ac:dyDescent="0.35">
      <c r="B11" s="142" t="str">
        <f t="shared" si="0"/>
        <v>19180 CO SWT ITAL BD</v>
      </c>
      <c r="D11" s="173">
        <f t="shared" si="1"/>
        <v>22664</v>
      </c>
      <c r="E11" s="174">
        <f t="shared" si="1"/>
        <v>11683.850091999995</v>
      </c>
      <c r="F11" s="174">
        <f t="shared" si="1"/>
        <v>2094.8832649999999</v>
      </c>
      <c r="G11" s="174">
        <f t="shared" si="1"/>
        <v>1921.8499799999993</v>
      </c>
      <c r="H11" s="175">
        <f t="shared" si="2"/>
        <v>1.9397715497495283</v>
      </c>
      <c r="I11" s="176">
        <f t="shared" si="3"/>
        <v>2.5</v>
      </c>
      <c r="J11" s="177">
        <f t="shared" si="4"/>
        <v>0.5774052978645936</v>
      </c>
      <c r="K11" s="177">
        <f t="shared" si="4"/>
        <v>0.65794146409126497</v>
      </c>
      <c r="L11" s="178">
        <f t="shared" si="5"/>
        <v>2.5000000004554699</v>
      </c>
      <c r="M11" s="143">
        <f t="shared" si="6"/>
        <v>0.74416662369899567</v>
      </c>
      <c r="N11" s="143">
        <f t="shared" si="7"/>
        <v>0.16676132583440206</v>
      </c>
      <c r="O11" s="143">
        <f t="shared" si="8"/>
        <v>0.8479625658815918</v>
      </c>
      <c r="P11" s="143">
        <f t="shared" si="9"/>
        <v>0.19002110179032683</v>
      </c>
      <c r="Q11" s="179">
        <f t="shared" si="10"/>
        <v>2.5</v>
      </c>
      <c r="R11" s="143">
        <f t="shared" si="11"/>
        <v>0.5774052979697899</v>
      </c>
      <c r="S11" s="143">
        <f t="shared" si="12"/>
        <v>1.0519629611849268E-10</v>
      </c>
      <c r="T11" s="143">
        <f t="shared" si="13"/>
        <v>0.65794146421988875</v>
      </c>
      <c r="U11" s="143">
        <f t="shared" si="14"/>
        <v>1.2862377829492289E-10</v>
      </c>
      <c r="W11" s="144"/>
      <c r="X11" s="144"/>
      <c r="Y11" s="143"/>
      <c r="Z11" s="145">
        <f t="shared" si="15"/>
        <v>30455.544871584098</v>
      </c>
      <c r="AA11" s="145">
        <f t="shared" si="16"/>
        <v>39251.458342499987</v>
      </c>
      <c r="AB11" s="145">
        <f t="shared" si="17"/>
        <v>9065.5999983483562</v>
      </c>
      <c r="AC11" s="145">
        <f t="shared" si="18"/>
        <v>9065.6</v>
      </c>
      <c r="AD11" s="145">
        <f t="shared" si="19"/>
        <v>11683.850091999997</v>
      </c>
      <c r="AE11" s="145">
        <f t="shared" si="20"/>
        <v>26727.594957493402</v>
      </c>
      <c r="AF11" s="145">
        <f t="shared" si="21"/>
        <v>34446.83339249999</v>
      </c>
      <c r="AG11" s="145">
        <f t="shared" si="22"/>
        <v>9065.5999982277281</v>
      </c>
      <c r="AH11" s="145">
        <f t="shared" si="23"/>
        <v>9065.6</v>
      </c>
      <c r="AI11" s="145">
        <f t="shared" si="24"/>
        <v>11683.850091999995</v>
      </c>
      <c r="AK11" s="180"/>
      <c r="AL11" s="184" t="s">
        <v>365</v>
      </c>
      <c r="AM11" s="185">
        <v>22664</v>
      </c>
      <c r="AN11" s="185">
        <v>11683.850091999995</v>
      </c>
      <c r="AO11" s="185">
        <v>2094.8832649999999</v>
      </c>
      <c r="AP11" s="185">
        <v>1921.8499799999993</v>
      </c>
      <c r="AQ11" s="185">
        <v>1.9397715497495285</v>
      </c>
      <c r="AR11" s="185">
        <v>2.5</v>
      </c>
      <c r="AS11" s="185">
        <v>57.740529786459355</v>
      </c>
      <c r="AT11" s="185">
        <v>65.794146409126498</v>
      </c>
      <c r="AU11" s="185">
        <v>-0.56022845025047163</v>
      </c>
      <c r="AV11" s="185">
        <v>29209.625230000001</v>
      </c>
      <c r="AW11" s="185">
        <v>6545.6252300000006</v>
      </c>
      <c r="AX11" s="185">
        <v>2618.2500920000002</v>
      </c>
      <c r="AY11" s="155"/>
    </row>
    <row r="12" spans="1:51" x14ac:dyDescent="0.35">
      <c r="B12" s="142" t="str">
        <f t="shared" si="0"/>
        <v>19183 WHT MTN BRD</v>
      </c>
      <c r="D12" s="173">
        <f t="shared" si="1"/>
        <v>2754</v>
      </c>
      <c r="E12" s="174">
        <f t="shared" si="1"/>
        <v>614.91667500000005</v>
      </c>
      <c r="F12" s="174">
        <f t="shared" si="1"/>
        <v>160.31665999999998</v>
      </c>
      <c r="G12" s="174">
        <f t="shared" si="1"/>
        <v>505.94999299999989</v>
      </c>
      <c r="H12" s="175">
        <f t="shared" si="2"/>
        <v>4.4786555837016451</v>
      </c>
      <c r="I12" s="176">
        <f t="shared" si="3"/>
        <v>4.5</v>
      </c>
      <c r="J12" s="177">
        <f t="shared" si="4"/>
        <v>0.47768339345652061</v>
      </c>
      <c r="K12" s="177">
        <f t="shared" si="4"/>
        <v>0.78943973603119033</v>
      </c>
      <c r="L12" s="178">
        <f t="shared" si="5"/>
        <v>4.5000000017723645</v>
      </c>
      <c r="M12" s="143">
        <f t="shared" si="6"/>
        <v>0.47995994137694564</v>
      </c>
      <c r="N12" s="143">
        <f t="shared" si="7"/>
        <v>2.2765479204250316E-3</v>
      </c>
      <c r="O12" s="143">
        <f t="shared" si="8"/>
        <v>0.79320205573977298</v>
      </c>
      <c r="P12" s="143">
        <f t="shared" si="9"/>
        <v>3.762319708582651E-3</v>
      </c>
      <c r="Q12" s="179">
        <f t="shared" si="10"/>
        <v>4.5</v>
      </c>
      <c r="R12" s="143">
        <f t="shared" si="11"/>
        <v>0.47768339364466045</v>
      </c>
      <c r="S12" s="143">
        <f t="shared" si="12"/>
        <v>1.8813983704291104E-10</v>
      </c>
      <c r="T12" s="143">
        <f t="shared" si="13"/>
        <v>0.7894397368761239</v>
      </c>
      <c r="U12" s="143">
        <f t="shared" si="14"/>
        <v>8.4493356755643845E-10</v>
      </c>
      <c r="W12" s="144"/>
      <c r="X12" s="144"/>
      <c r="Y12" s="143"/>
      <c r="Z12" s="145">
        <f t="shared" si="15"/>
        <v>5737.9788656926557</v>
      </c>
      <c r="AA12" s="145">
        <f t="shared" si="16"/>
        <v>5765.324975999999</v>
      </c>
      <c r="AB12" s="145">
        <f t="shared" si="17"/>
        <v>611.99999975895844</v>
      </c>
      <c r="AC12" s="145">
        <f t="shared" si="18"/>
        <v>612</v>
      </c>
      <c r="AD12" s="145">
        <f t="shared" si="19"/>
        <v>614.91667500000005</v>
      </c>
      <c r="AE12" s="145">
        <f t="shared" si="20"/>
        <v>3472.0031044693978</v>
      </c>
      <c r="AF12" s="145">
        <f t="shared" si="21"/>
        <v>3488.5500075</v>
      </c>
      <c r="AG12" s="145">
        <f t="shared" si="22"/>
        <v>611.9999993449793</v>
      </c>
      <c r="AH12" s="145">
        <f t="shared" si="23"/>
        <v>612</v>
      </c>
      <c r="AI12" s="145">
        <f t="shared" si="24"/>
        <v>614.91667500000005</v>
      </c>
      <c r="AK12" s="180"/>
      <c r="AL12" s="184" t="s">
        <v>366</v>
      </c>
      <c r="AM12" s="185">
        <v>2754</v>
      </c>
      <c r="AN12" s="185">
        <v>614.91667500000005</v>
      </c>
      <c r="AO12" s="185">
        <v>160.31665999999998</v>
      </c>
      <c r="AP12" s="185">
        <v>505.94999299999989</v>
      </c>
      <c r="AQ12" s="185">
        <v>4.4786555837016451</v>
      </c>
      <c r="AR12" s="185">
        <v>4.5</v>
      </c>
      <c r="AS12" s="185">
        <v>47.768339345652059</v>
      </c>
      <c r="AT12" s="185">
        <v>78.943973603119034</v>
      </c>
      <c r="AU12" s="185">
        <v>-2.1344416298355214E-2</v>
      </c>
      <c r="AV12" s="185">
        <v>2767.1250375000004</v>
      </c>
      <c r="AW12" s="185">
        <v>13.125037500000108</v>
      </c>
      <c r="AX12" s="185">
        <v>2.9166750000000401</v>
      </c>
      <c r="AY12" s="155"/>
    </row>
    <row r="13" spans="1:51" x14ac:dyDescent="0.35">
      <c r="B13" s="142" t="str">
        <f t="shared" si="0"/>
        <v>19184 Wheat Mountain Bread</v>
      </c>
      <c r="D13" s="173">
        <f t="shared" si="1"/>
        <v>1007</v>
      </c>
      <c r="E13" s="174">
        <f t="shared" si="1"/>
        <v>224.11667399999999</v>
      </c>
      <c r="F13" s="174">
        <f t="shared" si="1"/>
        <v>25.149995000000001</v>
      </c>
      <c r="G13" s="174">
        <f t="shared" si="1"/>
        <v>834.83333099999993</v>
      </c>
      <c r="H13" s="175">
        <f t="shared" si="2"/>
        <v>4.4931953612697288</v>
      </c>
      <c r="I13" s="176">
        <f t="shared" si="3"/>
        <v>4.5</v>
      </c>
      <c r="J13" s="177">
        <f t="shared" si="4"/>
        <v>0.20641802182228111</v>
      </c>
      <c r="K13" s="177">
        <f t="shared" si="4"/>
        <v>0.89774448447467103</v>
      </c>
      <c r="L13" s="178">
        <f t="shared" si="5"/>
        <v>4.5000000064398389</v>
      </c>
      <c r="M13" s="143">
        <f t="shared" si="6"/>
        <v>0.20673062817083296</v>
      </c>
      <c r="N13" s="143">
        <f t="shared" si="7"/>
        <v>3.126063485518471E-4</v>
      </c>
      <c r="O13" s="143">
        <f t="shared" si="8"/>
        <v>0.89910405951627659</v>
      </c>
      <c r="P13" s="143">
        <f t="shared" si="9"/>
        <v>1.3595750416055541E-3</v>
      </c>
      <c r="Q13" s="179">
        <f t="shared" si="10"/>
        <v>4.5</v>
      </c>
      <c r="R13" s="143">
        <f t="shared" si="11"/>
        <v>0.20641802211768082</v>
      </c>
      <c r="S13" s="143">
        <f t="shared" si="12"/>
        <v>2.953997046972745E-10</v>
      </c>
      <c r="T13" s="143">
        <f t="shared" si="13"/>
        <v>0.89774448655940353</v>
      </c>
      <c r="U13" s="143">
        <f t="shared" si="14"/>
        <v>2.0847324977424364E-9</v>
      </c>
      <c r="W13" s="144"/>
      <c r="X13" s="144"/>
      <c r="Y13" s="143"/>
      <c r="Z13" s="145">
        <f t="shared" si="15"/>
        <v>4871.0730911525125</v>
      </c>
      <c r="AA13" s="145">
        <f t="shared" si="16"/>
        <v>4878.45</v>
      </c>
      <c r="AB13" s="145">
        <f t="shared" si="17"/>
        <v>223.77777745753494</v>
      </c>
      <c r="AC13" s="145">
        <f t="shared" si="18"/>
        <v>223.77777777777774</v>
      </c>
      <c r="AD13" s="145">
        <f t="shared" si="19"/>
        <v>224.11667399999999</v>
      </c>
      <c r="AE13" s="145">
        <f t="shared" si="20"/>
        <v>1120.0038408699568</v>
      </c>
      <c r="AF13" s="145">
        <f t="shared" si="21"/>
        <v>1121.7000105</v>
      </c>
      <c r="AG13" s="145">
        <f t="shared" si="22"/>
        <v>223.77777725812345</v>
      </c>
      <c r="AH13" s="145">
        <f t="shared" si="23"/>
        <v>223.77777777777777</v>
      </c>
      <c r="AI13" s="145">
        <f t="shared" si="24"/>
        <v>224.11667399999999</v>
      </c>
      <c r="AK13" s="180"/>
      <c r="AL13" s="184" t="s">
        <v>367</v>
      </c>
      <c r="AM13" s="185">
        <v>1007</v>
      </c>
      <c r="AN13" s="185">
        <v>224.11667399999999</v>
      </c>
      <c r="AO13" s="185">
        <v>25.149995000000001</v>
      </c>
      <c r="AP13" s="185">
        <v>834.83333099999993</v>
      </c>
      <c r="AQ13" s="185">
        <v>4.4931953612697288</v>
      </c>
      <c r="AR13" s="185">
        <v>4.5</v>
      </c>
      <c r="AS13" s="185">
        <v>20.641802182228112</v>
      </c>
      <c r="AT13" s="185">
        <v>89.774448447467108</v>
      </c>
      <c r="AU13" s="185">
        <v>-6.804638730271222E-3</v>
      </c>
      <c r="AV13" s="185">
        <v>1008.525033</v>
      </c>
      <c r="AW13" s="185">
        <v>1.5250330000000429</v>
      </c>
      <c r="AX13" s="185">
        <v>0.33889622222223154</v>
      </c>
      <c r="AY13" s="155"/>
    </row>
    <row r="14" spans="1:51" x14ac:dyDescent="0.35">
      <c r="B14" s="142" t="str">
        <f t="shared" si="0"/>
        <v>19185 PUMPERNICKLE ROUND BREAD</v>
      </c>
      <c r="D14" s="173">
        <f t="shared" si="1"/>
        <v>3120</v>
      </c>
      <c r="E14" s="174">
        <f t="shared" si="1"/>
        <v>699.30001100000004</v>
      </c>
      <c r="F14" s="174">
        <f t="shared" si="1"/>
        <v>139.38332800000001</v>
      </c>
      <c r="G14" s="174">
        <f t="shared" si="1"/>
        <v>1304.2499889999997</v>
      </c>
      <c r="H14" s="175">
        <f t="shared" si="2"/>
        <v>4.4616043914233545</v>
      </c>
      <c r="I14" s="176">
        <f t="shared" si="3"/>
        <v>5</v>
      </c>
      <c r="J14" s="177">
        <f t="shared" si="4"/>
        <v>0.2911896473150552</v>
      </c>
      <c r="K14" s="177">
        <f t="shared" si="4"/>
        <v>0.74402336493773247</v>
      </c>
      <c r="L14" s="178">
        <f t="shared" si="5"/>
        <v>5.0000000000000213</v>
      </c>
      <c r="M14" s="143">
        <f t="shared" si="6"/>
        <v>0.32632840315786071</v>
      </c>
      <c r="N14" s="143">
        <f t="shared" si="7"/>
        <v>3.5138755842805514E-2</v>
      </c>
      <c r="O14" s="143">
        <f t="shared" si="8"/>
        <v>0.83380696680323574</v>
      </c>
      <c r="P14" s="143">
        <f t="shared" si="9"/>
        <v>8.9783601865503271E-2</v>
      </c>
      <c r="Q14" s="179">
        <f t="shared" si="10"/>
        <v>5</v>
      </c>
      <c r="R14" s="143">
        <f t="shared" si="11"/>
        <v>0.29118964731505642</v>
      </c>
      <c r="S14" s="143">
        <f t="shared" si="12"/>
        <v>1.2212453270876722E-15</v>
      </c>
      <c r="T14" s="143">
        <f t="shared" si="13"/>
        <v>0.74402336493774079</v>
      </c>
      <c r="U14" s="143">
        <f t="shared" si="14"/>
        <v>8.3266726846886741E-15</v>
      </c>
      <c r="W14" s="144"/>
      <c r="X14" s="144"/>
      <c r="Y14" s="143"/>
      <c r="Z14" s="145">
        <f t="shared" si="15"/>
        <v>9560.9207467322613</v>
      </c>
      <c r="AA14" s="145">
        <f t="shared" si="16"/>
        <v>10714.666639999998</v>
      </c>
      <c r="AB14" s="145">
        <f t="shared" si="17"/>
        <v>623.99999999999739</v>
      </c>
      <c r="AC14" s="145">
        <f t="shared" si="18"/>
        <v>624</v>
      </c>
      <c r="AD14" s="145">
        <f t="shared" si="19"/>
        <v>699.30001100000004</v>
      </c>
      <c r="AE14" s="145">
        <f t="shared" si="20"/>
        <v>3741.8732682960022</v>
      </c>
      <c r="AF14" s="145">
        <f t="shared" si="21"/>
        <v>4193.4166949999999</v>
      </c>
      <c r="AG14" s="145">
        <f t="shared" si="22"/>
        <v>623.99999999999307</v>
      </c>
      <c r="AH14" s="145">
        <f t="shared" si="23"/>
        <v>624</v>
      </c>
      <c r="AI14" s="145">
        <f t="shared" si="24"/>
        <v>699.30001099999993</v>
      </c>
      <c r="AK14" s="180"/>
      <c r="AL14" s="184" t="s">
        <v>368</v>
      </c>
      <c r="AM14" s="185">
        <v>3120</v>
      </c>
      <c r="AN14" s="185">
        <v>699.30001100000004</v>
      </c>
      <c r="AO14" s="185">
        <v>139.38332800000001</v>
      </c>
      <c r="AP14" s="185">
        <v>1304.2499889999997</v>
      </c>
      <c r="AQ14" s="185">
        <v>4.4616043914233536</v>
      </c>
      <c r="AR14" s="185">
        <v>5</v>
      </c>
      <c r="AS14" s="185">
        <v>29.118964731505521</v>
      </c>
      <c r="AT14" s="185">
        <v>74.402336493773248</v>
      </c>
      <c r="AU14" s="185">
        <v>-0.53839560857664592</v>
      </c>
      <c r="AV14" s="185">
        <v>3496.5000550000004</v>
      </c>
      <c r="AW14" s="185">
        <v>376.50005500000015</v>
      </c>
      <c r="AX14" s="185">
        <v>75.300010999999998</v>
      </c>
      <c r="AY14" s="155"/>
    </row>
    <row r="15" spans="1:51" x14ac:dyDescent="0.35">
      <c r="B15" s="142" t="str">
        <f t="shared" si="0"/>
        <v>19186 RYE ROUND BREAD</v>
      </c>
      <c r="D15" s="173">
        <f t="shared" si="1"/>
        <v>1275</v>
      </c>
      <c r="E15" s="174">
        <f t="shared" si="1"/>
        <v>307.31667000000004</v>
      </c>
      <c r="F15" s="174">
        <f t="shared" si="1"/>
        <v>34.366665000000005</v>
      </c>
      <c r="G15" s="174">
        <f t="shared" si="1"/>
        <v>139.666662</v>
      </c>
      <c r="H15" s="175">
        <f t="shared" si="2"/>
        <v>4.1488149666596339</v>
      </c>
      <c r="I15" s="176">
        <f t="shared" si="3"/>
        <v>5</v>
      </c>
      <c r="J15" s="177">
        <f t="shared" si="4"/>
        <v>0.52976005316148322</v>
      </c>
      <c r="K15" s="177">
        <f t="shared" si="4"/>
        <v>0.7463050546495037</v>
      </c>
      <c r="L15" s="178">
        <f t="shared" si="5"/>
        <v>5.0000000000000036</v>
      </c>
      <c r="M15" s="143">
        <f t="shared" si="6"/>
        <v>0.63844743308474572</v>
      </c>
      <c r="N15" s="143">
        <f t="shared" si="7"/>
        <v>0.10868737992326249</v>
      </c>
      <c r="O15" s="143">
        <f t="shared" si="8"/>
        <v>0.89941954587864237</v>
      </c>
      <c r="P15" s="143">
        <f t="shared" si="9"/>
        <v>0.15311449122913867</v>
      </c>
      <c r="Q15" s="179">
        <f t="shared" si="10"/>
        <v>5</v>
      </c>
      <c r="R15" s="143">
        <f t="shared" si="11"/>
        <v>0.52976005316148356</v>
      </c>
      <c r="S15" s="143">
        <f t="shared" si="12"/>
        <v>0</v>
      </c>
      <c r="T15" s="143">
        <f t="shared" si="13"/>
        <v>0.74630505464950447</v>
      </c>
      <c r="U15" s="143">
        <f t="shared" si="14"/>
        <v>0</v>
      </c>
      <c r="W15" s="144"/>
      <c r="X15" s="144"/>
      <c r="Y15" s="143"/>
      <c r="Z15" s="145">
        <f t="shared" si="15"/>
        <v>1997.0320717551699</v>
      </c>
      <c r="AA15" s="145">
        <f t="shared" si="16"/>
        <v>2406.7499850000004</v>
      </c>
      <c r="AB15" s="145">
        <f t="shared" si="17"/>
        <v>254.9999999999998</v>
      </c>
      <c r="AC15" s="145">
        <f t="shared" si="18"/>
        <v>254.99999999999997</v>
      </c>
      <c r="AD15" s="145">
        <f t="shared" si="19"/>
        <v>307.31667000000004</v>
      </c>
      <c r="AE15" s="145">
        <f t="shared" si="20"/>
        <v>1417.5809341061777</v>
      </c>
      <c r="AF15" s="145">
        <f t="shared" si="21"/>
        <v>1708.4166750000004</v>
      </c>
      <c r="AG15" s="145">
        <f t="shared" si="22"/>
        <v>254.99999999999972</v>
      </c>
      <c r="AH15" s="145">
        <f t="shared" si="23"/>
        <v>255</v>
      </c>
      <c r="AI15" s="145">
        <f t="shared" si="24"/>
        <v>307.3166700000001</v>
      </c>
      <c r="AK15" s="180"/>
      <c r="AL15" s="184" t="s">
        <v>369</v>
      </c>
      <c r="AM15" s="185">
        <v>1275</v>
      </c>
      <c r="AN15" s="185">
        <v>307.31667000000004</v>
      </c>
      <c r="AO15" s="185">
        <v>34.366665000000005</v>
      </c>
      <c r="AP15" s="185">
        <v>139.666662</v>
      </c>
      <c r="AQ15" s="185">
        <v>4.1488149666596339</v>
      </c>
      <c r="AR15" s="185">
        <v>5</v>
      </c>
      <c r="AS15" s="185">
        <v>52.976005316148324</v>
      </c>
      <c r="AT15" s="185">
        <v>74.630505464950375</v>
      </c>
      <c r="AU15" s="185">
        <v>-0.85118503334036577</v>
      </c>
      <c r="AV15" s="185">
        <v>1536.5833499999999</v>
      </c>
      <c r="AW15" s="185">
        <v>261.58335000000005</v>
      </c>
      <c r="AX15" s="185">
        <v>52.316670000000023</v>
      </c>
      <c r="AY15" s="155"/>
    </row>
    <row r="16" spans="1:51" x14ac:dyDescent="0.35">
      <c r="B16" s="142" t="str">
        <f t="shared" si="0"/>
        <v>NONE</v>
      </c>
      <c r="D16" s="173">
        <f t="shared" si="1"/>
        <v>0</v>
      </c>
      <c r="E16" s="174">
        <f t="shared" si="1"/>
        <v>0</v>
      </c>
      <c r="F16" s="174">
        <f t="shared" si="1"/>
        <v>0</v>
      </c>
      <c r="G16" s="174">
        <f t="shared" si="1"/>
        <v>0</v>
      </c>
      <c r="H16" s="175">
        <f t="shared" si="2"/>
        <v>0</v>
      </c>
      <c r="I16" s="176">
        <f t="shared" si="3"/>
        <v>1</v>
      </c>
      <c r="J16" s="177">
        <f t="shared" si="4"/>
        <v>0</v>
      </c>
      <c r="K16" s="177">
        <f t="shared" si="4"/>
        <v>0</v>
      </c>
      <c r="L16" s="178">
        <f t="shared" si="5"/>
        <v>0</v>
      </c>
      <c r="M16" s="143">
        <f t="shared" si="6"/>
        <v>0</v>
      </c>
      <c r="N16" s="143">
        <f t="shared" si="7"/>
        <v>0</v>
      </c>
      <c r="O16" s="143">
        <f t="shared" si="8"/>
        <v>0</v>
      </c>
      <c r="P16" s="143">
        <f t="shared" si="9"/>
        <v>0</v>
      </c>
      <c r="Q16" s="179">
        <f t="shared" si="10"/>
        <v>1</v>
      </c>
      <c r="R16" s="143">
        <f t="shared" si="11"/>
        <v>0</v>
      </c>
      <c r="S16" s="143">
        <f t="shared" si="12"/>
        <v>0</v>
      </c>
      <c r="T16" s="143">
        <f t="shared" si="13"/>
        <v>0</v>
      </c>
      <c r="U16" s="143">
        <f t="shared" si="14"/>
        <v>0</v>
      </c>
      <c r="W16" s="144"/>
      <c r="X16" s="144"/>
      <c r="Y16" s="143"/>
      <c r="Z16" s="145">
        <f t="shared" si="15"/>
        <v>0</v>
      </c>
      <c r="AA16" s="145">
        <f t="shared" si="16"/>
        <v>0</v>
      </c>
      <c r="AB16" s="145">
        <f t="shared" si="17"/>
        <v>0</v>
      </c>
      <c r="AC16" s="145">
        <f t="shared" si="18"/>
        <v>0</v>
      </c>
      <c r="AD16" s="145">
        <f t="shared" si="19"/>
        <v>0</v>
      </c>
      <c r="AE16" s="145">
        <f t="shared" si="20"/>
        <v>0</v>
      </c>
      <c r="AF16" s="145">
        <f t="shared" si="21"/>
        <v>0</v>
      </c>
      <c r="AG16" s="145">
        <f t="shared" si="22"/>
        <v>0</v>
      </c>
      <c r="AH16" s="145">
        <f t="shared" si="23"/>
        <v>0</v>
      </c>
      <c r="AI16" s="145">
        <f t="shared" si="24"/>
        <v>0</v>
      </c>
      <c r="AK16" s="180"/>
      <c r="AL16" s="184" t="s">
        <v>370</v>
      </c>
      <c r="AM16" s="185">
        <v>0</v>
      </c>
      <c r="AN16" s="185">
        <v>0</v>
      </c>
      <c r="AO16" s="185">
        <v>0</v>
      </c>
      <c r="AP16" s="185">
        <v>0</v>
      </c>
      <c r="AQ16" s="185">
        <v>0</v>
      </c>
      <c r="AR16" s="185">
        <v>1</v>
      </c>
      <c r="AS16" s="185">
        <v>0</v>
      </c>
      <c r="AT16" s="185">
        <v>0</v>
      </c>
      <c r="AU16" s="185">
        <v>-1</v>
      </c>
      <c r="AV16" s="185">
        <v>0</v>
      </c>
      <c r="AW16" s="185">
        <v>0</v>
      </c>
      <c r="AX16" s="185">
        <v>0</v>
      </c>
      <c r="AY16" s="155"/>
    </row>
    <row r="17" spans="1:51" x14ac:dyDescent="0.35">
      <c r="B17" s="187" t="str">
        <f>CONCATENATE(A5," Subtotal")</f>
        <v>Bread Line Subtotal</v>
      </c>
      <c r="C17" s="188"/>
      <c r="D17" s="189">
        <f>SUM(D6:D16)</f>
        <v>348552</v>
      </c>
      <c r="E17" s="189">
        <f>SUM(E6:E16)</f>
        <v>93459.884607999935</v>
      </c>
      <c r="F17" s="189">
        <f>SUM(F6:F16)</f>
        <v>32165.198934000007</v>
      </c>
      <c r="G17" s="189">
        <f>SUM(G6:G16)</f>
        <v>15513.58318</v>
      </c>
      <c r="H17" s="190">
        <f t="shared" ref="H17" si="25">D17/E17</f>
        <v>3.7294289572679915</v>
      </c>
      <c r="I17" s="191"/>
      <c r="J17" s="192">
        <f>AB17/(SUM($E17:$G17))</f>
        <v>0.5472846638596186</v>
      </c>
      <c r="K17" s="192">
        <f>AG17/(SUM($E17:$F17))</f>
        <v>0.61456299647213197</v>
      </c>
      <c r="L17" s="193">
        <f>D17/(J17*(E17+F17+G17))</f>
        <v>4.512407268878003</v>
      </c>
      <c r="M17" s="194">
        <f>AD17/(SUM($E17:$G17))</f>
        <v>0.66218483409714624</v>
      </c>
      <c r="N17" s="195">
        <f>M17-J17</f>
        <v>0.11490017023752763</v>
      </c>
      <c r="O17" s="194">
        <f>AI17/(SUM($E17:$F17))</f>
        <v>0.74395878572095597</v>
      </c>
      <c r="P17" s="195">
        <f>O17-K17</f>
        <v>0.129395789248824</v>
      </c>
      <c r="Q17" s="193">
        <f>D17/(R17*(E17+F17+G17))</f>
        <v>4.5059467037449865</v>
      </c>
      <c r="R17" s="196">
        <f>AC17/(SUM($E17:$G17))</f>
        <v>0.54806935317124039</v>
      </c>
      <c r="S17" s="195">
        <f>R17-J17</f>
        <v>7.8468931162178901E-4</v>
      </c>
      <c r="T17" s="196">
        <f>AH17/(SUM($E17:$F17))</f>
        <v>0.6157510554165424</v>
      </c>
      <c r="U17" s="195">
        <f>T17-K17</f>
        <v>1.1880589444104306E-3</v>
      </c>
      <c r="V17" s="187"/>
      <c r="W17" s="187"/>
      <c r="X17" s="187"/>
      <c r="Y17" s="143"/>
      <c r="Z17" s="197">
        <f t="shared" ref="Z17:AI17" si="26">SUM(Z6:Z16)</f>
        <v>533359.50897756615</v>
      </c>
      <c r="AA17" s="197">
        <f t="shared" si="26"/>
        <v>643308.15861549985</v>
      </c>
      <c r="AB17" s="197">
        <f t="shared" si="26"/>
        <v>77243.027774544476</v>
      </c>
      <c r="AC17" s="197">
        <f t="shared" si="26"/>
        <v>77353.777777777781</v>
      </c>
      <c r="AD17" s="197">
        <f t="shared" si="26"/>
        <v>93459.884607999949</v>
      </c>
      <c r="AE17" s="197">
        <f t="shared" si="26"/>
        <v>474679.87388682942</v>
      </c>
      <c r="AF17" s="197">
        <f t="shared" si="26"/>
        <v>574417.26761149976</v>
      </c>
      <c r="AG17" s="197">
        <f t="shared" si="26"/>
        <v>77204.527773633396</v>
      </c>
      <c r="AH17" s="197">
        <f t="shared" si="26"/>
        <v>77353.777777777781</v>
      </c>
      <c r="AI17" s="197">
        <f t="shared" si="26"/>
        <v>93459.884607999935</v>
      </c>
      <c r="AK17" s="198"/>
      <c r="AL17" s="222" t="s">
        <v>371</v>
      </c>
      <c r="AM17" s="221">
        <v>348552</v>
      </c>
      <c r="AN17" s="221">
        <v>93459.884607999964</v>
      </c>
      <c r="AO17" s="221">
        <v>32165.198934000004</v>
      </c>
      <c r="AP17" s="221">
        <v>15513.58318</v>
      </c>
      <c r="AQ17" s="221">
        <v>3.7294289572679906</v>
      </c>
      <c r="AR17" s="221">
        <v>4.5091940540918101</v>
      </c>
      <c r="AS17" s="221">
        <v>54.728466385961816</v>
      </c>
      <c r="AT17" s="221">
        <v>61.456299647213157</v>
      </c>
      <c r="AU17" s="221">
        <v>-0.779765096823819</v>
      </c>
      <c r="AV17" s="221">
        <v>421428.75597050006</v>
      </c>
      <c r="AW17" s="221">
        <v>72876.755970499988</v>
      </c>
      <c r="AX17" s="221">
        <v>16106.106830222217</v>
      </c>
      <c r="AY17" s="155"/>
    </row>
    <row r="18" spans="1:51" x14ac:dyDescent="0.35">
      <c r="B18" s="187"/>
      <c r="C18" s="187"/>
      <c r="D18" s="189"/>
      <c r="E18" s="189"/>
      <c r="F18" s="189"/>
      <c r="G18" s="189"/>
      <c r="H18" s="199"/>
      <c r="I18" s="187"/>
      <c r="J18" s="192"/>
      <c r="K18" s="192"/>
      <c r="L18" s="193"/>
      <c r="M18" s="192"/>
      <c r="N18" s="195"/>
      <c r="O18" s="192"/>
      <c r="P18" s="195"/>
      <c r="Q18" s="193"/>
      <c r="R18" s="192"/>
      <c r="S18" s="195"/>
      <c r="T18" s="192"/>
      <c r="U18" s="195"/>
      <c r="V18" s="187"/>
      <c r="W18" s="187"/>
      <c r="X18" s="187"/>
      <c r="Y18" s="143"/>
      <c r="Z18" s="200"/>
      <c r="AA18" s="200"/>
      <c r="AB18" s="200"/>
      <c r="AC18" s="200"/>
      <c r="AD18" s="200"/>
      <c r="AE18" s="200"/>
      <c r="AF18" s="200"/>
      <c r="AG18" s="200"/>
      <c r="AH18" s="200"/>
      <c r="AI18" s="200"/>
      <c r="AK18" s="180"/>
      <c r="AY18" s="155"/>
    </row>
    <row r="19" spans="1:51" x14ac:dyDescent="0.35">
      <c r="B19" s="187"/>
      <c r="C19" s="187"/>
      <c r="D19" s="189"/>
      <c r="E19" s="189"/>
      <c r="F19" s="189"/>
      <c r="G19" s="189"/>
      <c r="H19" s="199"/>
      <c r="I19" s="187"/>
      <c r="J19" s="192"/>
      <c r="K19" s="192"/>
      <c r="L19" s="193"/>
      <c r="M19" s="192"/>
      <c r="N19" s="195"/>
      <c r="O19" s="192"/>
      <c r="P19" s="195"/>
      <c r="Q19" s="193"/>
      <c r="R19" s="192"/>
      <c r="S19" s="195"/>
      <c r="T19" s="192"/>
      <c r="U19" s="195"/>
      <c r="V19" s="187"/>
      <c r="W19" s="187"/>
      <c r="X19" s="187"/>
      <c r="Y19" s="143"/>
      <c r="Z19" s="200"/>
      <c r="AA19" s="200"/>
      <c r="AB19" s="200"/>
      <c r="AC19" s="200"/>
      <c r="AD19" s="200"/>
      <c r="AE19" s="200"/>
      <c r="AF19" s="200"/>
      <c r="AG19" s="200"/>
      <c r="AH19" s="200"/>
      <c r="AI19" s="200"/>
      <c r="AK19" s="180"/>
      <c r="AL19" s="155"/>
      <c r="AM19" s="155"/>
      <c r="AN19" s="155"/>
      <c r="AO19" s="155"/>
      <c r="AP19" s="155"/>
      <c r="AQ19" s="155"/>
      <c r="AR19" s="155"/>
      <c r="AS19" s="155"/>
      <c r="AT19" s="155"/>
      <c r="AU19" s="155"/>
      <c r="AV19" s="155"/>
      <c r="AW19" s="155"/>
      <c r="AX19" s="155"/>
      <c r="AY19" s="155"/>
    </row>
    <row r="20" spans="1:51" x14ac:dyDescent="0.35">
      <c r="A20" s="166" t="str">
        <f>AL20</f>
        <v>Cake Make-up</v>
      </c>
      <c r="B20" s="187"/>
      <c r="C20" s="187"/>
      <c r="D20" s="189"/>
      <c r="E20" s="189"/>
      <c r="F20" s="189"/>
      <c r="G20" s="189"/>
      <c r="H20" s="199"/>
      <c r="I20" s="187"/>
      <c r="J20" s="192"/>
      <c r="K20" s="192"/>
      <c r="L20" s="193"/>
      <c r="M20" s="192"/>
      <c r="N20" s="195"/>
      <c r="O20" s="192"/>
      <c r="P20" s="195"/>
      <c r="Q20" s="193"/>
      <c r="R20" s="192"/>
      <c r="S20" s="195"/>
      <c r="T20" s="192"/>
      <c r="U20" s="195"/>
      <c r="V20" s="187"/>
      <c r="W20" s="187"/>
      <c r="X20" s="187"/>
      <c r="Y20" s="143"/>
      <c r="Z20" s="200"/>
      <c r="AA20" s="200"/>
      <c r="AB20" s="200"/>
      <c r="AC20" s="200"/>
      <c r="AD20" s="200"/>
      <c r="AE20" s="200"/>
      <c r="AF20" s="200"/>
      <c r="AG20" s="200"/>
      <c r="AH20" s="200"/>
      <c r="AI20" s="200"/>
      <c r="AK20" s="201"/>
      <c r="AL20" s="202" t="s">
        <v>372</v>
      </c>
      <c r="AM20" s="202"/>
      <c r="AN20" s="202"/>
      <c r="AO20" s="202"/>
      <c r="AP20" s="202"/>
      <c r="AQ20" s="202"/>
      <c r="AR20" s="202"/>
      <c r="AS20" s="202"/>
      <c r="AT20" s="202"/>
      <c r="AU20" s="202"/>
      <c r="AV20" s="202"/>
      <c r="AW20" s="202"/>
      <c r="AX20" s="202"/>
      <c r="AY20" s="155"/>
    </row>
    <row r="21" spans="1:51" x14ac:dyDescent="0.35">
      <c r="B21" s="142" t="str">
        <f t="shared" ref="B21:B52" si="27">AL21</f>
        <v>1000 SANITATION</v>
      </c>
      <c r="D21" s="173">
        <f t="shared" ref="D21:G46" si="28">AM21</f>
        <v>0</v>
      </c>
      <c r="E21" s="174">
        <f t="shared" si="28"/>
        <v>0</v>
      </c>
      <c r="F21" s="174">
        <f>AO21</f>
        <v>0</v>
      </c>
      <c r="G21" s="174">
        <f>AP21</f>
        <v>731.03333299999997</v>
      </c>
      <c r="H21" s="175">
        <f t="shared" ref="H21:H52" si="29">IF(ISERROR(D21/E21),0,D21/E21)</f>
        <v>0</v>
      </c>
      <c r="I21" s="176">
        <f t="shared" ref="I21:I52" si="30">AR21</f>
        <v>0</v>
      </c>
      <c r="J21" s="177">
        <f t="shared" ref="J21:K52" si="31">AS21/100</f>
        <v>0</v>
      </c>
      <c r="K21" s="177">
        <f t="shared" si="31"/>
        <v>0</v>
      </c>
      <c r="L21" s="178">
        <f>IF(ISERROR(D21/(J21*(E21+F21+G21))),0,D21/(J21*(E21+F21+G21)))</f>
        <v>0</v>
      </c>
      <c r="M21" s="143">
        <f t="shared" ref="M21:M52" si="32">IF(ISERROR(D21/Z21),0,D21/Z21)</f>
        <v>0</v>
      </c>
      <c r="N21" s="143">
        <f t="shared" ref="N21:N52" si="33">M21-J21</f>
        <v>0</v>
      </c>
      <c r="O21" s="143">
        <f>IF(ISERROR(D21/AE21),0,D21/AE21)</f>
        <v>0</v>
      </c>
      <c r="P21" s="143">
        <f>O21-K21</f>
        <v>0</v>
      </c>
      <c r="Q21" s="179">
        <f t="shared" ref="Q21:Q52" si="34">I21</f>
        <v>0</v>
      </c>
      <c r="R21" s="143">
        <f t="shared" ref="R21:R52" si="35">IF(ISERROR(D21/AA21),0,D21/AA21)</f>
        <v>0</v>
      </c>
      <c r="S21" s="143">
        <f t="shared" ref="S21:S52" si="36">R21-J21</f>
        <v>0</v>
      </c>
      <c r="T21" s="143">
        <f>IF(ISERROR(D21/AF21),0,D21/AF21)</f>
        <v>0</v>
      </c>
      <c r="U21" s="143">
        <f>T21-K21</f>
        <v>0</v>
      </c>
      <c r="W21" s="144"/>
      <c r="X21" s="144"/>
      <c r="Y21" s="143"/>
      <c r="Z21" s="145">
        <f>(SUM($E21:$G21))*$H21</f>
        <v>0</v>
      </c>
      <c r="AA21" s="145">
        <f>(SUM($E21:$G21))*$Q21</f>
        <v>0</v>
      </c>
      <c r="AB21" s="145">
        <f>(SUM($E21:$G21))*$J21</f>
        <v>0</v>
      </c>
      <c r="AC21" s="145">
        <f>SUM(($E21:$G21))*$R21</f>
        <v>0</v>
      </c>
      <c r="AD21" s="145">
        <f>SUM(($E21:$G21))*$M21</f>
        <v>0</v>
      </c>
      <c r="AE21" s="145">
        <f>(SUM($E21:$F21))*$H21</f>
        <v>0</v>
      </c>
      <c r="AF21" s="145">
        <f>(SUM($E21:$F21))*$Q21</f>
        <v>0</v>
      </c>
      <c r="AG21" s="145">
        <f>(SUM($E21:$F21))*$K21</f>
        <v>0</v>
      </c>
      <c r="AH21" s="145">
        <f>SUM(($E21:$F21))*$T21</f>
        <v>0</v>
      </c>
      <c r="AI21" s="145">
        <f>SUM(($E21:$F21))*$O21</f>
        <v>0</v>
      </c>
      <c r="AK21" s="180"/>
      <c r="AL21" s="184" t="s">
        <v>373</v>
      </c>
      <c r="AM21" s="185">
        <v>0</v>
      </c>
      <c r="AN21" s="185">
        <v>0</v>
      </c>
      <c r="AO21" s="185">
        <v>0</v>
      </c>
      <c r="AP21" s="185">
        <v>731.03333299999997</v>
      </c>
      <c r="AQ21" s="185">
        <v>0</v>
      </c>
      <c r="AR21" s="185">
        <v>0</v>
      </c>
      <c r="AS21" s="185">
        <v>0</v>
      </c>
      <c r="AT21" s="185">
        <v>0</v>
      </c>
      <c r="AU21" s="185">
        <v>0</v>
      </c>
      <c r="AV21" s="185">
        <v>0</v>
      </c>
      <c r="AW21" s="185">
        <v>0</v>
      </c>
      <c r="AX21" s="185">
        <v>0</v>
      </c>
      <c r="AY21" s="155"/>
    </row>
    <row r="22" spans="1:51" x14ac:dyDescent="0.35">
      <c r="B22" s="142" t="str">
        <f t="shared" si="27"/>
        <v>18717 LAYTON MARBLE 1/2 SHEET</v>
      </c>
      <c r="D22" s="173">
        <f t="shared" si="28"/>
        <v>4590</v>
      </c>
      <c r="E22" s="174">
        <f t="shared" si="28"/>
        <v>1308.5666890000002</v>
      </c>
      <c r="F22" s="174">
        <f t="shared" si="28"/>
        <v>471.93331000000001</v>
      </c>
      <c r="G22" s="174">
        <f t="shared" si="28"/>
        <v>51.533332000000001</v>
      </c>
      <c r="H22" s="175">
        <f t="shared" si="29"/>
        <v>3.5076546259233101</v>
      </c>
      <c r="I22" s="176">
        <f t="shared" si="30"/>
        <v>3.63</v>
      </c>
      <c r="J22" s="177">
        <f t="shared" si="31"/>
        <v>0.69019639993238324</v>
      </c>
      <c r="K22" s="177">
        <f t="shared" si="31"/>
        <v>0.71017287867148648</v>
      </c>
      <c r="L22" s="178">
        <f t="shared" ref="L22:L52" si="37">IF(ISERROR(D22/(J22*(E22+F22+G22))),0,D22/(J22*(E22+F22+G22)))</f>
        <v>3.630000000875655</v>
      </c>
      <c r="M22" s="143">
        <f t="shared" si="32"/>
        <v>0.71427013191169941</v>
      </c>
      <c r="N22" s="143">
        <f t="shared" si="33"/>
        <v>2.4073731979316171E-2</v>
      </c>
      <c r="O22" s="143">
        <f t="shared" ref="O22:O52" si="38">IF(ISERROR(D22/AE22),0,D22/AE22)</f>
        <v>0.73494338092386602</v>
      </c>
      <c r="P22" s="143">
        <f t="shared" ref="P22:P52" si="39">O22-K22</f>
        <v>2.4770502252379534E-2</v>
      </c>
      <c r="Q22" s="179">
        <f t="shared" si="34"/>
        <v>3.63</v>
      </c>
      <c r="R22" s="143">
        <f t="shared" si="35"/>
        <v>0.6901964000988775</v>
      </c>
      <c r="S22" s="143">
        <f t="shared" si="36"/>
        <v>1.6649426282100421E-10</v>
      </c>
      <c r="T22" s="143">
        <f t="shared" ref="T22:T52" si="40">IF(ISERROR(D22/AF22),0,D22/AF22)</f>
        <v>0.71017287875738733</v>
      </c>
      <c r="U22" s="143">
        <f t="shared" ref="U22:U52" si="41">T22-K22</f>
        <v>8.5900841995112387E-11</v>
      </c>
      <c r="W22" s="144"/>
      <c r="X22" s="144"/>
      <c r="Y22" s="143"/>
      <c r="Z22" s="145">
        <f t="shared" ref="Z22:Z52" si="42">(SUM($E22:$G22))*$H22</f>
        <v>6426.1401883278413</v>
      </c>
      <c r="AA22" s="145">
        <f t="shared" ref="AA22:AA52" si="43">(SUM($E22:$G22))*$Q22</f>
        <v>6650.2809915300004</v>
      </c>
      <c r="AB22" s="145">
        <f t="shared" ref="AB22:AB52" si="44">(SUM($E22:$G22))*$J22</f>
        <v>1264.4628096123324</v>
      </c>
      <c r="AC22" s="145">
        <f t="shared" ref="AC22:AC52" si="45">SUM(($E22:$G22))*$R22</f>
        <v>1264.4628099173553</v>
      </c>
      <c r="AD22" s="145">
        <f t="shared" ref="AD22:AD52" si="46">SUM(($E22:$G22))*$M22</f>
        <v>1308.5666890000002</v>
      </c>
      <c r="AE22" s="145">
        <f t="shared" ref="AE22:AE52" si="47">(SUM($E22:$F22))*$H22</f>
        <v>6245.3790579487995</v>
      </c>
      <c r="AF22" s="145">
        <f t="shared" ref="AF22:AF52" si="48">(SUM($E22:$F22))*$Q22</f>
        <v>6463.2149963700003</v>
      </c>
      <c r="AG22" s="145">
        <f t="shared" ref="AG22:AG52" si="49">(SUM($E22:$F22))*$K22</f>
        <v>1264.4628097644088</v>
      </c>
      <c r="AH22" s="145">
        <f t="shared" ref="AH22:AH52" si="50">SUM(($E22:$F22))*$T22</f>
        <v>1264.4628099173553</v>
      </c>
      <c r="AI22" s="145">
        <f t="shared" ref="AI22:AI52" si="51">SUM(($E22:$F22))*$O22</f>
        <v>1308.5666890000002</v>
      </c>
      <c r="AK22" s="180"/>
      <c r="AL22" s="184" t="s">
        <v>374</v>
      </c>
      <c r="AM22" s="185">
        <v>4590</v>
      </c>
      <c r="AN22" s="185">
        <v>1308.5666890000002</v>
      </c>
      <c r="AO22" s="185">
        <v>471.93331000000001</v>
      </c>
      <c r="AP22" s="185">
        <v>51.533332000000001</v>
      </c>
      <c r="AQ22" s="185">
        <v>3.5076546259233101</v>
      </c>
      <c r="AR22" s="185">
        <v>3.63</v>
      </c>
      <c r="AS22" s="185">
        <v>69.019639993238329</v>
      </c>
      <c r="AT22" s="185">
        <v>71.017287867148653</v>
      </c>
      <c r="AU22" s="185">
        <v>-0.12234537407668995</v>
      </c>
      <c r="AV22" s="185">
        <v>4750.0970810700001</v>
      </c>
      <c r="AW22" s="185">
        <v>160.09708107000029</v>
      </c>
      <c r="AX22" s="185">
        <v>44.103879082644696</v>
      </c>
      <c r="AY22" s="155"/>
    </row>
    <row r="23" spans="1:51" x14ac:dyDescent="0.35">
      <c r="B23" s="142" t="str">
        <f t="shared" si="27"/>
        <v>19123 8x8 Plain Cornbread</v>
      </c>
      <c r="D23" s="173">
        <f t="shared" si="28"/>
        <v>34956</v>
      </c>
      <c r="E23" s="174">
        <f t="shared" si="28"/>
        <v>11376.666843000003</v>
      </c>
      <c r="F23" s="174">
        <f t="shared" si="28"/>
        <v>5108.8331519999992</v>
      </c>
      <c r="G23" s="174">
        <f t="shared" si="28"/>
        <v>602.74999700000001</v>
      </c>
      <c r="H23" s="175">
        <f t="shared" si="29"/>
        <v>3.0726046989332576</v>
      </c>
      <c r="I23" s="176">
        <f t="shared" si="30"/>
        <v>3.13</v>
      </c>
      <c r="J23" s="177">
        <f t="shared" si="31"/>
        <v>0.65355148265380014</v>
      </c>
      <c r="K23" s="177">
        <f t="shared" si="31"/>
        <v>0.67744691526632939</v>
      </c>
      <c r="L23" s="178">
        <f t="shared" si="37"/>
        <v>3.1299999999945274</v>
      </c>
      <c r="M23" s="143">
        <f t="shared" si="32"/>
        <v>0.66575962127930477</v>
      </c>
      <c r="N23" s="143">
        <f t="shared" si="33"/>
        <v>1.2208138625504628E-2</v>
      </c>
      <c r="O23" s="143">
        <f t="shared" si="38"/>
        <v>0.69010141314794882</v>
      </c>
      <c r="P23" s="143">
        <f t="shared" si="39"/>
        <v>1.2654497881619431E-2</v>
      </c>
      <c r="Q23" s="179">
        <f t="shared" si="34"/>
        <v>3.13</v>
      </c>
      <c r="R23" s="143">
        <f t="shared" si="35"/>
        <v>0.6535514826526575</v>
      </c>
      <c r="S23" s="143">
        <f t="shared" si="36"/>
        <v>-1.1426415369442111E-12</v>
      </c>
      <c r="T23" s="143">
        <f t="shared" si="40"/>
        <v>0.67744691526481438</v>
      </c>
      <c r="U23" s="143">
        <f t="shared" si="41"/>
        <v>-1.5150103394034886E-12</v>
      </c>
      <c r="W23" s="144"/>
      <c r="X23" s="144"/>
      <c r="Y23" s="143"/>
      <c r="Z23" s="145">
        <f t="shared" si="42"/>
        <v>52505.437221965403</v>
      </c>
      <c r="AA23" s="145">
        <f t="shared" si="43"/>
        <v>53486.222474959999</v>
      </c>
      <c r="AB23" s="145">
        <f t="shared" si="44"/>
        <v>11168.051118230389</v>
      </c>
      <c r="AC23" s="145">
        <f t="shared" si="45"/>
        <v>11168.051118210864</v>
      </c>
      <c r="AD23" s="145">
        <f t="shared" si="46"/>
        <v>11376.666843000003</v>
      </c>
      <c r="AE23" s="145">
        <f t="shared" si="47"/>
        <v>50653.424748901198</v>
      </c>
      <c r="AF23" s="145">
        <f t="shared" si="48"/>
        <v>51599.614984350002</v>
      </c>
      <c r="AG23" s="145">
        <f t="shared" si="49"/>
        <v>11168.05111823584</v>
      </c>
      <c r="AH23" s="145">
        <f t="shared" si="50"/>
        <v>11168.051118210864</v>
      </c>
      <c r="AI23" s="145">
        <f t="shared" si="51"/>
        <v>11376.666843000005</v>
      </c>
      <c r="AK23" s="180"/>
      <c r="AL23" s="184" t="s">
        <v>375</v>
      </c>
      <c r="AM23" s="185">
        <v>34956</v>
      </c>
      <c r="AN23" s="185">
        <v>11376.666843000003</v>
      </c>
      <c r="AO23" s="185">
        <v>5108.8331519999992</v>
      </c>
      <c r="AP23" s="185">
        <v>602.74999700000001</v>
      </c>
      <c r="AQ23" s="185">
        <v>3.0726046989332576</v>
      </c>
      <c r="AR23" s="185">
        <v>3.13</v>
      </c>
      <c r="AS23" s="185">
        <v>65.355148265380009</v>
      </c>
      <c r="AT23" s="185">
        <v>67.744691526632934</v>
      </c>
      <c r="AU23" s="185">
        <v>-5.7395301066742378E-2</v>
      </c>
      <c r="AV23" s="185">
        <v>35608.967218589998</v>
      </c>
      <c r="AW23" s="185">
        <v>652.96721859000081</v>
      </c>
      <c r="AX23" s="185">
        <v>208.61572478913763</v>
      </c>
      <c r="AY23" s="155"/>
    </row>
    <row r="24" spans="1:51" x14ac:dyDescent="0.35">
      <c r="B24" s="142" t="str">
        <f t="shared" si="27"/>
        <v>19444 SUGAR FREE ANGEL FOOD</v>
      </c>
      <c r="D24" s="173">
        <f t="shared" si="28"/>
        <v>23269</v>
      </c>
      <c r="E24" s="174">
        <f t="shared" si="28"/>
        <v>3637.4833999999992</v>
      </c>
      <c r="F24" s="174">
        <f t="shared" si="28"/>
        <v>1728.2165999999997</v>
      </c>
      <c r="G24" s="174">
        <f t="shared" si="28"/>
        <v>624.2499949999999</v>
      </c>
      <c r="H24" s="175">
        <f t="shared" si="29"/>
        <v>6.3970051382227631</v>
      </c>
      <c r="I24" s="176">
        <f t="shared" si="30"/>
        <v>6</v>
      </c>
      <c r="J24" s="177">
        <f t="shared" si="31"/>
        <v>0.6474455830021778</v>
      </c>
      <c r="K24" s="177">
        <f t="shared" si="31"/>
        <v>0.72276993992706773</v>
      </c>
      <c r="L24" s="178">
        <f t="shared" si="37"/>
        <v>6</v>
      </c>
      <c r="M24" s="143">
        <f t="shared" si="32"/>
        <v>0.60726440171225504</v>
      </c>
      <c r="N24" s="143">
        <f t="shared" si="33"/>
        <v>-4.0181181289922763E-2</v>
      </c>
      <c r="O24" s="143">
        <f t="shared" si="38"/>
        <v>0.67791404662951715</v>
      </c>
      <c r="P24" s="143">
        <f t="shared" si="39"/>
        <v>-4.4855893297550575E-2</v>
      </c>
      <c r="Q24" s="179">
        <f t="shared" si="34"/>
        <v>6</v>
      </c>
      <c r="R24" s="143">
        <f t="shared" si="35"/>
        <v>0.6474455830021778</v>
      </c>
      <c r="S24" s="143">
        <f t="shared" si="36"/>
        <v>0</v>
      </c>
      <c r="T24" s="143">
        <f t="shared" si="40"/>
        <v>0.72276993992706773</v>
      </c>
      <c r="U24" s="143">
        <f t="shared" si="41"/>
        <v>0</v>
      </c>
      <c r="W24" s="144"/>
      <c r="X24" s="144"/>
      <c r="Y24" s="143"/>
      <c r="Z24" s="145">
        <f t="shared" si="42"/>
        <v>38317.740895712406</v>
      </c>
      <c r="AA24" s="145">
        <f t="shared" si="43"/>
        <v>35939.699969999994</v>
      </c>
      <c r="AB24" s="145">
        <f t="shared" si="44"/>
        <v>3878.1666666666665</v>
      </c>
      <c r="AC24" s="145">
        <f t="shared" si="45"/>
        <v>3878.1666666666665</v>
      </c>
      <c r="AD24" s="145">
        <f t="shared" si="46"/>
        <v>3637.4833999999996</v>
      </c>
      <c r="AE24" s="145">
        <f t="shared" si="47"/>
        <v>34324.410470161871</v>
      </c>
      <c r="AF24" s="145">
        <f t="shared" si="48"/>
        <v>32194.199999999993</v>
      </c>
      <c r="AG24" s="145">
        <f t="shared" si="49"/>
        <v>3878.1666666666665</v>
      </c>
      <c r="AH24" s="145">
        <f t="shared" si="50"/>
        <v>3878.1666666666665</v>
      </c>
      <c r="AI24" s="145">
        <f t="shared" si="51"/>
        <v>3637.4833999999996</v>
      </c>
      <c r="AK24" s="180"/>
      <c r="AL24" s="184" t="s">
        <v>376</v>
      </c>
      <c r="AM24" s="185">
        <v>23269</v>
      </c>
      <c r="AN24" s="185">
        <v>3637.4833999999992</v>
      </c>
      <c r="AO24" s="185">
        <v>1728.2165999999997</v>
      </c>
      <c r="AP24" s="185">
        <v>624.2499949999999</v>
      </c>
      <c r="AQ24" s="185">
        <v>6.3970051382227631</v>
      </c>
      <c r="AR24" s="185">
        <v>6</v>
      </c>
      <c r="AS24" s="185">
        <v>64.744558300217776</v>
      </c>
      <c r="AT24" s="185">
        <v>72.276993992706778</v>
      </c>
      <c r="AU24" s="185">
        <v>0.39700513822276323</v>
      </c>
      <c r="AV24" s="185">
        <v>21824.900399999995</v>
      </c>
      <c r="AW24" s="185">
        <v>-1444.0996000000005</v>
      </c>
      <c r="AX24" s="185">
        <v>-240.68326666666678</v>
      </c>
      <c r="AY24" s="155"/>
    </row>
    <row r="25" spans="1:51" x14ac:dyDescent="0.35">
      <c r="B25" s="142" t="str">
        <f t="shared" si="27"/>
        <v>19457 BC PLAIN ANGEL FD CK 14 OZ</v>
      </c>
      <c r="D25" s="173">
        <f t="shared" si="28"/>
        <v>234331</v>
      </c>
      <c r="E25" s="174">
        <f t="shared" si="28"/>
        <v>34086.417106999994</v>
      </c>
      <c r="F25" s="174">
        <f t="shared" si="28"/>
        <v>8066.6329009999963</v>
      </c>
      <c r="G25" s="174">
        <f t="shared" si="28"/>
        <v>741.28332199999977</v>
      </c>
      <c r="H25" s="175">
        <f t="shared" si="29"/>
        <v>6.8746151660474091</v>
      </c>
      <c r="I25" s="176">
        <f t="shared" si="30"/>
        <v>6</v>
      </c>
      <c r="J25" s="177">
        <f t="shared" si="31"/>
        <v>0.91049711313153237</v>
      </c>
      <c r="K25" s="177">
        <f t="shared" si="31"/>
        <v>0.92650867871374842</v>
      </c>
      <c r="L25" s="178">
        <f t="shared" si="37"/>
        <v>6</v>
      </c>
      <c r="M25" s="143">
        <f t="shared" si="32"/>
        <v>0.79466014414449915</v>
      </c>
      <c r="N25" s="143">
        <f t="shared" si="33"/>
        <v>-0.11583696898703322</v>
      </c>
      <c r="O25" s="143">
        <f t="shared" si="38"/>
        <v>0.80863465634232679</v>
      </c>
      <c r="P25" s="143">
        <f t="shared" si="39"/>
        <v>-0.11787402237142164</v>
      </c>
      <c r="Q25" s="179">
        <f t="shared" si="34"/>
        <v>6</v>
      </c>
      <c r="R25" s="143">
        <f t="shared" si="35"/>
        <v>0.91049711313153248</v>
      </c>
      <c r="S25" s="143">
        <f t="shared" si="36"/>
        <v>0</v>
      </c>
      <c r="T25" s="143">
        <f t="shared" si="40"/>
        <v>0.9265086787137492</v>
      </c>
      <c r="U25" s="143">
        <f t="shared" si="41"/>
        <v>0</v>
      </c>
      <c r="W25" s="144"/>
      <c r="X25" s="144"/>
      <c r="Y25" s="143"/>
      <c r="Z25" s="145">
        <f t="shared" si="42"/>
        <v>294882.03444791085</v>
      </c>
      <c r="AA25" s="145">
        <f t="shared" si="43"/>
        <v>257365.99997999996</v>
      </c>
      <c r="AB25" s="145">
        <f t="shared" si="44"/>
        <v>39055.166666666664</v>
      </c>
      <c r="AC25" s="145">
        <f t="shared" si="45"/>
        <v>39055.166666666672</v>
      </c>
      <c r="AD25" s="145">
        <f t="shared" si="46"/>
        <v>34086.417106999987</v>
      </c>
      <c r="AE25" s="145">
        <f t="shared" si="47"/>
        <v>289785.99688015162</v>
      </c>
      <c r="AF25" s="145">
        <f t="shared" si="48"/>
        <v>252918.30004799995</v>
      </c>
      <c r="AG25" s="145">
        <f t="shared" si="49"/>
        <v>39055.166666666635</v>
      </c>
      <c r="AH25" s="145">
        <f t="shared" si="50"/>
        <v>39055.166666666664</v>
      </c>
      <c r="AI25" s="145">
        <f t="shared" si="51"/>
        <v>34086.417106999987</v>
      </c>
      <c r="AK25" s="180"/>
      <c r="AL25" s="184" t="s">
        <v>377</v>
      </c>
      <c r="AM25" s="185">
        <v>234331</v>
      </c>
      <c r="AN25" s="185">
        <v>34086.417106999994</v>
      </c>
      <c r="AO25" s="185">
        <v>8066.6329009999963</v>
      </c>
      <c r="AP25" s="185">
        <v>741.28332199999977</v>
      </c>
      <c r="AQ25" s="185">
        <v>6.8746151660474082</v>
      </c>
      <c r="AR25" s="185">
        <v>6</v>
      </c>
      <c r="AS25" s="185">
        <v>91.049711313153239</v>
      </c>
      <c r="AT25" s="185">
        <v>92.650867871374842</v>
      </c>
      <c r="AU25" s="185">
        <v>0.87461516604740841</v>
      </c>
      <c r="AV25" s="185">
        <v>204518.50264199998</v>
      </c>
      <c r="AW25" s="185">
        <v>-29812.497358000004</v>
      </c>
      <c r="AX25" s="185">
        <v>-4968.7495596666668</v>
      </c>
      <c r="AY25" s="155"/>
    </row>
    <row r="26" spans="1:51" x14ac:dyDescent="0.35">
      <c r="B26" s="142" t="str">
        <f t="shared" si="27"/>
        <v>19458 BC SR CRM ANGEL FD CAK 14 OZ</v>
      </c>
      <c r="D26" s="173">
        <f t="shared" si="28"/>
        <v>83608</v>
      </c>
      <c r="E26" s="174">
        <f t="shared" si="28"/>
        <v>12291.500153999999</v>
      </c>
      <c r="F26" s="174">
        <f>AO26</f>
        <v>2806.5498559999996</v>
      </c>
      <c r="G26" s="174">
        <f>AP26</f>
        <v>1979.8666539999995</v>
      </c>
      <c r="H26" s="175">
        <f t="shared" si="29"/>
        <v>6.802098926288636</v>
      </c>
      <c r="I26" s="176">
        <f t="shared" si="30"/>
        <v>6</v>
      </c>
      <c r="J26" s="177">
        <f t="shared" si="31"/>
        <v>0.81594651975558219</v>
      </c>
      <c r="K26" s="177">
        <f t="shared" si="31"/>
        <v>0.92294479468787116</v>
      </c>
      <c r="L26" s="178">
        <f>IF(ISERROR(D26/(J26*(E26+F26+G26))),0,D26/(J26*(E26+F26+G26)))</f>
        <v>6.0000000000000036</v>
      </c>
      <c r="M26" s="143">
        <f t="shared" si="32"/>
        <v>0.71973065543236348</v>
      </c>
      <c r="N26" s="143">
        <f t="shared" si="33"/>
        <v>-9.6215864323218714E-2</v>
      </c>
      <c r="O26" s="143">
        <f>IF(ISERROR(D26/AE26),0,D26/AE26)</f>
        <v>0.81411176581471667</v>
      </c>
      <c r="P26" s="143">
        <f>O26-K26</f>
        <v>-0.10883302887315449</v>
      </c>
      <c r="Q26" s="179">
        <f t="shared" si="34"/>
        <v>6</v>
      </c>
      <c r="R26" s="143">
        <f t="shared" si="35"/>
        <v>0.81594651975558263</v>
      </c>
      <c r="S26" s="143">
        <f t="shared" si="36"/>
        <v>0</v>
      </c>
      <c r="T26" s="143">
        <f>IF(ISERROR(D26/AF26),0,D26/AF26)</f>
        <v>0.92294479468787161</v>
      </c>
      <c r="U26" s="143">
        <f>T26-K26</f>
        <v>0</v>
      </c>
      <c r="W26" s="144"/>
      <c r="X26" s="144"/>
      <c r="Y26" s="143"/>
      <c r="Z26" s="145">
        <f>(SUM($E26:$G26))*$H26</f>
        <v>116165.67860344118</v>
      </c>
      <c r="AA26" s="145">
        <f>(SUM($E26:$G26))*$Q26</f>
        <v>102467.49998399998</v>
      </c>
      <c r="AB26" s="145">
        <f>(SUM($E26:$G26))*$J26</f>
        <v>13934.666666666659</v>
      </c>
      <c r="AC26" s="145">
        <f>SUM(($E26:$G26))*$R26</f>
        <v>13934.666666666668</v>
      </c>
      <c r="AD26" s="145">
        <f>SUM(($E26:$G26))*$M26</f>
        <v>12291.500153999999</v>
      </c>
      <c r="AE26" s="145">
        <f>(SUM($E26:$F26))*$H26</f>
        <v>102698.42976207312</v>
      </c>
      <c r="AF26" s="145">
        <f>(SUM($E26:$F26))*$Q26</f>
        <v>90588.300059999994</v>
      </c>
      <c r="AG26" s="145">
        <f>(SUM($E26:$F26))*$K26</f>
        <v>13934.666666666661</v>
      </c>
      <c r="AH26" s="145">
        <f>SUM(($E26:$F26))*$T26</f>
        <v>13934.666666666666</v>
      </c>
      <c r="AI26" s="145">
        <f>SUM(($E26:$F26))*$O26</f>
        <v>12291.500153999999</v>
      </c>
      <c r="AK26" s="180"/>
      <c r="AL26" s="184" t="s">
        <v>378</v>
      </c>
      <c r="AM26" s="185">
        <v>83608</v>
      </c>
      <c r="AN26" s="185">
        <v>12291.500153999999</v>
      </c>
      <c r="AO26" s="185">
        <v>2806.5498559999996</v>
      </c>
      <c r="AP26" s="185">
        <v>1979.8666539999995</v>
      </c>
      <c r="AQ26" s="185">
        <v>6.802098926288636</v>
      </c>
      <c r="AR26" s="185">
        <v>6</v>
      </c>
      <c r="AS26" s="185">
        <v>81.594651975558222</v>
      </c>
      <c r="AT26" s="185">
        <v>92.294479468787117</v>
      </c>
      <c r="AU26" s="185">
        <v>0.80209892628863599</v>
      </c>
      <c r="AV26" s="185">
        <v>73749.000923999993</v>
      </c>
      <c r="AW26" s="185">
        <v>-9858.9990760000001</v>
      </c>
      <c r="AX26" s="185">
        <v>-1643.1665126666671</v>
      </c>
      <c r="AY26" s="155"/>
    </row>
    <row r="27" spans="1:51" x14ac:dyDescent="0.35">
      <c r="B27" s="142" t="str">
        <f t="shared" si="27"/>
        <v>19487 PLN ANGEL FD CK CSTM</v>
      </c>
      <c r="D27" s="173">
        <f t="shared" si="28"/>
        <v>2691</v>
      </c>
      <c r="E27" s="174">
        <f t="shared" si="28"/>
        <v>436.06667399999998</v>
      </c>
      <c r="F27" s="174">
        <f t="shared" si="28"/>
        <v>220.583327</v>
      </c>
      <c r="G27" s="174">
        <f t="shared" si="28"/>
        <v>520.86666500000001</v>
      </c>
      <c r="H27" s="175">
        <f t="shared" si="29"/>
        <v>6.1710746554321645</v>
      </c>
      <c r="I27" s="176">
        <f t="shared" si="30"/>
        <v>6</v>
      </c>
      <c r="J27" s="177">
        <f t="shared" si="31"/>
        <v>0.38088632878848777</v>
      </c>
      <c r="K27" s="177">
        <f t="shared" si="31"/>
        <v>0.68301225815424915</v>
      </c>
      <c r="L27" s="178">
        <f t="shared" ref="L27:L29" si="52">IF(ISERROR(D27/(J27*(E27+F27+G27))),0,D27/(J27*(E27+F27+G27)))</f>
        <v>6.0000000000000009</v>
      </c>
      <c r="M27" s="143">
        <f t="shared" si="32"/>
        <v>0.37032739033860945</v>
      </c>
      <c r="N27" s="143">
        <f t="shared" si="33"/>
        <v>-1.0558938449878319E-2</v>
      </c>
      <c r="O27" s="143">
        <f t="shared" ref="O27:O29" si="53">IF(ISERROR(D27/AE27),0,D27/AE27)</f>
        <v>0.66407777862776551</v>
      </c>
      <c r="P27" s="143">
        <f t="shared" ref="P27:P29" si="54">O27-K27</f>
        <v>-1.8934479526483639E-2</v>
      </c>
      <c r="Q27" s="179">
        <f t="shared" si="34"/>
        <v>6</v>
      </c>
      <c r="R27" s="143">
        <f t="shared" si="35"/>
        <v>0.38088632878848783</v>
      </c>
      <c r="S27" s="143">
        <f t="shared" si="36"/>
        <v>0</v>
      </c>
      <c r="T27" s="143">
        <f t="shared" ref="T27:T29" si="55">IF(ISERROR(D27/AF27),0,D27/AF27)</f>
        <v>0.68301225815424926</v>
      </c>
      <c r="U27" s="143">
        <f t="shared" ref="U27:U29" si="56">T27-K27</f>
        <v>0</v>
      </c>
      <c r="W27" s="144"/>
      <c r="X27" s="144"/>
      <c r="Y27" s="143"/>
      <c r="Z27" s="145">
        <f t="shared" si="42"/>
        <v>7266.543253901581</v>
      </c>
      <c r="AA27" s="145">
        <f t="shared" si="43"/>
        <v>7065.0999959999999</v>
      </c>
      <c r="AB27" s="145">
        <f t="shared" si="44"/>
        <v>448.49999999999994</v>
      </c>
      <c r="AC27" s="145">
        <f t="shared" si="45"/>
        <v>448.5</v>
      </c>
      <c r="AD27" s="145">
        <f t="shared" si="46"/>
        <v>436.06667400000003</v>
      </c>
      <c r="AE27" s="145">
        <f t="shared" si="47"/>
        <v>4052.2361786606052</v>
      </c>
      <c r="AF27" s="145">
        <f t="shared" si="48"/>
        <v>3939.9000059999998</v>
      </c>
      <c r="AG27" s="145">
        <f t="shared" si="49"/>
        <v>448.49999999999994</v>
      </c>
      <c r="AH27" s="145">
        <f t="shared" si="50"/>
        <v>448.5</v>
      </c>
      <c r="AI27" s="145">
        <f t="shared" si="51"/>
        <v>436.06667399999998</v>
      </c>
      <c r="AK27" s="180"/>
      <c r="AL27" s="184" t="s">
        <v>379</v>
      </c>
      <c r="AM27" s="185">
        <v>2691</v>
      </c>
      <c r="AN27" s="185">
        <v>436.06667399999998</v>
      </c>
      <c r="AO27" s="185">
        <v>220.583327</v>
      </c>
      <c r="AP27" s="185">
        <v>520.86666500000001</v>
      </c>
      <c r="AQ27" s="185">
        <v>6.1710746554321645</v>
      </c>
      <c r="AR27" s="185">
        <v>6</v>
      </c>
      <c r="AS27" s="185">
        <v>38.088632878848777</v>
      </c>
      <c r="AT27" s="185">
        <v>68.301225815424914</v>
      </c>
      <c r="AU27" s="185">
        <v>0.17107465543216449</v>
      </c>
      <c r="AV27" s="185">
        <v>2616.400044</v>
      </c>
      <c r="AW27" s="185">
        <v>-74.599955999999949</v>
      </c>
      <c r="AX27" s="185">
        <v>-12.433325999999983</v>
      </c>
      <c r="AY27" s="155"/>
    </row>
    <row r="28" spans="1:51" x14ac:dyDescent="0.35">
      <c r="B28" s="142" t="str">
        <f t="shared" si="27"/>
        <v>19595 SIC YELLOW LAYER</v>
      </c>
      <c r="D28" s="173">
        <f t="shared" si="28"/>
        <v>32572</v>
      </c>
      <c r="E28" s="174">
        <f t="shared" si="28"/>
        <v>12404.233547000005</v>
      </c>
      <c r="F28" s="174">
        <f t="shared" si="28"/>
        <v>2162.0997940000002</v>
      </c>
      <c r="G28" s="174">
        <f t="shared" si="28"/>
        <v>893.83332099999984</v>
      </c>
      <c r="H28" s="175">
        <f t="shared" si="29"/>
        <v>2.6258776793087404</v>
      </c>
      <c r="I28" s="176">
        <f t="shared" si="30"/>
        <v>2.8</v>
      </c>
      <c r="J28" s="177">
        <f t="shared" si="31"/>
        <v>0.75244060414865888</v>
      </c>
      <c r="K28" s="177">
        <f t="shared" si="31"/>
        <v>0.79861258635483634</v>
      </c>
      <c r="L28" s="178">
        <f t="shared" si="52"/>
        <v>2.7999999998707223</v>
      </c>
      <c r="M28" s="143">
        <f t="shared" si="32"/>
        <v>0.8023350471045525</v>
      </c>
      <c r="N28" s="143">
        <f t="shared" si="33"/>
        <v>4.9894442955893625E-2</v>
      </c>
      <c r="O28" s="143">
        <f t="shared" si="53"/>
        <v>0.85156870000260698</v>
      </c>
      <c r="P28" s="143">
        <f t="shared" si="54"/>
        <v>5.2956113647770642E-2</v>
      </c>
      <c r="Q28" s="179">
        <f t="shared" si="34"/>
        <v>2.8</v>
      </c>
      <c r="R28" s="143">
        <f t="shared" si="35"/>
        <v>0.75244060411391822</v>
      </c>
      <c r="S28" s="143">
        <f t="shared" si="36"/>
        <v>-3.4740654797360548E-11</v>
      </c>
      <c r="T28" s="143">
        <f t="shared" si="55"/>
        <v>0.79861258633385956</v>
      </c>
      <c r="U28" s="143">
        <f t="shared" si="56"/>
        <v>-2.0976775871872633E-11</v>
      </c>
      <c r="W28" s="144"/>
      <c r="X28" s="144"/>
      <c r="Y28" s="143"/>
      <c r="Z28" s="145">
        <f t="shared" si="42"/>
        <v>40596.506556138927</v>
      </c>
      <c r="AA28" s="145">
        <f t="shared" si="43"/>
        <v>43288.466653600015</v>
      </c>
      <c r="AB28" s="145">
        <f t="shared" si="44"/>
        <v>11632.857143394238</v>
      </c>
      <c r="AC28" s="145">
        <f t="shared" si="45"/>
        <v>11632.857142857143</v>
      </c>
      <c r="AD28" s="145">
        <f t="shared" si="46"/>
        <v>12404.233547000007</v>
      </c>
      <c r="AE28" s="145">
        <f t="shared" si="47"/>
        <v>38249.409589502626</v>
      </c>
      <c r="AF28" s="145">
        <f t="shared" si="48"/>
        <v>40785.73335480001</v>
      </c>
      <c r="AG28" s="145">
        <f t="shared" si="49"/>
        <v>11632.857143162699</v>
      </c>
      <c r="AH28" s="145">
        <f t="shared" si="50"/>
        <v>11632.857142857143</v>
      </c>
      <c r="AI28" s="145">
        <f t="shared" si="51"/>
        <v>12404.233547000005</v>
      </c>
      <c r="AK28" s="180"/>
      <c r="AL28" s="184" t="s">
        <v>380</v>
      </c>
      <c r="AM28" s="185">
        <v>32572</v>
      </c>
      <c r="AN28" s="185">
        <v>12404.233547000005</v>
      </c>
      <c r="AO28" s="185">
        <v>2162.0997940000002</v>
      </c>
      <c r="AP28" s="185">
        <v>893.83332099999984</v>
      </c>
      <c r="AQ28" s="185">
        <v>2.6258776793087408</v>
      </c>
      <c r="AR28" s="185">
        <v>2.8</v>
      </c>
      <c r="AS28" s="185">
        <v>75.244060414865885</v>
      </c>
      <c r="AT28" s="185">
        <v>79.861258635483637</v>
      </c>
      <c r="AU28" s="185">
        <v>-0.17412232069125935</v>
      </c>
      <c r="AV28" s="185">
        <v>34731.853931599995</v>
      </c>
      <c r="AW28" s="185">
        <v>2159.853931600001</v>
      </c>
      <c r="AX28" s="185">
        <v>771.37640414285738</v>
      </c>
      <c r="AY28" s="155"/>
    </row>
    <row r="29" spans="1:51" x14ac:dyDescent="0.35">
      <c r="B29" s="142" t="str">
        <f t="shared" si="27"/>
        <v>19603 CONFETTI LAYER CK</v>
      </c>
      <c r="D29" s="173">
        <f t="shared" si="28"/>
        <v>39275</v>
      </c>
      <c r="E29" s="174">
        <f t="shared" si="28"/>
        <v>10533.566837999997</v>
      </c>
      <c r="F29" s="174">
        <f t="shared" si="28"/>
        <v>2670.916502999999</v>
      </c>
      <c r="G29" s="174">
        <f t="shared" si="28"/>
        <v>1645.4833189999999</v>
      </c>
      <c r="H29" s="175">
        <f t="shared" si="29"/>
        <v>3.7285565852503884</v>
      </c>
      <c r="I29" s="176">
        <f t="shared" si="30"/>
        <v>4</v>
      </c>
      <c r="J29" s="177">
        <f t="shared" si="31"/>
        <v>0.66119677065995486</v>
      </c>
      <c r="K29" s="177">
        <f t="shared" si="31"/>
        <v>0.743592138096969</v>
      </c>
      <c r="L29" s="178">
        <f t="shared" si="52"/>
        <v>4.0000000000000027</v>
      </c>
      <c r="M29" s="143">
        <f t="shared" si="32"/>
        <v>0.70933269273750688</v>
      </c>
      <c r="N29" s="143">
        <f t="shared" si="33"/>
        <v>4.8135922077552018E-2</v>
      </c>
      <c r="O29" s="143">
        <f t="shared" si="53"/>
        <v>0.7977265422641121</v>
      </c>
      <c r="P29" s="143">
        <f t="shared" si="54"/>
        <v>5.4134404167143102E-2</v>
      </c>
      <c r="Q29" s="179">
        <f t="shared" si="34"/>
        <v>4</v>
      </c>
      <c r="R29" s="143">
        <f t="shared" si="35"/>
        <v>0.66119677065995541</v>
      </c>
      <c r="S29" s="143">
        <f t="shared" si="36"/>
        <v>0</v>
      </c>
      <c r="T29" s="143">
        <f t="shared" si="55"/>
        <v>0.74359213809696934</v>
      </c>
      <c r="U29" s="143">
        <f t="shared" si="56"/>
        <v>0</v>
      </c>
      <c r="W29" s="144"/>
      <c r="X29" s="144"/>
      <c r="Y29" s="143"/>
      <c r="Z29" s="145">
        <f t="shared" si="42"/>
        <v>55368.940980891697</v>
      </c>
      <c r="AA29" s="145">
        <f t="shared" si="43"/>
        <v>59399.866639999978</v>
      </c>
      <c r="AB29" s="145">
        <f t="shared" si="44"/>
        <v>9818.7499999999927</v>
      </c>
      <c r="AC29" s="145">
        <f t="shared" si="45"/>
        <v>9818.75</v>
      </c>
      <c r="AD29" s="145">
        <f t="shared" si="46"/>
        <v>10533.566837999997</v>
      </c>
      <c r="AE29" s="145">
        <f t="shared" si="47"/>
        <v>49233.663315914586</v>
      </c>
      <c r="AF29" s="145">
        <f t="shared" si="48"/>
        <v>52817.933363999982</v>
      </c>
      <c r="AG29" s="145">
        <f t="shared" si="49"/>
        <v>9818.7499999999945</v>
      </c>
      <c r="AH29" s="145">
        <f t="shared" si="50"/>
        <v>9818.75</v>
      </c>
      <c r="AI29" s="145">
        <f t="shared" si="51"/>
        <v>10533.566837999997</v>
      </c>
      <c r="AK29" s="180"/>
      <c r="AL29" s="184" t="s">
        <v>381</v>
      </c>
      <c r="AM29" s="185">
        <v>39275</v>
      </c>
      <c r="AN29" s="185">
        <v>10533.566837999997</v>
      </c>
      <c r="AO29" s="185">
        <v>2670.916502999999</v>
      </c>
      <c r="AP29" s="185">
        <v>1645.4833189999999</v>
      </c>
      <c r="AQ29" s="185">
        <v>3.7285565852503879</v>
      </c>
      <c r="AR29" s="185">
        <v>4</v>
      </c>
      <c r="AS29" s="185">
        <v>66.119677065995489</v>
      </c>
      <c r="AT29" s="185">
        <v>74.359213809696897</v>
      </c>
      <c r="AU29" s="185">
        <v>-0.27144341474961209</v>
      </c>
      <c r="AV29" s="185">
        <v>42134.267351999988</v>
      </c>
      <c r="AW29" s="185">
        <v>2859.2673519999998</v>
      </c>
      <c r="AX29" s="185">
        <v>714.81683799999996</v>
      </c>
      <c r="AY29" s="155"/>
    </row>
    <row r="30" spans="1:51" x14ac:dyDescent="0.35">
      <c r="B30" s="142" t="str">
        <f t="shared" si="27"/>
        <v>19605 LEMON LAYER CAKE</v>
      </c>
      <c r="D30" s="173">
        <f t="shared" si="28"/>
        <v>6569</v>
      </c>
      <c r="E30" s="174">
        <f t="shared" si="28"/>
        <v>1863.8333549999998</v>
      </c>
      <c r="F30" s="174">
        <f t="shared" si="28"/>
        <v>299.33331400000003</v>
      </c>
      <c r="G30" s="174">
        <f t="shared" si="28"/>
        <v>81.899996999999999</v>
      </c>
      <c r="H30" s="175">
        <f t="shared" si="29"/>
        <v>3.5244567237611224</v>
      </c>
      <c r="I30" s="176">
        <f t="shared" si="30"/>
        <v>4</v>
      </c>
      <c r="J30" s="177">
        <f t="shared" si="31"/>
        <v>0.7314927547011203</v>
      </c>
      <c r="K30" s="177">
        <f t="shared" si="31"/>
        <v>0.75918791812707964</v>
      </c>
      <c r="L30" s="178">
        <f t="shared" si="37"/>
        <v>4.0000000000000009</v>
      </c>
      <c r="M30" s="143">
        <f t="shared" si="32"/>
        <v>0.83019065011586601</v>
      </c>
      <c r="N30" s="143">
        <f t="shared" si="33"/>
        <v>9.8697895414745718E-2</v>
      </c>
      <c r="O30" s="143">
        <f t="shared" si="38"/>
        <v>0.8616226302440313</v>
      </c>
      <c r="P30" s="143">
        <f t="shared" si="39"/>
        <v>0.10243471211695165</v>
      </c>
      <c r="Q30" s="179">
        <f t="shared" si="34"/>
        <v>4</v>
      </c>
      <c r="R30" s="143">
        <f t="shared" si="35"/>
        <v>0.73149275470112041</v>
      </c>
      <c r="S30" s="143">
        <f t="shared" si="36"/>
        <v>0</v>
      </c>
      <c r="T30" s="143">
        <f t="shared" si="40"/>
        <v>0.75918791812707997</v>
      </c>
      <c r="U30" s="143">
        <f t="shared" si="41"/>
        <v>0</v>
      </c>
      <c r="W30" s="144"/>
      <c r="X30" s="144"/>
      <c r="Y30" s="143"/>
      <c r="Z30" s="145">
        <f t="shared" si="42"/>
        <v>7912.6403062756654</v>
      </c>
      <c r="AA30" s="145">
        <f t="shared" si="43"/>
        <v>8980.2666639999989</v>
      </c>
      <c r="AB30" s="145">
        <f t="shared" si="44"/>
        <v>1642.2499999999998</v>
      </c>
      <c r="AC30" s="145">
        <f t="shared" si="45"/>
        <v>1642.25</v>
      </c>
      <c r="AD30" s="145">
        <f t="shared" si="46"/>
        <v>1863.8333549999995</v>
      </c>
      <c r="AE30" s="145">
        <f t="shared" si="47"/>
        <v>7623.9873111729994</v>
      </c>
      <c r="AF30" s="145">
        <f t="shared" si="48"/>
        <v>8652.6666759999989</v>
      </c>
      <c r="AG30" s="145">
        <f t="shared" si="49"/>
        <v>1642.2499999999993</v>
      </c>
      <c r="AH30" s="145">
        <f t="shared" si="50"/>
        <v>1642.25</v>
      </c>
      <c r="AI30" s="145">
        <f t="shared" si="51"/>
        <v>1863.8333549999995</v>
      </c>
      <c r="AK30" s="180"/>
      <c r="AL30" s="184" t="s">
        <v>382</v>
      </c>
      <c r="AM30" s="185">
        <v>6569</v>
      </c>
      <c r="AN30" s="185">
        <v>1863.8333549999998</v>
      </c>
      <c r="AO30" s="185">
        <v>299.33331400000003</v>
      </c>
      <c r="AP30" s="185">
        <v>81.899996999999999</v>
      </c>
      <c r="AQ30" s="185">
        <v>3.524456723761122</v>
      </c>
      <c r="AR30" s="185">
        <v>4</v>
      </c>
      <c r="AS30" s="185">
        <v>73.14927547011203</v>
      </c>
      <c r="AT30" s="185">
        <v>75.918791812707966</v>
      </c>
      <c r="AU30" s="185">
        <v>-0.47554327623887788</v>
      </c>
      <c r="AV30" s="185">
        <v>7455.333419999999</v>
      </c>
      <c r="AW30" s="185">
        <v>886.33342000000039</v>
      </c>
      <c r="AX30" s="185">
        <v>221.58335500000013</v>
      </c>
      <c r="AY30" s="155"/>
    </row>
    <row r="31" spans="1:51" x14ac:dyDescent="0.35">
      <c r="B31" s="142" t="str">
        <f t="shared" si="27"/>
        <v>19606 CO 8IN RD CARROT CK</v>
      </c>
      <c r="D31" s="173">
        <f t="shared" si="28"/>
        <v>53673</v>
      </c>
      <c r="E31" s="174">
        <f t="shared" si="28"/>
        <v>16091.783530999997</v>
      </c>
      <c r="F31" s="174">
        <f>AO31</f>
        <v>2395.1831469999997</v>
      </c>
      <c r="G31" s="174">
        <f>AP31</f>
        <v>7033.9333160000015</v>
      </c>
      <c r="H31" s="175">
        <f t="shared" si="29"/>
        <v>3.3354289098285292</v>
      </c>
      <c r="I31" s="176">
        <f t="shared" si="30"/>
        <v>3.5</v>
      </c>
      <c r="J31" s="177">
        <f t="shared" si="31"/>
        <v>0.6008856607956452</v>
      </c>
      <c r="K31" s="177">
        <f t="shared" si="31"/>
        <v>0.82825918580788893</v>
      </c>
      <c r="L31" s="178">
        <f>IF(ISERROR(D31/(J31*(E31+F31+G31))),0,D31/(J31*(E31+F31+G31)))</f>
        <v>3.5000000000339133</v>
      </c>
      <c r="M31" s="143">
        <f t="shared" si="32"/>
        <v>0.63053354445898058</v>
      </c>
      <c r="N31" s="143">
        <f t="shared" si="33"/>
        <v>2.9647883663335373E-2</v>
      </c>
      <c r="O31" s="143">
        <f>IF(ISERROR(D31/AE31),0,D31/AE31)</f>
        <v>0.87043936473091965</v>
      </c>
      <c r="P31" s="143">
        <f>O31-K31</f>
        <v>4.218017892303072E-2</v>
      </c>
      <c r="Q31" s="179">
        <f t="shared" si="34"/>
        <v>3.5</v>
      </c>
      <c r="R31" s="143">
        <f t="shared" si="35"/>
        <v>0.60088566080146755</v>
      </c>
      <c r="S31" s="143">
        <f t="shared" si="36"/>
        <v>5.8223426080417084E-12</v>
      </c>
      <c r="T31" s="143">
        <f>IF(ISERROR(D31/AF31),0,D31/AF31)</f>
        <v>0.82951103467893961</v>
      </c>
      <c r="U31" s="143">
        <f>T31-K31</f>
        <v>1.2518488710506759E-3</v>
      </c>
      <c r="W31" s="144"/>
      <c r="X31" s="144"/>
      <c r="Y31" s="143"/>
      <c r="Z31" s="145">
        <f>(SUM($E31:$G31))*$H31</f>
        <v>85123.147644830344</v>
      </c>
      <c r="AA31" s="145">
        <f>(SUM($E31:$G31))*$Q31</f>
        <v>89323.149978999994</v>
      </c>
      <c r="AB31" s="145">
        <f>(SUM($E31:$G31))*$J31</f>
        <v>15335.142856994267</v>
      </c>
      <c r="AC31" s="145">
        <f>SUM(($E31:$G31))*$R31</f>
        <v>15335.142857142859</v>
      </c>
      <c r="AD31" s="145">
        <f>SUM(($E31:$G31))*$M31</f>
        <v>16091.783530999995</v>
      </c>
      <c r="AE31" s="145">
        <f>(SUM($E31:$F31))*$H31</f>
        <v>61661.963112837875</v>
      </c>
      <c r="AF31" s="145">
        <f>(SUM($E31:$F31))*$Q31</f>
        <v>64704.38337299999</v>
      </c>
      <c r="AG31" s="145">
        <f>(SUM($E31:$F31))*$K31</f>
        <v>15311.999968777851</v>
      </c>
      <c r="AH31" s="145">
        <f>SUM(($E31:$F31))*$T31</f>
        <v>15335.142857142857</v>
      </c>
      <c r="AI31" s="145">
        <f>SUM(($E31:$F31))*$O31</f>
        <v>16091.783530999997</v>
      </c>
      <c r="AK31" s="180"/>
      <c r="AL31" s="184" t="s">
        <v>383</v>
      </c>
      <c r="AM31" s="185">
        <v>53673</v>
      </c>
      <c r="AN31" s="185">
        <v>16091.783530999997</v>
      </c>
      <c r="AO31" s="185">
        <v>2395.1831469999997</v>
      </c>
      <c r="AP31" s="185">
        <v>7033.9333160000015</v>
      </c>
      <c r="AQ31" s="185">
        <v>3.3354289098285288</v>
      </c>
      <c r="AR31" s="185">
        <v>3.5</v>
      </c>
      <c r="AS31" s="185">
        <v>60.088566079564515</v>
      </c>
      <c r="AT31" s="185">
        <v>82.825918580788894</v>
      </c>
      <c r="AU31" s="185">
        <v>-0.16457109017147104</v>
      </c>
      <c r="AV31" s="185">
        <v>56321.242358499992</v>
      </c>
      <c r="AW31" s="185">
        <v>2648.242358500001</v>
      </c>
      <c r="AX31" s="185">
        <v>756.64067385714316</v>
      </c>
      <c r="AY31" s="155"/>
    </row>
    <row r="32" spans="1:51" x14ac:dyDescent="0.35">
      <c r="B32" s="142" t="str">
        <f t="shared" si="27"/>
        <v>19623 ITAL CREAM LAYER CAKE</v>
      </c>
      <c r="D32" s="173">
        <f t="shared" si="28"/>
        <v>8381</v>
      </c>
      <c r="E32" s="174">
        <f t="shared" si="28"/>
        <v>2451.2167000000004</v>
      </c>
      <c r="F32" s="174">
        <f t="shared" si="28"/>
        <v>339.01663400000007</v>
      </c>
      <c r="G32" s="174">
        <f t="shared" si="28"/>
        <v>1631.7499989999999</v>
      </c>
      <c r="H32" s="175">
        <f t="shared" si="29"/>
        <v>3.4191183504910025</v>
      </c>
      <c r="I32" s="176">
        <f t="shared" si="30"/>
        <v>4</v>
      </c>
      <c r="J32" s="177">
        <f t="shared" si="31"/>
        <v>0.47382584741189476</v>
      </c>
      <c r="K32" s="177">
        <f t="shared" si="31"/>
        <v>0.75092286170788025</v>
      </c>
      <c r="L32" s="178">
        <f t="shared" ref="L32:L36" si="57">IF(ISERROR(D32/(J32*(E32+F32+G32))),0,D32/(J32*(E32+F32+G32)))</f>
        <v>4</v>
      </c>
      <c r="M32" s="143">
        <f t="shared" si="32"/>
        <v>0.55432517841197393</v>
      </c>
      <c r="N32" s="143">
        <f t="shared" si="33"/>
        <v>8.0499331000079166E-2</v>
      </c>
      <c r="O32" s="143">
        <f t="shared" ref="O32:O36" si="58">IF(ISERROR(D32/AE32),0,D32/AE32)</f>
        <v>0.87849882306652993</v>
      </c>
      <c r="P32" s="143">
        <f t="shared" ref="P32:P36" si="59">O32-K32</f>
        <v>0.12757596135864968</v>
      </c>
      <c r="Q32" s="179">
        <f t="shared" si="34"/>
        <v>4</v>
      </c>
      <c r="R32" s="143">
        <f t="shared" si="35"/>
        <v>0.47382584741189476</v>
      </c>
      <c r="S32" s="143">
        <f t="shared" si="36"/>
        <v>0</v>
      </c>
      <c r="T32" s="143">
        <f t="shared" ref="T32:T36" si="60">IF(ISERROR(D32/AF32),0,D32/AF32)</f>
        <v>0.75092286170788025</v>
      </c>
      <c r="U32" s="143">
        <f t="shared" ref="U32:U36" si="61">T32-K32</f>
        <v>0</v>
      </c>
      <c r="W32" s="144"/>
      <c r="X32" s="144"/>
      <c r="Y32" s="143"/>
      <c r="Z32" s="145">
        <f t="shared" si="42"/>
        <v>15119.284359425666</v>
      </c>
      <c r="AA32" s="145">
        <f t="shared" si="43"/>
        <v>17687.933332000001</v>
      </c>
      <c r="AB32" s="145">
        <f t="shared" si="44"/>
        <v>2095.25</v>
      </c>
      <c r="AC32" s="145">
        <f t="shared" si="45"/>
        <v>2095.25</v>
      </c>
      <c r="AD32" s="145">
        <f t="shared" si="46"/>
        <v>2451.2167000000004</v>
      </c>
      <c r="AE32" s="145">
        <f t="shared" si="47"/>
        <v>9540.137994431092</v>
      </c>
      <c r="AF32" s="145">
        <f t="shared" si="48"/>
        <v>11160.933336000002</v>
      </c>
      <c r="AG32" s="145">
        <f t="shared" si="49"/>
        <v>2095.25</v>
      </c>
      <c r="AH32" s="145">
        <f t="shared" si="50"/>
        <v>2095.25</v>
      </c>
      <c r="AI32" s="145">
        <f t="shared" si="51"/>
        <v>2451.2167000000004</v>
      </c>
      <c r="AK32" s="180"/>
      <c r="AL32" s="184" t="s">
        <v>384</v>
      </c>
      <c r="AM32" s="185">
        <v>8381</v>
      </c>
      <c r="AN32" s="185">
        <v>2451.2167000000004</v>
      </c>
      <c r="AO32" s="185">
        <v>339.01663400000007</v>
      </c>
      <c r="AP32" s="185">
        <v>1631.7499989999999</v>
      </c>
      <c r="AQ32" s="185">
        <v>3.4191183504910025</v>
      </c>
      <c r="AR32" s="185">
        <v>4</v>
      </c>
      <c r="AS32" s="185">
        <v>47.382584741189476</v>
      </c>
      <c r="AT32" s="185">
        <v>75.092286170788029</v>
      </c>
      <c r="AU32" s="185">
        <v>-0.58088164950899734</v>
      </c>
      <c r="AV32" s="185">
        <v>9804.8667999999998</v>
      </c>
      <c r="AW32" s="185">
        <v>1423.8668</v>
      </c>
      <c r="AX32" s="185">
        <v>355.9667</v>
      </c>
      <c r="AY32" s="155"/>
    </row>
    <row r="33" spans="2:51" x14ac:dyDescent="0.35">
      <c r="B33" s="142" t="str">
        <f t="shared" si="27"/>
        <v>19707 1/2 SHEET WHITE CAKE</v>
      </c>
      <c r="D33" s="173">
        <f t="shared" si="28"/>
        <v>12548</v>
      </c>
      <c r="E33" s="174">
        <f t="shared" si="28"/>
        <v>3516.68343</v>
      </c>
      <c r="F33" s="174">
        <f t="shared" si="28"/>
        <v>1023.9332389999998</v>
      </c>
      <c r="G33" s="174">
        <f t="shared" si="28"/>
        <v>334.9999929999999</v>
      </c>
      <c r="H33" s="175">
        <f t="shared" si="29"/>
        <v>3.5681346500955873</v>
      </c>
      <c r="I33" s="176">
        <f t="shared" si="30"/>
        <v>3.63</v>
      </c>
      <c r="J33" s="177">
        <f t="shared" si="31"/>
        <v>0.70898709853065611</v>
      </c>
      <c r="K33" s="177">
        <f t="shared" si="31"/>
        <v>0.76129511987681586</v>
      </c>
      <c r="L33" s="178">
        <f t="shared" si="57"/>
        <v>3.6300000005835127</v>
      </c>
      <c r="M33" s="143">
        <f t="shared" si="32"/>
        <v>0.72127972188802891</v>
      </c>
      <c r="N33" s="143">
        <f t="shared" si="33"/>
        <v>1.2292623357372801E-2</v>
      </c>
      <c r="O33" s="143">
        <f t="shared" si="58"/>
        <v>0.7744946747011997</v>
      </c>
      <c r="P33" s="143">
        <f t="shared" si="59"/>
        <v>1.3199554824383841E-2</v>
      </c>
      <c r="Q33" s="179">
        <f t="shared" si="34"/>
        <v>3.63</v>
      </c>
      <c r="R33" s="143">
        <f t="shared" si="35"/>
        <v>0.70898709864462384</v>
      </c>
      <c r="S33" s="143">
        <f t="shared" si="36"/>
        <v>1.1396772414684619E-10</v>
      </c>
      <c r="T33" s="143">
        <f t="shared" si="60"/>
        <v>0.76129511986662834</v>
      </c>
      <c r="U33" s="143">
        <f t="shared" si="61"/>
        <v>-1.0187517496262899E-11</v>
      </c>
      <c r="W33" s="144"/>
      <c r="X33" s="144"/>
      <c r="Y33" s="143"/>
      <c r="Z33" s="145">
        <f t="shared" si="42"/>
        <v>17396.856752265587</v>
      </c>
      <c r="AA33" s="145">
        <f t="shared" si="43"/>
        <v>17698.488483060002</v>
      </c>
      <c r="AB33" s="145">
        <f t="shared" si="44"/>
        <v>3456.7493107391028</v>
      </c>
      <c r="AC33" s="145">
        <f t="shared" si="45"/>
        <v>3456.7493112947659</v>
      </c>
      <c r="AD33" s="145">
        <f t="shared" si="46"/>
        <v>3516.68343</v>
      </c>
      <c r="AE33" s="145">
        <f t="shared" si="47"/>
        <v>16201.531669460506</v>
      </c>
      <c r="AF33" s="145">
        <f t="shared" si="48"/>
        <v>16482.438508470001</v>
      </c>
      <c r="AG33" s="145">
        <f t="shared" si="49"/>
        <v>3456.7493113410233</v>
      </c>
      <c r="AH33" s="145">
        <f t="shared" si="50"/>
        <v>3456.7493112947659</v>
      </c>
      <c r="AI33" s="145">
        <f t="shared" si="51"/>
        <v>3516.68343</v>
      </c>
      <c r="AK33" s="180"/>
      <c r="AL33" s="184" t="s">
        <v>385</v>
      </c>
      <c r="AM33" s="185">
        <v>12548</v>
      </c>
      <c r="AN33" s="185">
        <v>3516.68343</v>
      </c>
      <c r="AO33" s="185">
        <v>1023.9332389999998</v>
      </c>
      <c r="AP33" s="185">
        <v>334.9999929999999</v>
      </c>
      <c r="AQ33" s="185">
        <v>3.5681346500955873</v>
      </c>
      <c r="AR33" s="185">
        <v>3.63</v>
      </c>
      <c r="AS33" s="185">
        <v>70.898709853065611</v>
      </c>
      <c r="AT33" s="185">
        <v>76.129511987681582</v>
      </c>
      <c r="AU33" s="185">
        <v>-6.1865349904412593E-2</v>
      </c>
      <c r="AV33" s="185">
        <v>12765.560850900001</v>
      </c>
      <c r="AW33" s="185">
        <v>217.56085090000016</v>
      </c>
      <c r="AX33" s="185">
        <v>59.934118705234212</v>
      </c>
      <c r="AY33" s="155"/>
    </row>
    <row r="34" spans="2:51" x14ac:dyDescent="0.35">
      <c r="B34" s="142" t="str">
        <f t="shared" si="27"/>
        <v>19708 1/2 SHEET CHOCOLATE CAKE</v>
      </c>
      <c r="D34" s="173">
        <f t="shared" si="28"/>
        <v>11978</v>
      </c>
      <c r="E34" s="174">
        <f t="shared" si="28"/>
        <v>3520.3334279999999</v>
      </c>
      <c r="F34" s="174">
        <f t="shared" si="28"/>
        <v>1735.1665739999999</v>
      </c>
      <c r="G34" s="174">
        <f t="shared" si="28"/>
        <v>765.84999300000015</v>
      </c>
      <c r="H34" s="175">
        <f t="shared" si="29"/>
        <v>3.4025186093821338</v>
      </c>
      <c r="I34" s="176">
        <f t="shared" si="30"/>
        <v>3.63</v>
      </c>
      <c r="J34" s="177">
        <f t="shared" si="31"/>
        <v>0.54800410539909872</v>
      </c>
      <c r="K34" s="177">
        <f t="shared" si="31"/>
        <v>0.62786119613891822</v>
      </c>
      <c r="L34" s="178">
        <f t="shared" si="57"/>
        <v>3.6300000006616986</v>
      </c>
      <c r="M34" s="143">
        <f t="shared" si="32"/>
        <v>0.58464188776988701</v>
      </c>
      <c r="N34" s="143">
        <f t="shared" si="33"/>
        <v>3.6637782370788297E-2</v>
      </c>
      <c r="O34" s="143">
        <f t="shared" si="58"/>
        <v>0.66983796530498041</v>
      </c>
      <c r="P34" s="143">
        <f t="shared" si="59"/>
        <v>4.1976769166062189E-2</v>
      </c>
      <c r="Q34" s="179">
        <f t="shared" si="34"/>
        <v>3.63</v>
      </c>
      <c r="R34" s="143">
        <f t="shared" si="35"/>
        <v>0.54800410549899226</v>
      </c>
      <c r="S34" s="143">
        <f t="shared" si="36"/>
        <v>9.9893537885975547E-11</v>
      </c>
      <c r="T34" s="143">
        <f t="shared" si="60"/>
        <v>0.62786119620409364</v>
      </c>
      <c r="U34" s="143">
        <f t="shared" si="61"/>
        <v>6.517542061601489E-11</v>
      </c>
      <c r="W34" s="144"/>
      <c r="X34" s="144"/>
      <c r="Y34" s="143"/>
      <c r="Z34" s="145">
        <f t="shared" si="42"/>
        <v>20487.755411590519</v>
      </c>
      <c r="AA34" s="145">
        <f t="shared" si="43"/>
        <v>21857.500481849998</v>
      </c>
      <c r="AB34" s="145">
        <f t="shared" si="44"/>
        <v>3299.7245173048423</v>
      </c>
      <c r="AC34" s="145">
        <f t="shared" si="45"/>
        <v>3299.7245179063361</v>
      </c>
      <c r="AD34" s="145">
        <f t="shared" si="46"/>
        <v>3520.3334279999995</v>
      </c>
      <c r="AE34" s="145">
        <f t="shared" si="47"/>
        <v>17881.936558412839</v>
      </c>
      <c r="AF34" s="145">
        <f t="shared" si="48"/>
        <v>19077.465007259998</v>
      </c>
      <c r="AG34" s="145">
        <f t="shared" si="49"/>
        <v>3299.7245175638068</v>
      </c>
      <c r="AH34" s="145">
        <f t="shared" si="50"/>
        <v>3299.7245179063366</v>
      </c>
      <c r="AI34" s="145">
        <f t="shared" si="51"/>
        <v>3520.3334280000004</v>
      </c>
      <c r="AK34" s="180"/>
      <c r="AL34" s="184" t="s">
        <v>386</v>
      </c>
      <c r="AM34" s="185">
        <v>11978</v>
      </c>
      <c r="AN34" s="185">
        <v>3520.3334279999999</v>
      </c>
      <c r="AO34" s="185">
        <v>1735.1665739999999</v>
      </c>
      <c r="AP34" s="185">
        <v>765.84999300000015</v>
      </c>
      <c r="AQ34" s="185">
        <v>3.4025186093821338</v>
      </c>
      <c r="AR34" s="185">
        <v>3.63</v>
      </c>
      <c r="AS34" s="185">
        <v>54.800410539909869</v>
      </c>
      <c r="AT34" s="185">
        <v>62.786119613891827</v>
      </c>
      <c r="AU34" s="185">
        <v>-0.22748139061786618</v>
      </c>
      <c r="AV34" s="185">
        <v>12778.81034364</v>
      </c>
      <c r="AW34" s="185">
        <v>800.81034364000004</v>
      </c>
      <c r="AX34" s="185">
        <v>220.60891009366389</v>
      </c>
      <c r="AY34" s="155"/>
    </row>
    <row r="35" spans="2:51" x14ac:dyDescent="0.35">
      <c r="B35" s="142" t="str">
        <f t="shared" si="27"/>
        <v>19709 1/2 SHEET MARBLE CAKE</v>
      </c>
      <c r="D35" s="173">
        <f t="shared" si="28"/>
        <v>1729</v>
      </c>
      <c r="E35" s="174">
        <f t="shared" si="28"/>
        <v>483.88334000000003</v>
      </c>
      <c r="F35" s="174">
        <f t="shared" si="28"/>
        <v>206.949994</v>
      </c>
      <c r="G35" s="174">
        <f t="shared" si="28"/>
        <v>70.766665000000003</v>
      </c>
      <c r="H35" s="175">
        <f t="shared" si="29"/>
        <v>3.5731753029562867</v>
      </c>
      <c r="I35" s="176">
        <f t="shared" si="30"/>
        <v>3.63</v>
      </c>
      <c r="J35" s="177">
        <f t="shared" si="31"/>
        <v>0.62540512141319615</v>
      </c>
      <c r="K35" s="177">
        <f t="shared" si="31"/>
        <v>0.68946953823662804</v>
      </c>
      <c r="L35" s="178">
        <f t="shared" si="57"/>
        <v>3.6300000007774944</v>
      </c>
      <c r="M35" s="143">
        <f t="shared" si="32"/>
        <v>0.63535102499389584</v>
      </c>
      <c r="N35" s="143">
        <f t="shared" si="33"/>
        <v>9.9459035806996887E-3</v>
      </c>
      <c r="O35" s="143">
        <f t="shared" si="58"/>
        <v>0.7004342671165894</v>
      </c>
      <c r="P35" s="143">
        <f t="shared" si="59"/>
        <v>1.0964728879961361E-2</v>
      </c>
      <c r="Q35" s="179">
        <f t="shared" si="34"/>
        <v>3.63</v>
      </c>
      <c r="R35" s="143">
        <f t="shared" si="35"/>
        <v>0.625405121547149</v>
      </c>
      <c r="S35" s="143">
        <f t="shared" si="36"/>
        <v>1.3395284881312364E-10</v>
      </c>
      <c r="T35" s="143">
        <f t="shared" si="60"/>
        <v>0.68946953845875592</v>
      </c>
      <c r="U35" s="143">
        <f t="shared" si="61"/>
        <v>2.2212787165187819E-10</v>
      </c>
      <c r="W35" s="144"/>
      <c r="X35" s="144"/>
      <c r="Y35" s="143"/>
      <c r="Z35" s="145">
        <f t="shared" si="42"/>
        <v>2721.3303071583327</v>
      </c>
      <c r="AA35" s="145">
        <f t="shared" si="43"/>
        <v>2764.6079963699999</v>
      </c>
      <c r="AB35" s="145">
        <f t="shared" si="44"/>
        <v>476.30853984288507</v>
      </c>
      <c r="AC35" s="145">
        <f t="shared" si="45"/>
        <v>476.3085399449036</v>
      </c>
      <c r="AD35" s="145">
        <f t="shared" si="46"/>
        <v>483.88334000000009</v>
      </c>
      <c r="AE35" s="145">
        <f t="shared" si="47"/>
        <v>2468.4686075077516</v>
      </c>
      <c r="AF35" s="145">
        <f t="shared" si="48"/>
        <v>2507.7250024200002</v>
      </c>
      <c r="AG35" s="145">
        <f t="shared" si="49"/>
        <v>476.30853979145024</v>
      </c>
      <c r="AH35" s="145">
        <f t="shared" si="50"/>
        <v>476.3085399449036</v>
      </c>
      <c r="AI35" s="145">
        <f t="shared" si="51"/>
        <v>483.88334000000003</v>
      </c>
      <c r="AK35" s="180"/>
      <c r="AL35" s="184" t="s">
        <v>387</v>
      </c>
      <c r="AM35" s="185">
        <v>1729</v>
      </c>
      <c r="AN35" s="185">
        <v>483.88334000000003</v>
      </c>
      <c r="AO35" s="185">
        <v>206.949994</v>
      </c>
      <c r="AP35" s="185">
        <v>70.766665000000003</v>
      </c>
      <c r="AQ35" s="185">
        <v>3.5731753029562867</v>
      </c>
      <c r="AR35" s="185">
        <v>3.63</v>
      </c>
      <c r="AS35" s="185">
        <v>62.540512141319617</v>
      </c>
      <c r="AT35" s="185">
        <v>68.94695382366281</v>
      </c>
      <c r="AU35" s="185">
        <v>-5.6824697043713283E-2</v>
      </c>
      <c r="AV35" s="185">
        <v>1756.4965242000001</v>
      </c>
      <c r="AW35" s="185">
        <v>27.496524200000096</v>
      </c>
      <c r="AX35" s="185">
        <v>7.5748000550964409</v>
      </c>
      <c r="AY35" s="155"/>
    </row>
    <row r="36" spans="2:51" x14ac:dyDescent="0.35">
      <c r="B36" s="142" t="str">
        <f t="shared" si="27"/>
        <v>19715 CO 8IN SAT LAY CK</v>
      </c>
      <c r="D36" s="173">
        <f t="shared" si="28"/>
        <v>88639</v>
      </c>
      <c r="E36" s="174">
        <f t="shared" si="28"/>
        <v>22726.000412999998</v>
      </c>
      <c r="F36" s="174">
        <f t="shared" si="28"/>
        <v>6388.6162620000014</v>
      </c>
      <c r="G36" s="174">
        <f t="shared" si="28"/>
        <v>907.44998599999963</v>
      </c>
      <c r="H36" s="175">
        <f t="shared" si="29"/>
        <v>3.9003343478466039</v>
      </c>
      <c r="I36" s="176">
        <f t="shared" si="30"/>
        <v>4</v>
      </c>
      <c r="J36" s="177">
        <f t="shared" si="31"/>
        <v>0.73811540858333058</v>
      </c>
      <c r="K36" s="177">
        <f t="shared" si="31"/>
        <v>0.76112113195115572</v>
      </c>
      <c r="L36" s="178">
        <f t="shared" si="57"/>
        <v>4</v>
      </c>
      <c r="M36" s="143">
        <f t="shared" si="32"/>
        <v>0.75697654893698862</v>
      </c>
      <c r="N36" s="143">
        <f t="shared" si="33"/>
        <v>1.8861140353658046E-2</v>
      </c>
      <c r="O36" s="143">
        <f t="shared" si="58"/>
        <v>0.78057013996389835</v>
      </c>
      <c r="P36" s="143">
        <f t="shared" si="59"/>
        <v>1.944900801274263E-2</v>
      </c>
      <c r="Q36" s="179">
        <f t="shared" si="34"/>
        <v>4</v>
      </c>
      <c r="R36" s="143">
        <f t="shared" si="35"/>
        <v>0.73811540858333058</v>
      </c>
      <c r="S36" s="143">
        <f t="shared" si="36"/>
        <v>0</v>
      </c>
      <c r="T36" s="143">
        <f t="shared" si="60"/>
        <v>0.76112113195115605</v>
      </c>
      <c r="U36" s="143">
        <f t="shared" si="61"/>
        <v>0</v>
      </c>
      <c r="W36" s="144"/>
      <c r="X36" s="144"/>
      <c r="Y36" s="143"/>
      <c r="Z36" s="145">
        <f t="shared" si="42"/>
        <v>117096.09779123869</v>
      </c>
      <c r="AA36" s="145">
        <f t="shared" si="43"/>
        <v>120088.26664399999</v>
      </c>
      <c r="AB36" s="145">
        <f t="shared" si="44"/>
        <v>22159.75</v>
      </c>
      <c r="AC36" s="145">
        <f t="shared" si="45"/>
        <v>22159.75</v>
      </c>
      <c r="AD36" s="145">
        <f t="shared" si="46"/>
        <v>22726.000412999998</v>
      </c>
      <c r="AE36" s="145">
        <f t="shared" si="47"/>
        <v>113556.73944188998</v>
      </c>
      <c r="AF36" s="145">
        <f t="shared" si="48"/>
        <v>116458.46669999999</v>
      </c>
      <c r="AG36" s="145">
        <f t="shared" si="49"/>
        <v>22159.749999999993</v>
      </c>
      <c r="AH36" s="145">
        <f t="shared" si="50"/>
        <v>22159.75</v>
      </c>
      <c r="AI36" s="145">
        <f t="shared" si="51"/>
        <v>22726.000412999998</v>
      </c>
      <c r="AK36" s="180"/>
      <c r="AL36" s="184" t="s">
        <v>388</v>
      </c>
      <c r="AM36" s="185">
        <v>88639</v>
      </c>
      <c r="AN36" s="185">
        <v>22726.000412999998</v>
      </c>
      <c r="AO36" s="185">
        <v>6388.6162620000014</v>
      </c>
      <c r="AP36" s="185">
        <v>907.44998599999963</v>
      </c>
      <c r="AQ36" s="185">
        <v>3.9003343478466039</v>
      </c>
      <c r="AR36" s="185">
        <v>4</v>
      </c>
      <c r="AS36" s="185">
        <v>73.811540858333061</v>
      </c>
      <c r="AT36" s="185">
        <v>76.112113195115569</v>
      </c>
      <c r="AU36" s="185">
        <v>-9.9665652153395859E-2</v>
      </c>
      <c r="AV36" s="185">
        <v>90904.001651999992</v>
      </c>
      <c r="AW36" s="185">
        <v>2265.0016520000008</v>
      </c>
      <c r="AX36" s="185">
        <v>566.25041300000021</v>
      </c>
      <c r="AY36" s="155"/>
    </row>
    <row r="37" spans="2:51" x14ac:dyDescent="0.35">
      <c r="B37" s="142" t="str">
        <f t="shared" si="27"/>
        <v>19716 CO 8IN YEL LAY SAT CK</v>
      </c>
      <c r="D37" s="173">
        <f t="shared" si="28"/>
        <v>94415</v>
      </c>
      <c r="E37" s="174">
        <f t="shared" si="28"/>
        <v>25132.200378999998</v>
      </c>
      <c r="F37" s="174">
        <f t="shared" si="28"/>
        <v>4300.0996319999986</v>
      </c>
      <c r="G37" s="174">
        <f t="shared" si="28"/>
        <v>637.74998099999982</v>
      </c>
      <c r="H37" s="175">
        <f t="shared" si="29"/>
        <v>3.7567343319008164</v>
      </c>
      <c r="I37" s="176">
        <f t="shared" si="30"/>
        <v>4</v>
      </c>
      <c r="J37" s="177">
        <f t="shared" si="31"/>
        <v>0.7849587881057617</v>
      </c>
      <c r="K37" s="177">
        <f t="shared" si="31"/>
        <v>0.80196756594552066</v>
      </c>
      <c r="L37" s="178">
        <f t="shared" si="37"/>
        <v>4.0000000000000027</v>
      </c>
      <c r="M37" s="143">
        <f t="shared" si="32"/>
        <v>0.83578844683285547</v>
      </c>
      <c r="N37" s="143">
        <f t="shared" si="33"/>
        <v>5.0829658727093774E-2</v>
      </c>
      <c r="O37" s="143">
        <f t="shared" si="38"/>
        <v>0.85389862054977406</v>
      </c>
      <c r="P37" s="143">
        <f t="shared" si="39"/>
        <v>5.1931054604253402E-2</v>
      </c>
      <c r="Q37" s="179">
        <f t="shared" si="34"/>
        <v>4</v>
      </c>
      <c r="R37" s="143">
        <f t="shared" si="35"/>
        <v>0.78495878810576214</v>
      </c>
      <c r="S37" s="143">
        <f t="shared" si="36"/>
        <v>0</v>
      </c>
      <c r="T37" s="143">
        <f t="shared" si="40"/>
        <v>0.8019675659455211</v>
      </c>
      <c r="U37" s="143">
        <f t="shared" si="41"/>
        <v>0</v>
      </c>
      <c r="W37" s="144"/>
      <c r="X37" s="144"/>
      <c r="Y37" s="143"/>
      <c r="Z37" s="145">
        <f t="shared" si="42"/>
        <v>112965.18916692026</v>
      </c>
      <c r="AA37" s="145">
        <f t="shared" si="43"/>
        <v>120280.19996799999</v>
      </c>
      <c r="AB37" s="145">
        <f t="shared" si="44"/>
        <v>23603.749999999985</v>
      </c>
      <c r="AC37" s="145">
        <f t="shared" si="45"/>
        <v>23603.75</v>
      </c>
      <c r="AD37" s="145">
        <f t="shared" si="46"/>
        <v>25132.200378999994</v>
      </c>
      <c r="AE37" s="145">
        <f t="shared" si="47"/>
        <v>110569.33191812846</v>
      </c>
      <c r="AF37" s="145">
        <f t="shared" si="48"/>
        <v>117729.20004399998</v>
      </c>
      <c r="AG37" s="145">
        <f t="shared" si="49"/>
        <v>23603.749999999989</v>
      </c>
      <c r="AH37" s="145">
        <f t="shared" si="50"/>
        <v>23603.75</v>
      </c>
      <c r="AI37" s="145">
        <f t="shared" si="51"/>
        <v>25132.200378999994</v>
      </c>
      <c r="AK37" s="180"/>
      <c r="AL37" s="184" t="s">
        <v>389</v>
      </c>
      <c r="AM37" s="185">
        <v>94415</v>
      </c>
      <c r="AN37" s="185">
        <v>25132.200378999998</v>
      </c>
      <c r="AO37" s="185">
        <v>4300.0996319999986</v>
      </c>
      <c r="AP37" s="185">
        <v>637.74998099999982</v>
      </c>
      <c r="AQ37" s="185">
        <v>3.756734331900816</v>
      </c>
      <c r="AR37" s="185">
        <v>4</v>
      </c>
      <c r="AS37" s="185">
        <v>78.495878810576173</v>
      </c>
      <c r="AT37" s="185">
        <v>80.19675659455207</v>
      </c>
      <c r="AU37" s="185">
        <v>-0.24326566809918404</v>
      </c>
      <c r="AV37" s="185">
        <v>100528.80151599998</v>
      </c>
      <c r="AW37" s="185">
        <v>6113.8015160000014</v>
      </c>
      <c r="AX37" s="185">
        <v>1528.4503790000003</v>
      </c>
      <c r="AY37" s="155"/>
    </row>
    <row r="38" spans="2:51" x14ac:dyDescent="0.35">
      <c r="B38" s="142" t="str">
        <f t="shared" si="27"/>
        <v>19721 CO 8IN CHOC SAT LAY CK</v>
      </c>
      <c r="D38" s="173">
        <f t="shared" si="28"/>
        <v>200939.5</v>
      </c>
      <c r="E38" s="174">
        <f t="shared" si="28"/>
        <v>52811.450761999979</v>
      </c>
      <c r="F38" s="174">
        <f t="shared" si="28"/>
        <v>9894.3325909999967</v>
      </c>
      <c r="G38" s="174">
        <f t="shared" si="28"/>
        <v>3630.2166349999984</v>
      </c>
      <c r="H38" s="175">
        <f t="shared" si="29"/>
        <v>3.8048471894012854</v>
      </c>
      <c r="I38" s="176">
        <f t="shared" si="30"/>
        <v>4</v>
      </c>
      <c r="J38" s="177">
        <f t="shared" si="31"/>
        <v>0.7572792301176936</v>
      </c>
      <c r="K38" s="177">
        <f t="shared" si="31"/>
        <v>0.80112028450716322</v>
      </c>
      <c r="L38" s="178">
        <f t="shared" si="37"/>
        <v>4.0000000000000036</v>
      </c>
      <c r="M38" s="143">
        <f t="shared" si="32"/>
        <v>0.79612051934927397</v>
      </c>
      <c r="N38" s="143">
        <f t="shared" si="33"/>
        <v>3.8841289231580367E-2</v>
      </c>
      <c r="O38" s="143">
        <f t="shared" si="38"/>
        <v>0.8422102067475945</v>
      </c>
      <c r="P38" s="143">
        <f t="shared" si="39"/>
        <v>4.1089922240431287E-2</v>
      </c>
      <c r="Q38" s="179">
        <f t="shared" si="34"/>
        <v>4</v>
      </c>
      <c r="R38" s="143">
        <f t="shared" si="35"/>
        <v>0.75727923011769427</v>
      </c>
      <c r="S38" s="143">
        <f t="shared" si="36"/>
        <v>0</v>
      </c>
      <c r="T38" s="143">
        <f t="shared" si="40"/>
        <v>0.8011202845071651</v>
      </c>
      <c r="U38" s="143">
        <f t="shared" si="41"/>
        <v>1.8873791418627661E-15</v>
      </c>
      <c r="W38" s="144"/>
      <c r="X38" s="144"/>
      <c r="Y38" s="143"/>
      <c r="Z38" s="145">
        <f t="shared" si="42"/>
        <v>252398.34311046544</v>
      </c>
      <c r="AA38" s="145">
        <f t="shared" si="43"/>
        <v>265343.99995199993</v>
      </c>
      <c r="AB38" s="145">
        <f t="shared" si="44"/>
        <v>50234.874999999956</v>
      </c>
      <c r="AC38" s="145">
        <f t="shared" si="45"/>
        <v>50234.875</v>
      </c>
      <c r="AD38" s="145">
        <f t="shared" si="46"/>
        <v>52811.450761999979</v>
      </c>
      <c r="AE38" s="145">
        <f t="shared" si="47"/>
        <v>238585.92354986788</v>
      </c>
      <c r="AF38" s="145">
        <f t="shared" si="48"/>
        <v>250823.13341199991</v>
      </c>
      <c r="AG38" s="145">
        <f t="shared" si="49"/>
        <v>50234.874999999884</v>
      </c>
      <c r="AH38" s="145">
        <f t="shared" si="50"/>
        <v>50234.875</v>
      </c>
      <c r="AI38" s="145">
        <f t="shared" si="51"/>
        <v>52811.450761999979</v>
      </c>
      <c r="AK38" s="180"/>
      <c r="AL38" s="184" t="s">
        <v>390</v>
      </c>
      <c r="AM38" s="185">
        <v>200939.5</v>
      </c>
      <c r="AN38" s="185">
        <v>52811.450761999979</v>
      </c>
      <c r="AO38" s="185">
        <v>9894.3325909999967</v>
      </c>
      <c r="AP38" s="185">
        <v>3630.2166349999984</v>
      </c>
      <c r="AQ38" s="185">
        <v>3.804847189401285</v>
      </c>
      <c r="AR38" s="185">
        <v>4</v>
      </c>
      <c r="AS38" s="185">
        <v>75.727923011769363</v>
      </c>
      <c r="AT38" s="185">
        <v>80.112028450716323</v>
      </c>
      <c r="AU38" s="185">
        <v>-0.19515281059871484</v>
      </c>
      <c r="AV38" s="185">
        <v>211245.80304799991</v>
      </c>
      <c r="AW38" s="185">
        <v>10306.303047999994</v>
      </c>
      <c r="AX38" s="185">
        <v>2576.5757619999986</v>
      </c>
      <c r="AY38" s="155"/>
    </row>
    <row r="39" spans="2:51" x14ac:dyDescent="0.35">
      <c r="B39" s="142" t="str">
        <f t="shared" si="27"/>
        <v>19723 CO 8IN RED VEL SAT LAY</v>
      </c>
      <c r="D39" s="173">
        <f t="shared" si="28"/>
        <v>89870.25</v>
      </c>
      <c r="E39" s="174">
        <f t="shared" si="28"/>
        <v>22367.767000999997</v>
      </c>
      <c r="F39" s="174">
        <f t="shared" si="28"/>
        <v>2845.7330119999997</v>
      </c>
      <c r="G39" s="174">
        <f t="shared" si="28"/>
        <v>5186.0333159999991</v>
      </c>
      <c r="H39" s="175">
        <f t="shared" si="29"/>
        <v>4.0178463051757545</v>
      </c>
      <c r="I39" s="176">
        <f t="shared" si="30"/>
        <v>4</v>
      </c>
      <c r="J39" s="177">
        <f t="shared" si="31"/>
        <v>0.73907590148980329</v>
      </c>
      <c r="K39" s="177">
        <f t="shared" si="31"/>
        <v>0.88933507797166755</v>
      </c>
      <c r="L39" s="178">
        <f t="shared" si="37"/>
        <v>4.0000000000000009</v>
      </c>
      <c r="M39" s="143">
        <f t="shared" si="32"/>
        <v>0.73579310441788914</v>
      </c>
      <c r="N39" s="143">
        <f t="shared" si="33"/>
        <v>-3.2827970719141453E-3</v>
      </c>
      <c r="O39" s="143">
        <f t="shared" si="38"/>
        <v>0.88713455051727252</v>
      </c>
      <c r="P39" s="143">
        <f t="shared" si="39"/>
        <v>-2.2005274543950293E-3</v>
      </c>
      <c r="Q39" s="179">
        <f t="shared" si="34"/>
        <v>4</v>
      </c>
      <c r="R39" s="143">
        <f t="shared" si="35"/>
        <v>0.73907590148980351</v>
      </c>
      <c r="S39" s="143">
        <f t="shared" si="36"/>
        <v>0</v>
      </c>
      <c r="T39" s="143">
        <f t="shared" si="40"/>
        <v>0.8910925689973942</v>
      </c>
      <c r="U39" s="143">
        <f t="shared" si="41"/>
        <v>1.757491025726643E-3</v>
      </c>
      <c r="W39" s="144"/>
      <c r="X39" s="144"/>
      <c r="Y39" s="143"/>
      <c r="Z39" s="145">
        <f t="shared" si="42"/>
        <v>122140.65266498984</v>
      </c>
      <c r="AA39" s="145">
        <f t="shared" si="43"/>
        <v>121598.13331599999</v>
      </c>
      <c r="AB39" s="145">
        <f t="shared" si="44"/>
        <v>22467.562499999993</v>
      </c>
      <c r="AC39" s="145">
        <f t="shared" si="45"/>
        <v>22467.5625</v>
      </c>
      <c r="AD39" s="145">
        <f t="shared" si="46"/>
        <v>22367.767000999997</v>
      </c>
      <c r="AE39" s="145">
        <f t="shared" si="47"/>
        <v>101303.96786778087</v>
      </c>
      <c r="AF39" s="145">
        <f t="shared" si="48"/>
        <v>100854.00005199999</v>
      </c>
      <c r="AG39" s="145">
        <f t="shared" si="49"/>
        <v>22423.249999999993</v>
      </c>
      <c r="AH39" s="145">
        <f t="shared" si="50"/>
        <v>22467.5625</v>
      </c>
      <c r="AI39" s="145">
        <f t="shared" si="51"/>
        <v>22367.767000999997</v>
      </c>
      <c r="AK39" s="180"/>
      <c r="AL39" s="184" t="s">
        <v>391</v>
      </c>
      <c r="AM39" s="185">
        <v>89870.25</v>
      </c>
      <c r="AN39" s="185">
        <v>22367.767000999997</v>
      </c>
      <c r="AO39" s="185">
        <v>2845.7330119999997</v>
      </c>
      <c r="AP39" s="185">
        <v>5186.0333159999991</v>
      </c>
      <c r="AQ39" s="185">
        <v>4.0178463051757545</v>
      </c>
      <c r="AR39" s="185">
        <v>4</v>
      </c>
      <c r="AS39" s="185">
        <v>73.907590148980333</v>
      </c>
      <c r="AT39" s="185">
        <v>88.933507797166754</v>
      </c>
      <c r="AU39" s="185">
        <v>1.784630517575465E-2</v>
      </c>
      <c r="AV39" s="185">
        <v>89471.068003999986</v>
      </c>
      <c r="AW39" s="185">
        <v>-399.18199599999991</v>
      </c>
      <c r="AX39" s="185">
        <v>-99.795499000000049</v>
      </c>
      <c r="AY39" s="155"/>
    </row>
    <row r="40" spans="2:51" x14ac:dyDescent="0.35">
      <c r="B40" s="142" t="str">
        <f t="shared" si="27"/>
        <v>19727 CO 1/4SH WH SAT CK</v>
      </c>
      <c r="D40" s="173">
        <f t="shared" si="28"/>
        <v>45029</v>
      </c>
      <c r="E40" s="174">
        <f t="shared" si="28"/>
        <v>12324.700197000004</v>
      </c>
      <c r="F40" s="174">
        <f t="shared" si="28"/>
        <v>3334.4664720000005</v>
      </c>
      <c r="G40" s="174">
        <f t="shared" si="28"/>
        <v>470.66665899999992</v>
      </c>
      <c r="H40" s="175">
        <f t="shared" si="29"/>
        <v>3.6535574318441157</v>
      </c>
      <c r="I40" s="176">
        <f t="shared" si="30"/>
        <v>3.63</v>
      </c>
      <c r="J40" s="177">
        <f t="shared" si="31"/>
        <v>0.76905216209537541</v>
      </c>
      <c r="K40" s="177">
        <f t="shared" si="31"/>
        <v>0.79216751811464148</v>
      </c>
      <c r="L40" s="178">
        <f t="shared" si="37"/>
        <v>3.6300000001333927</v>
      </c>
      <c r="M40" s="143">
        <f t="shared" si="32"/>
        <v>0.76409346249135646</v>
      </c>
      <c r="N40" s="143">
        <f t="shared" si="33"/>
        <v>-4.9586996040189568E-3</v>
      </c>
      <c r="O40" s="143">
        <f t="shared" si="38"/>
        <v>0.78705977511554648</v>
      </c>
      <c r="P40" s="143">
        <f t="shared" si="39"/>
        <v>-5.1077429990949996E-3</v>
      </c>
      <c r="Q40" s="179">
        <f t="shared" si="34"/>
        <v>3.63</v>
      </c>
      <c r="R40" s="143">
        <f t="shared" si="35"/>
        <v>0.76905216212363603</v>
      </c>
      <c r="S40" s="143">
        <f t="shared" si="36"/>
        <v>2.8260616069530897E-11</v>
      </c>
      <c r="T40" s="143">
        <f t="shared" si="40"/>
        <v>0.79216751809337838</v>
      </c>
      <c r="U40" s="143">
        <f t="shared" si="41"/>
        <v>-2.1263102389923461E-11</v>
      </c>
      <c r="W40" s="144"/>
      <c r="X40" s="144"/>
      <c r="Y40" s="143"/>
      <c r="Z40" s="145">
        <f t="shared" si="42"/>
        <v>58931.272429921322</v>
      </c>
      <c r="AA40" s="145">
        <f t="shared" si="43"/>
        <v>58551.294980640014</v>
      </c>
      <c r="AB40" s="145">
        <f t="shared" si="44"/>
        <v>12404.683195136447</v>
      </c>
      <c r="AC40" s="145">
        <f t="shared" si="45"/>
        <v>12404.683195592286</v>
      </c>
      <c r="AD40" s="145">
        <f t="shared" si="46"/>
        <v>12324.700197000002</v>
      </c>
      <c r="AE40" s="145">
        <f t="shared" si="47"/>
        <v>57211.66476001063</v>
      </c>
      <c r="AF40" s="145">
        <f t="shared" si="48"/>
        <v>56842.775008470009</v>
      </c>
      <c r="AG40" s="145">
        <f t="shared" si="49"/>
        <v>12404.68319592525</v>
      </c>
      <c r="AH40" s="145">
        <f t="shared" si="50"/>
        <v>12404.683195592288</v>
      </c>
      <c r="AI40" s="145">
        <f t="shared" si="51"/>
        <v>12324.700197000004</v>
      </c>
      <c r="AK40" s="180"/>
      <c r="AL40" s="184" t="s">
        <v>392</v>
      </c>
      <c r="AM40" s="185">
        <v>45029</v>
      </c>
      <c r="AN40" s="185">
        <v>12324.700197000004</v>
      </c>
      <c r="AO40" s="185">
        <v>3334.4664720000005</v>
      </c>
      <c r="AP40" s="185">
        <v>470.66665899999992</v>
      </c>
      <c r="AQ40" s="185">
        <v>3.6535574318441162</v>
      </c>
      <c r="AR40" s="185">
        <v>3.63</v>
      </c>
      <c r="AS40" s="185">
        <v>76.905216209537542</v>
      </c>
      <c r="AT40" s="185">
        <v>79.21675181146415</v>
      </c>
      <c r="AU40" s="185">
        <v>2.3557431844116083E-2</v>
      </c>
      <c r="AV40" s="185">
        <v>44738.661715109971</v>
      </c>
      <c r="AW40" s="185">
        <v>-290.33828488999961</v>
      </c>
      <c r="AX40" s="185">
        <v>-79.982998592286378</v>
      </c>
      <c r="AY40" s="155"/>
    </row>
    <row r="41" spans="2:51" x14ac:dyDescent="0.35">
      <c r="B41" s="142" t="str">
        <f t="shared" si="27"/>
        <v>19729 CO 1/4SH YEL SAT CK</v>
      </c>
      <c r="D41" s="173">
        <f t="shared" si="28"/>
        <v>19809</v>
      </c>
      <c r="E41" s="174">
        <f t="shared" si="28"/>
        <v>5448.0667370000001</v>
      </c>
      <c r="F41" s="174">
        <f t="shared" si="28"/>
        <v>1109.2999300000001</v>
      </c>
      <c r="G41" s="174">
        <f t="shared" si="28"/>
        <v>68.383329000000018</v>
      </c>
      <c r="H41" s="175">
        <f t="shared" si="29"/>
        <v>3.6359686759101462</v>
      </c>
      <c r="I41" s="176">
        <f t="shared" si="30"/>
        <v>3.63</v>
      </c>
      <c r="J41" s="177">
        <f t="shared" si="31"/>
        <v>0.82360861730502311</v>
      </c>
      <c r="K41" s="177">
        <f t="shared" si="31"/>
        <v>0.83219759858107523</v>
      </c>
      <c r="L41" s="178">
        <f t="shared" si="37"/>
        <v>3.6300000003818949</v>
      </c>
      <c r="M41" s="143">
        <f t="shared" si="32"/>
        <v>0.82225661099332548</v>
      </c>
      <c r="N41" s="143">
        <f t="shared" si="33"/>
        <v>-1.3520063116976289E-3</v>
      </c>
      <c r="O41" s="143">
        <f t="shared" si="38"/>
        <v>0.83083149283346291</v>
      </c>
      <c r="P41" s="143">
        <f t="shared" si="39"/>
        <v>-1.3661057476123117E-3</v>
      </c>
      <c r="Q41" s="179">
        <f t="shared" si="34"/>
        <v>3.63</v>
      </c>
      <c r="R41" s="143">
        <f t="shared" si="35"/>
        <v>0.82360861739167102</v>
      </c>
      <c r="S41" s="143">
        <f t="shared" si="36"/>
        <v>8.6647911068382655E-11</v>
      </c>
      <c r="T41" s="143">
        <f t="shared" si="40"/>
        <v>0.83219759859562992</v>
      </c>
      <c r="U41" s="143">
        <f t="shared" si="41"/>
        <v>1.4554690785928415E-11</v>
      </c>
      <c r="W41" s="144"/>
      <c r="X41" s="144"/>
      <c r="Y41" s="143"/>
      <c r="Z41" s="145">
        <f t="shared" si="42"/>
        <v>24091.019439867778</v>
      </c>
      <c r="AA41" s="145">
        <f t="shared" si="43"/>
        <v>24051.472485480001</v>
      </c>
      <c r="AB41" s="145">
        <f t="shared" si="44"/>
        <v>5457.0247928143226</v>
      </c>
      <c r="AC41" s="145">
        <f t="shared" si="45"/>
        <v>5457.0247933884302</v>
      </c>
      <c r="AD41" s="145">
        <f t="shared" si="46"/>
        <v>5448.0667370000001</v>
      </c>
      <c r="AE41" s="145">
        <f t="shared" si="47"/>
        <v>23842.37979766932</v>
      </c>
      <c r="AF41" s="145">
        <f t="shared" si="48"/>
        <v>23803.241001210001</v>
      </c>
      <c r="AG41" s="145">
        <f t="shared" si="49"/>
        <v>5457.0247932929897</v>
      </c>
      <c r="AH41" s="145">
        <f t="shared" si="50"/>
        <v>5457.0247933884302</v>
      </c>
      <c r="AI41" s="145">
        <f t="shared" si="51"/>
        <v>5448.0667369999992</v>
      </c>
      <c r="AK41" s="180"/>
      <c r="AL41" s="184" t="s">
        <v>393</v>
      </c>
      <c r="AM41" s="185">
        <v>19809</v>
      </c>
      <c r="AN41" s="185">
        <v>5448.0667370000001</v>
      </c>
      <c r="AO41" s="185">
        <v>1109.2999300000001</v>
      </c>
      <c r="AP41" s="185">
        <v>68.383329000000018</v>
      </c>
      <c r="AQ41" s="185">
        <v>3.6359686759101457</v>
      </c>
      <c r="AR41" s="185">
        <v>3.63</v>
      </c>
      <c r="AS41" s="185">
        <v>82.360861730502307</v>
      </c>
      <c r="AT41" s="185">
        <v>83.219759858107523</v>
      </c>
      <c r="AU41" s="185">
        <v>5.968675910145862E-3</v>
      </c>
      <c r="AV41" s="185">
        <v>19776.482255310002</v>
      </c>
      <c r="AW41" s="185">
        <v>-32.517744690000107</v>
      </c>
      <c r="AX41" s="185">
        <v>-8.958056388429787</v>
      </c>
      <c r="AY41" s="155"/>
    </row>
    <row r="42" spans="2:51" x14ac:dyDescent="0.35">
      <c r="B42" s="142" t="str">
        <f t="shared" si="27"/>
        <v>19730 CO 1/4SH CHOC SAT CK</v>
      </c>
      <c r="D42" s="173">
        <f t="shared" si="28"/>
        <v>32745</v>
      </c>
      <c r="E42" s="174">
        <f t="shared" si="28"/>
        <v>9718.8834359999983</v>
      </c>
      <c r="F42" s="174">
        <f t="shared" si="28"/>
        <v>1668.1165659999999</v>
      </c>
      <c r="G42" s="174">
        <f t="shared" si="28"/>
        <v>1325.3333259999999</v>
      </c>
      <c r="H42" s="175">
        <f t="shared" si="29"/>
        <v>3.3692141916949323</v>
      </c>
      <c r="I42" s="176">
        <f t="shared" si="30"/>
        <v>3.63</v>
      </c>
      <c r="J42" s="177">
        <f t="shared" si="31"/>
        <v>0.70959916826633462</v>
      </c>
      <c r="K42" s="177">
        <f t="shared" si="31"/>
        <v>0.79218944018706339</v>
      </c>
      <c r="L42" s="178">
        <f t="shared" si="37"/>
        <v>3.6300000003024464</v>
      </c>
      <c r="M42" s="143">
        <f t="shared" si="32"/>
        <v>0.76452396151329105</v>
      </c>
      <c r="N42" s="143">
        <f t="shared" si="33"/>
        <v>5.4924793246956427E-2</v>
      </c>
      <c r="O42" s="143">
        <f t="shared" si="38"/>
        <v>0.8535069319656613</v>
      </c>
      <c r="P42" s="143">
        <f t="shared" si="39"/>
        <v>6.131749177859791E-2</v>
      </c>
      <c r="Q42" s="179">
        <f t="shared" si="34"/>
        <v>3.63</v>
      </c>
      <c r="R42" s="143">
        <f t="shared" si="35"/>
        <v>0.70959916832545733</v>
      </c>
      <c r="S42" s="143">
        <f t="shared" si="36"/>
        <v>5.9122706730363461E-11</v>
      </c>
      <c r="T42" s="143">
        <f t="shared" si="40"/>
        <v>0.79218944018972659</v>
      </c>
      <c r="U42" s="143">
        <f t="shared" si="41"/>
        <v>2.6632029914708255E-12</v>
      </c>
      <c r="W42" s="144"/>
      <c r="X42" s="144"/>
      <c r="Y42" s="143"/>
      <c r="Z42" s="145">
        <f t="shared" si="42"/>
        <v>42830.573858254065</v>
      </c>
      <c r="AA42" s="145">
        <f t="shared" si="43"/>
        <v>46145.769980639998</v>
      </c>
      <c r="AB42" s="145">
        <f t="shared" si="44"/>
        <v>9020.6611562732051</v>
      </c>
      <c r="AC42" s="145">
        <f t="shared" si="45"/>
        <v>9020.6611570247915</v>
      </c>
      <c r="AD42" s="145">
        <f t="shared" si="46"/>
        <v>9718.8834359999983</v>
      </c>
      <c r="AE42" s="145">
        <f t="shared" si="47"/>
        <v>38365.242007568617</v>
      </c>
      <c r="AF42" s="145">
        <f t="shared" si="48"/>
        <v>41334.810007259992</v>
      </c>
      <c r="AG42" s="145">
        <f t="shared" si="49"/>
        <v>9020.6611569944689</v>
      </c>
      <c r="AH42" s="145">
        <f t="shared" si="50"/>
        <v>9020.6611570247951</v>
      </c>
      <c r="AI42" s="145">
        <f t="shared" si="51"/>
        <v>9718.8834359999983</v>
      </c>
      <c r="AK42" s="180"/>
      <c r="AL42" s="184" t="s">
        <v>394</v>
      </c>
      <c r="AM42" s="185">
        <v>32745</v>
      </c>
      <c r="AN42" s="185">
        <v>9718.8834359999983</v>
      </c>
      <c r="AO42" s="185">
        <v>1668.1165659999999</v>
      </c>
      <c r="AP42" s="185">
        <v>1325.3333259999999</v>
      </c>
      <c r="AQ42" s="185">
        <v>3.3692141916949323</v>
      </c>
      <c r="AR42" s="185">
        <v>3.63</v>
      </c>
      <c r="AS42" s="185">
        <v>70.95991682663346</v>
      </c>
      <c r="AT42" s="185">
        <v>79.218944018706338</v>
      </c>
      <c r="AU42" s="185">
        <v>-0.26078580830506781</v>
      </c>
      <c r="AV42" s="185">
        <v>35279.546872679995</v>
      </c>
      <c r="AW42" s="185">
        <v>2534.5468726799991</v>
      </c>
      <c r="AX42" s="185">
        <v>698.22227897520668</v>
      </c>
      <c r="AY42" s="155"/>
    </row>
    <row r="43" spans="2:51" x14ac:dyDescent="0.35">
      <c r="B43" s="142" t="str">
        <f t="shared" si="27"/>
        <v>19732 CO 1/4SH MRBL SAT  CK</v>
      </c>
      <c r="D43" s="173">
        <f t="shared" si="28"/>
        <v>33462</v>
      </c>
      <c r="E43" s="174">
        <f t="shared" si="28"/>
        <v>9471.1334690000003</v>
      </c>
      <c r="F43" s="174">
        <f t="shared" si="28"/>
        <v>2746.7998709999997</v>
      </c>
      <c r="G43" s="174">
        <f t="shared" si="28"/>
        <v>1563.9833199999996</v>
      </c>
      <c r="H43" s="175">
        <f t="shared" si="29"/>
        <v>3.5330512561695584</v>
      </c>
      <c r="I43" s="176">
        <f t="shared" si="30"/>
        <v>3.63</v>
      </c>
      <c r="J43" s="177">
        <f t="shared" si="31"/>
        <v>0.66884066728519709</v>
      </c>
      <c r="K43" s="177">
        <f t="shared" si="31"/>
        <v>0.75445708200803485</v>
      </c>
      <c r="L43" s="178">
        <f t="shared" si="37"/>
        <v>3.6301084847976508</v>
      </c>
      <c r="M43" s="143">
        <f t="shared" si="32"/>
        <v>0.68721453645765995</v>
      </c>
      <c r="N43" s="143">
        <f t="shared" si="33"/>
        <v>1.8373869172462864E-2</v>
      </c>
      <c r="O43" s="143">
        <f t="shared" si="38"/>
        <v>0.77518293850832232</v>
      </c>
      <c r="P43" s="143">
        <f t="shared" si="39"/>
        <v>2.0725856500287465E-2</v>
      </c>
      <c r="Q43" s="179">
        <f t="shared" si="34"/>
        <v>3.63</v>
      </c>
      <c r="R43" s="143">
        <f t="shared" si="35"/>
        <v>0.66886065600267675</v>
      </c>
      <c r="S43" s="143">
        <f t="shared" si="36"/>
        <v>1.9988717479657581E-5</v>
      </c>
      <c r="T43" s="143">
        <f t="shared" si="40"/>
        <v>0.75447962938237945</v>
      </c>
      <c r="U43" s="143">
        <f t="shared" si="41"/>
        <v>2.2547374344594751E-5</v>
      </c>
      <c r="W43" s="144"/>
      <c r="X43" s="144"/>
      <c r="Y43" s="143"/>
      <c r="Z43" s="145">
        <f t="shared" si="42"/>
        <v>48692.217968037163</v>
      </c>
      <c r="AA43" s="145">
        <f t="shared" si="43"/>
        <v>50028.357475799996</v>
      </c>
      <c r="AB43" s="145">
        <f t="shared" si="44"/>
        <v>9217.9063353433739</v>
      </c>
      <c r="AC43" s="145">
        <f t="shared" si="45"/>
        <v>9218.1818181818198</v>
      </c>
      <c r="AD43" s="145">
        <f t="shared" si="46"/>
        <v>9471.1334690000003</v>
      </c>
      <c r="AE43" s="145">
        <f t="shared" si="47"/>
        <v>43166.584734682925</v>
      </c>
      <c r="AF43" s="145">
        <f t="shared" si="48"/>
        <v>44351.098024200001</v>
      </c>
      <c r="AG43" s="145">
        <f t="shared" si="49"/>
        <v>9217.9063358650837</v>
      </c>
      <c r="AH43" s="145">
        <f t="shared" si="50"/>
        <v>9218.181818181818</v>
      </c>
      <c r="AI43" s="145">
        <f t="shared" si="51"/>
        <v>9471.1334690000003</v>
      </c>
      <c r="AK43" s="180"/>
      <c r="AL43" s="184" t="s">
        <v>395</v>
      </c>
      <c r="AM43" s="185">
        <v>33462</v>
      </c>
      <c r="AN43" s="185">
        <v>9471.1334690000003</v>
      </c>
      <c r="AO43" s="185">
        <v>2746.7998709999997</v>
      </c>
      <c r="AP43" s="185">
        <v>1563.9833199999996</v>
      </c>
      <c r="AQ43" s="185">
        <v>3.5330512561695588</v>
      </c>
      <c r="AR43" s="185">
        <v>3.63</v>
      </c>
      <c r="AS43" s="185">
        <v>66.884066728519713</v>
      </c>
      <c r="AT43" s="185">
        <v>75.44570820080348</v>
      </c>
      <c r="AU43" s="185">
        <v>-9.6948743830441234E-2</v>
      </c>
      <c r="AV43" s="185">
        <v>34380.214492470004</v>
      </c>
      <c r="AW43" s="185">
        <v>918.21449246999907</v>
      </c>
      <c r="AX43" s="185">
        <v>252.95165081818163</v>
      </c>
      <c r="AY43" s="155"/>
    </row>
    <row r="44" spans="2:51" x14ac:dyDescent="0.35">
      <c r="B44" s="142" t="str">
        <f t="shared" si="27"/>
        <v>19740 CO 1/4SH R-VEL SAT CK</v>
      </c>
      <c r="D44" s="173">
        <f t="shared" si="28"/>
        <v>7983</v>
      </c>
      <c r="E44" s="174">
        <f t="shared" si="28"/>
        <v>2156.3833560000003</v>
      </c>
      <c r="F44" s="174">
        <f t="shared" si="28"/>
        <v>303.09997499999997</v>
      </c>
      <c r="G44" s="174">
        <f t="shared" si="28"/>
        <v>57.066664000000003</v>
      </c>
      <c r="H44" s="175">
        <f t="shared" si="29"/>
        <v>3.7020319127337946</v>
      </c>
      <c r="I44" s="176">
        <f t="shared" si="30"/>
        <v>3.63</v>
      </c>
      <c r="J44" s="177">
        <f t="shared" si="31"/>
        <v>0.87388430881794821</v>
      </c>
      <c r="K44" s="177">
        <f t="shared" si="31"/>
        <v>0.89416078799476095</v>
      </c>
      <c r="L44" s="178">
        <f t="shared" si="37"/>
        <v>3.6300000012092806</v>
      </c>
      <c r="M44" s="143">
        <f t="shared" si="32"/>
        <v>0.85688079326236466</v>
      </c>
      <c r="N44" s="143">
        <f t="shared" si="33"/>
        <v>-1.7003515555583548E-2</v>
      </c>
      <c r="O44" s="143">
        <f t="shared" si="38"/>
        <v>0.87676274476852722</v>
      </c>
      <c r="P44" s="143">
        <f t="shared" si="39"/>
        <v>-1.7398043226233728E-2</v>
      </c>
      <c r="Q44" s="179">
        <f t="shared" si="34"/>
        <v>3.63</v>
      </c>
      <c r="R44" s="143">
        <f t="shared" si="35"/>
        <v>0.87388430910906978</v>
      </c>
      <c r="S44" s="143">
        <f t="shared" si="36"/>
        <v>2.9112157129418392E-10</v>
      </c>
      <c r="T44" s="143">
        <f t="shared" si="40"/>
        <v>0.89416078816230371</v>
      </c>
      <c r="U44" s="143">
        <f t="shared" si="41"/>
        <v>1.6754275744546021E-10</v>
      </c>
      <c r="W44" s="144"/>
      <c r="X44" s="144"/>
      <c r="Y44" s="143"/>
      <c r="Z44" s="145">
        <f t="shared" si="42"/>
        <v>9316.3483914800727</v>
      </c>
      <c r="AA44" s="145">
        <f t="shared" si="43"/>
        <v>9135.0764818500011</v>
      </c>
      <c r="AB44" s="145">
        <f t="shared" si="44"/>
        <v>2199.1735529863863</v>
      </c>
      <c r="AC44" s="145">
        <f t="shared" si="45"/>
        <v>2199.1735537190084</v>
      </c>
      <c r="AD44" s="145">
        <f t="shared" si="46"/>
        <v>2156.3833560000003</v>
      </c>
      <c r="AE44" s="145">
        <f t="shared" si="47"/>
        <v>9105.085780198815</v>
      </c>
      <c r="AF44" s="145">
        <f t="shared" si="48"/>
        <v>8927.9244915300005</v>
      </c>
      <c r="AG44" s="145">
        <f t="shared" si="49"/>
        <v>2199.17355330694</v>
      </c>
      <c r="AH44" s="145">
        <f t="shared" si="50"/>
        <v>2199.1735537190084</v>
      </c>
      <c r="AI44" s="145">
        <f t="shared" si="51"/>
        <v>2156.3833560000003</v>
      </c>
      <c r="AK44" s="180"/>
      <c r="AL44" s="184" t="s">
        <v>396</v>
      </c>
      <c r="AM44" s="185">
        <v>7983</v>
      </c>
      <c r="AN44" s="185">
        <v>2156.3833560000003</v>
      </c>
      <c r="AO44" s="185">
        <v>303.09997499999997</v>
      </c>
      <c r="AP44" s="185">
        <v>57.066664000000003</v>
      </c>
      <c r="AQ44" s="185">
        <v>3.7020319127337946</v>
      </c>
      <c r="AR44" s="185">
        <v>3.63</v>
      </c>
      <c r="AS44" s="185">
        <v>87.388430881794818</v>
      </c>
      <c r="AT44" s="185">
        <v>89.416078799476097</v>
      </c>
      <c r="AU44" s="185">
        <v>7.2031912733794459E-2</v>
      </c>
      <c r="AV44" s="185">
        <v>7827.6715822800006</v>
      </c>
      <c r="AW44" s="185">
        <v>-155.32841771999978</v>
      </c>
      <c r="AX44" s="185">
        <v>-42.790197719008205</v>
      </c>
      <c r="AY44" s="155"/>
    </row>
    <row r="45" spans="2:51" x14ac:dyDescent="0.35">
      <c r="B45" s="142" t="str">
        <f t="shared" si="27"/>
        <v>19742 CO WH SAT SHT CK</v>
      </c>
      <c r="D45" s="173">
        <f t="shared" si="28"/>
        <v>22816</v>
      </c>
      <c r="E45" s="174">
        <f t="shared" si="28"/>
        <v>4955.6000500000018</v>
      </c>
      <c r="F45" s="174">
        <f t="shared" si="28"/>
        <v>1383.8499499999996</v>
      </c>
      <c r="G45" s="174">
        <f t="shared" si="28"/>
        <v>557.93332799999985</v>
      </c>
      <c r="H45" s="175">
        <f t="shared" si="29"/>
        <v>4.6040842218491767</v>
      </c>
      <c r="I45" s="176">
        <f t="shared" si="30"/>
        <v>4.83</v>
      </c>
      <c r="J45" s="177">
        <f t="shared" si="31"/>
        <v>0.68486979761701205</v>
      </c>
      <c r="K45" s="177">
        <f t="shared" si="31"/>
        <v>0.74514500847963172</v>
      </c>
      <c r="L45" s="178">
        <f t="shared" si="37"/>
        <v>4.8299999998724044</v>
      </c>
      <c r="M45" s="143">
        <f t="shared" si="32"/>
        <v>0.71847537165038955</v>
      </c>
      <c r="N45" s="143">
        <f t="shared" si="33"/>
        <v>3.3605574033377494E-2</v>
      </c>
      <c r="O45" s="143">
        <f t="shared" si="38"/>
        <v>0.7817082002381911</v>
      </c>
      <c r="P45" s="143">
        <f t="shared" si="39"/>
        <v>3.6563191758559377E-2</v>
      </c>
      <c r="Q45" s="179">
        <f t="shared" si="34"/>
        <v>4.83</v>
      </c>
      <c r="R45" s="143">
        <f t="shared" si="35"/>
        <v>0.68486979759891964</v>
      </c>
      <c r="S45" s="143">
        <f t="shared" si="36"/>
        <v>-1.8092416453896476E-11</v>
      </c>
      <c r="T45" s="143">
        <f t="shared" si="40"/>
        <v>0.7451450084486072</v>
      </c>
      <c r="U45" s="143">
        <f t="shared" si="41"/>
        <v>-3.1024516289335224E-11</v>
      </c>
      <c r="W45" s="144"/>
      <c r="X45" s="144"/>
      <c r="Y45" s="143"/>
      <c r="Z45" s="145">
        <f t="shared" si="42"/>
        <v>31756.133752490372</v>
      </c>
      <c r="AA45" s="145">
        <f t="shared" si="43"/>
        <v>33314.36147424001</v>
      </c>
      <c r="AB45" s="145">
        <f t="shared" si="44"/>
        <v>4723.8095239343138</v>
      </c>
      <c r="AC45" s="145">
        <f t="shared" si="45"/>
        <v>4723.8095238095239</v>
      </c>
      <c r="AD45" s="145">
        <f t="shared" si="46"/>
        <v>4955.6000500000018</v>
      </c>
      <c r="AE45" s="145">
        <f t="shared" si="47"/>
        <v>29187.36172020177</v>
      </c>
      <c r="AF45" s="145">
        <f t="shared" si="48"/>
        <v>30619.543500000007</v>
      </c>
      <c r="AG45" s="145">
        <f t="shared" si="49"/>
        <v>4723.8095240062021</v>
      </c>
      <c r="AH45" s="145">
        <f t="shared" si="50"/>
        <v>4723.8095238095239</v>
      </c>
      <c r="AI45" s="145">
        <f t="shared" si="51"/>
        <v>4955.6000500000018</v>
      </c>
      <c r="AK45" s="180"/>
      <c r="AL45" s="184" t="s">
        <v>397</v>
      </c>
      <c r="AM45" s="185">
        <v>22816</v>
      </c>
      <c r="AN45" s="185">
        <v>4955.6000500000018</v>
      </c>
      <c r="AO45" s="185">
        <v>1383.8499499999996</v>
      </c>
      <c r="AP45" s="185">
        <v>557.93332799999985</v>
      </c>
      <c r="AQ45" s="185">
        <v>4.6040842218491767</v>
      </c>
      <c r="AR45" s="185">
        <v>4.83</v>
      </c>
      <c r="AS45" s="185">
        <v>68.486979761701207</v>
      </c>
      <c r="AT45" s="185">
        <v>74.514500847963177</v>
      </c>
      <c r="AU45" s="185">
        <v>-0.22591577815082303</v>
      </c>
      <c r="AV45" s="185">
        <v>23935.548241499997</v>
      </c>
      <c r="AW45" s="185">
        <v>1119.5482414999999</v>
      </c>
      <c r="AX45" s="185">
        <v>231.79052619047619</v>
      </c>
      <c r="AY45" s="155"/>
    </row>
    <row r="46" spans="2:51" x14ac:dyDescent="0.35">
      <c r="B46" s="142" t="str">
        <f t="shared" si="27"/>
        <v>19743 CO YEL SAT SHT CK</v>
      </c>
      <c r="D46" s="173">
        <f t="shared" si="28"/>
        <v>11501</v>
      </c>
      <c r="E46" s="174">
        <f t="shared" si="28"/>
        <v>2387.4833659999999</v>
      </c>
      <c r="F46" s="174">
        <f t="shared" si="28"/>
        <v>558.44996900000001</v>
      </c>
      <c r="G46" s="174">
        <f t="shared" si="28"/>
        <v>104.34999599999999</v>
      </c>
      <c r="H46" s="175">
        <f t="shared" si="29"/>
        <v>4.8172063369257421</v>
      </c>
      <c r="I46" s="176">
        <f t="shared" si="30"/>
        <v>4.83</v>
      </c>
      <c r="J46" s="177">
        <f t="shared" si="31"/>
        <v>0.78063548930303273</v>
      </c>
      <c r="K46" s="177">
        <f t="shared" si="31"/>
        <v>0.8082869331064616</v>
      </c>
      <c r="L46" s="178">
        <f t="shared" si="37"/>
        <v>4.8299999993545262</v>
      </c>
      <c r="M46" s="143">
        <f t="shared" si="32"/>
        <v>0.78270872142795056</v>
      </c>
      <c r="N46" s="143">
        <f t="shared" si="33"/>
        <v>2.0732321249178343E-3</v>
      </c>
      <c r="O46" s="143">
        <f t="shared" si="38"/>
        <v>0.81043360270065312</v>
      </c>
      <c r="P46" s="143">
        <f t="shared" si="39"/>
        <v>2.1466695941915193E-3</v>
      </c>
      <c r="Q46" s="179">
        <f t="shared" si="34"/>
        <v>4.83</v>
      </c>
      <c r="R46" s="143">
        <f t="shared" si="35"/>
        <v>0.78063548919870984</v>
      </c>
      <c r="S46" s="143">
        <f t="shared" si="36"/>
        <v>-1.0432288366502007E-10</v>
      </c>
      <c r="T46" s="143">
        <f t="shared" si="40"/>
        <v>0.80828693304081678</v>
      </c>
      <c r="U46" s="143">
        <f t="shared" si="41"/>
        <v>-6.5644822910826406E-11</v>
      </c>
      <c r="W46" s="144"/>
      <c r="X46" s="144"/>
      <c r="Y46" s="143"/>
      <c r="Z46" s="145">
        <f t="shared" si="42"/>
        <v>14693.844191512158</v>
      </c>
      <c r="AA46" s="145">
        <f t="shared" si="43"/>
        <v>14732.868488729999</v>
      </c>
      <c r="AB46" s="145">
        <f t="shared" si="44"/>
        <v>2381.1594206080695</v>
      </c>
      <c r="AC46" s="145">
        <f t="shared" si="45"/>
        <v>2381.159420289855</v>
      </c>
      <c r="AD46" s="145">
        <f t="shared" si="46"/>
        <v>2387.4833659999999</v>
      </c>
      <c r="AE46" s="145">
        <f t="shared" si="47"/>
        <v>14191.168729522784</v>
      </c>
      <c r="AF46" s="145">
        <f t="shared" si="48"/>
        <v>14228.85800805</v>
      </c>
      <c r="AG46" s="145">
        <f t="shared" si="49"/>
        <v>2381.15942048324</v>
      </c>
      <c r="AH46" s="145">
        <f t="shared" si="50"/>
        <v>2381.159420289855</v>
      </c>
      <c r="AI46" s="145">
        <f t="shared" si="51"/>
        <v>2387.4833659999999</v>
      </c>
      <c r="AK46" s="180"/>
      <c r="AL46" s="184" t="s">
        <v>398</v>
      </c>
      <c r="AM46" s="185">
        <v>11501</v>
      </c>
      <c r="AN46" s="185">
        <v>2387.4833659999999</v>
      </c>
      <c r="AO46" s="185">
        <v>558.44996900000001</v>
      </c>
      <c r="AP46" s="185">
        <v>104.34999599999999</v>
      </c>
      <c r="AQ46" s="185">
        <v>4.8172063369257421</v>
      </c>
      <c r="AR46" s="185">
        <v>4.83</v>
      </c>
      <c r="AS46" s="185">
        <v>78.06354893030327</v>
      </c>
      <c r="AT46" s="185">
        <v>80.828693310646159</v>
      </c>
      <c r="AU46" s="185">
        <v>-1.2793663074257893E-2</v>
      </c>
      <c r="AV46" s="185">
        <v>11531.544657779999</v>
      </c>
      <c r="AW46" s="185">
        <v>30.544657780000161</v>
      </c>
      <c r="AX46" s="185">
        <v>6.3239457101449519</v>
      </c>
      <c r="AY46" s="155"/>
    </row>
    <row r="47" spans="2:51" x14ac:dyDescent="0.35">
      <c r="B47" s="142" t="str">
        <f t="shared" si="27"/>
        <v>19749 CO CHOC SHT SAT CK</v>
      </c>
      <c r="D47" s="173">
        <f t="shared" ref="D47:G52" si="62">AM47</f>
        <v>18576</v>
      </c>
      <c r="E47" s="174">
        <f t="shared" si="62"/>
        <v>3884.9000410000003</v>
      </c>
      <c r="F47" s="174">
        <f t="shared" si="62"/>
        <v>894.16662399999984</v>
      </c>
      <c r="G47" s="174">
        <f t="shared" si="62"/>
        <v>324.84999599999998</v>
      </c>
      <c r="H47" s="175">
        <f t="shared" si="29"/>
        <v>4.7815902092601608</v>
      </c>
      <c r="I47" s="176">
        <f t="shared" si="30"/>
        <v>4.83</v>
      </c>
      <c r="J47" s="177">
        <f t="shared" si="31"/>
        <v>0.75353164804048722</v>
      </c>
      <c r="K47" s="177">
        <f t="shared" si="31"/>
        <v>0.8047518485674704</v>
      </c>
      <c r="L47" s="178">
        <f t="shared" si="37"/>
        <v>4.8299999998676624</v>
      </c>
      <c r="M47" s="143">
        <f t="shared" si="32"/>
        <v>0.76116055551715056</v>
      </c>
      <c r="N47" s="143">
        <f t="shared" si="33"/>
        <v>7.628907476663338E-3</v>
      </c>
      <c r="O47" s="143">
        <f t="shared" si="38"/>
        <v>0.81289931974614971</v>
      </c>
      <c r="P47" s="143">
        <f t="shared" si="39"/>
        <v>8.1474711786793108E-3</v>
      </c>
      <c r="Q47" s="179">
        <f t="shared" si="34"/>
        <v>4.83</v>
      </c>
      <c r="R47" s="143">
        <f t="shared" si="35"/>
        <v>0.75353164801984107</v>
      </c>
      <c r="S47" s="143">
        <f t="shared" si="36"/>
        <v>-2.0646151455139261E-11</v>
      </c>
      <c r="T47" s="143">
        <f t="shared" si="40"/>
        <v>0.80475184853259518</v>
      </c>
      <c r="U47" s="143">
        <f t="shared" si="41"/>
        <v>-3.4875213827945117E-11</v>
      </c>
      <c r="W47" s="144"/>
      <c r="X47" s="144"/>
      <c r="Y47" s="143"/>
      <c r="Z47" s="145">
        <f t="shared" si="42"/>
        <v>24404.837935117412</v>
      </c>
      <c r="AA47" s="145">
        <f t="shared" si="43"/>
        <v>24651.917472630001</v>
      </c>
      <c r="AB47" s="145">
        <f t="shared" si="44"/>
        <v>3845.9627330246308</v>
      </c>
      <c r="AC47" s="145">
        <f t="shared" si="45"/>
        <v>3845.9627329192544</v>
      </c>
      <c r="AD47" s="145">
        <f t="shared" si="46"/>
        <v>3884.9000410000003</v>
      </c>
      <c r="AE47" s="145">
        <f t="shared" si="47"/>
        <v>22851.538374765609</v>
      </c>
      <c r="AF47" s="145">
        <f t="shared" si="48"/>
        <v>23082.89199195</v>
      </c>
      <c r="AG47" s="145">
        <f t="shared" si="49"/>
        <v>3845.9627330859262</v>
      </c>
      <c r="AH47" s="145">
        <f t="shared" si="50"/>
        <v>3845.9627329192549</v>
      </c>
      <c r="AI47" s="145">
        <f t="shared" si="51"/>
        <v>3884.9000410000008</v>
      </c>
      <c r="AK47" s="180"/>
      <c r="AL47" s="184" t="s">
        <v>399</v>
      </c>
      <c r="AM47" s="185">
        <v>18576</v>
      </c>
      <c r="AN47" s="185">
        <v>3884.9000410000003</v>
      </c>
      <c r="AO47" s="185">
        <v>894.16662399999984</v>
      </c>
      <c r="AP47" s="185">
        <v>324.84999599999998</v>
      </c>
      <c r="AQ47" s="185">
        <v>4.7815902092601617</v>
      </c>
      <c r="AR47" s="185">
        <v>4.83</v>
      </c>
      <c r="AS47" s="185">
        <v>75.353164804048717</v>
      </c>
      <c r="AT47" s="185">
        <v>80.475184856747035</v>
      </c>
      <c r="AU47" s="185">
        <v>-4.840979073983874E-2</v>
      </c>
      <c r="AV47" s="185">
        <v>18764.067198029999</v>
      </c>
      <c r="AW47" s="185">
        <v>188.06719803000055</v>
      </c>
      <c r="AX47" s="185">
        <v>38.937308080745446</v>
      </c>
      <c r="AY47" s="155"/>
    </row>
    <row r="48" spans="2:51" x14ac:dyDescent="0.35">
      <c r="B48" s="142" t="str">
        <f t="shared" si="27"/>
        <v>19751 CO MRBL SHT SAT CK</v>
      </c>
      <c r="D48" s="173">
        <f t="shared" si="62"/>
        <v>17334</v>
      </c>
      <c r="E48" s="174">
        <f t="shared" si="62"/>
        <v>3631.150035000001</v>
      </c>
      <c r="F48" s="174">
        <f t="shared" si="62"/>
        <v>1619.9166299999997</v>
      </c>
      <c r="G48" s="174">
        <f t="shared" si="62"/>
        <v>236.84999499999998</v>
      </c>
      <c r="H48" s="175">
        <f t="shared" si="29"/>
        <v>4.7736942381671641</v>
      </c>
      <c r="I48" s="176">
        <f t="shared" si="30"/>
        <v>4.83</v>
      </c>
      <c r="J48" s="177">
        <f t="shared" si="31"/>
        <v>0.6539494125296007</v>
      </c>
      <c r="K48" s="177">
        <f t="shared" si="31"/>
        <v>0.68344587966028347</v>
      </c>
      <c r="L48" s="178">
        <f t="shared" si="37"/>
        <v>4.8299999999434595</v>
      </c>
      <c r="M48" s="143">
        <f t="shared" si="32"/>
        <v>0.66166275108849792</v>
      </c>
      <c r="N48" s="143">
        <f t="shared" si="33"/>
        <v>7.7133385588972203E-3</v>
      </c>
      <c r="O48" s="143">
        <f t="shared" si="38"/>
        <v>0.69150712924723468</v>
      </c>
      <c r="P48" s="143">
        <f t="shared" si="39"/>
        <v>8.0612495869512024E-3</v>
      </c>
      <c r="Q48" s="179">
        <f t="shared" si="34"/>
        <v>4.83</v>
      </c>
      <c r="R48" s="143">
        <f t="shared" si="35"/>
        <v>0.65394941252194561</v>
      </c>
      <c r="S48" s="143">
        <f t="shared" si="36"/>
        <v>-7.6550987770929169E-12</v>
      </c>
      <c r="T48" s="143">
        <f t="shared" si="40"/>
        <v>0.68344587961470815</v>
      </c>
      <c r="U48" s="143">
        <f t="shared" si="41"/>
        <v>-4.5575321294677451E-11</v>
      </c>
      <c r="W48" s="144"/>
      <c r="X48" s="144"/>
      <c r="Y48" s="143"/>
      <c r="Z48" s="145">
        <f t="shared" si="42"/>
        <v>26197.636139383587</v>
      </c>
      <c r="AA48" s="145">
        <f t="shared" si="43"/>
        <v>26506.637467799999</v>
      </c>
      <c r="AB48" s="145">
        <f t="shared" si="44"/>
        <v>3588.8198758184085</v>
      </c>
      <c r="AC48" s="145">
        <f t="shared" si="45"/>
        <v>3588.819875776398</v>
      </c>
      <c r="AD48" s="145">
        <f t="shared" si="46"/>
        <v>3631.150035000001</v>
      </c>
      <c r="AE48" s="145">
        <f t="shared" si="47"/>
        <v>25066.986682942166</v>
      </c>
      <c r="AF48" s="145">
        <f t="shared" si="48"/>
        <v>25362.651991950002</v>
      </c>
      <c r="AG48" s="145">
        <f t="shared" si="49"/>
        <v>3588.8198760157161</v>
      </c>
      <c r="AH48" s="145">
        <f t="shared" si="50"/>
        <v>3588.8198757763971</v>
      </c>
      <c r="AI48" s="145">
        <f t="shared" si="51"/>
        <v>3631.1500350000006</v>
      </c>
      <c r="AK48" s="180"/>
      <c r="AL48" s="184" t="s">
        <v>400</v>
      </c>
      <c r="AM48" s="185">
        <v>17334</v>
      </c>
      <c r="AN48" s="185">
        <v>3631.150035000001</v>
      </c>
      <c r="AO48" s="185">
        <v>1619.9166299999997</v>
      </c>
      <c r="AP48" s="185">
        <v>236.84999499999998</v>
      </c>
      <c r="AQ48" s="185">
        <v>4.7736942381671641</v>
      </c>
      <c r="AR48" s="185">
        <v>4.83</v>
      </c>
      <c r="AS48" s="185">
        <v>65.394941252960066</v>
      </c>
      <c r="AT48" s="185">
        <v>68.344587966028342</v>
      </c>
      <c r="AU48" s="185">
        <v>-5.6305761832836081E-2</v>
      </c>
      <c r="AV48" s="185">
        <v>17538.454669049999</v>
      </c>
      <c r="AW48" s="185">
        <v>204.45466904999955</v>
      </c>
      <c r="AX48" s="185">
        <v>42.330159223602365</v>
      </c>
      <c r="AY48" s="155"/>
    </row>
    <row r="49" spans="1:51" x14ac:dyDescent="0.35">
      <c r="B49" s="142" t="str">
        <f t="shared" si="27"/>
        <v>19774 Strawberry 1/4 SH CK</v>
      </c>
      <c r="D49" s="173">
        <f t="shared" si="62"/>
        <v>8541</v>
      </c>
      <c r="E49" s="174">
        <f t="shared" si="62"/>
        <v>2347.900028</v>
      </c>
      <c r="F49" s="174">
        <f t="shared" si="62"/>
        <v>317.83330799999999</v>
      </c>
      <c r="G49" s="174">
        <f t="shared" si="62"/>
        <v>803.69999499999994</v>
      </c>
      <c r="H49" s="175">
        <f t="shared" si="29"/>
        <v>3.6377187691741022</v>
      </c>
      <c r="I49" s="176">
        <f t="shared" si="30"/>
        <v>3.63</v>
      </c>
      <c r="J49" s="177">
        <f t="shared" si="31"/>
        <v>0.67817777064023488</v>
      </c>
      <c r="K49" s="177">
        <f t="shared" si="31"/>
        <v>0.88264363514449784</v>
      </c>
      <c r="L49" s="178">
        <f t="shared" si="37"/>
        <v>3.6300000002791926</v>
      </c>
      <c r="M49" s="143">
        <f t="shared" si="32"/>
        <v>0.67673876509489261</v>
      </c>
      <c r="N49" s="143">
        <f t="shared" si="33"/>
        <v>-1.4390055453422645E-3</v>
      </c>
      <c r="O49" s="143">
        <f t="shared" si="38"/>
        <v>0.88077077939201642</v>
      </c>
      <c r="P49" s="143">
        <f t="shared" si="39"/>
        <v>-1.8728557524814171E-3</v>
      </c>
      <c r="Q49" s="179">
        <f t="shared" si="34"/>
        <v>3.63</v>
      </c>
      <c r="R49" s="143">
        <f t="shared" si="35"/>
        <v>0.67817777069239515</v>
      </c>
      <c r="S49" s="143">
        <f t="shared" si="36"/>
        <v>5.216027609833418E-11</v>
      </c>
      <c r="T49" s="143">
        <f t="shared" si="40"/>
        <v>0.88264363513345467</v>
      </c>
      <c r="U49" s="143">
        <f t="shared" si="41"/>
        <v>-1.1043166381341507E-11</v>
      </c>
      <c r="W49" s="144"/>
      <c r="X49" s="144"/>
      <c r="Y49" s="143"/>
      <c r="Z49" s="145">
        <f t="shared" si="42"/>
        <v>12620.822746576927</v>
      </c>
      <c r="AA49" s="145">
        <f t="shared" si="43"/>
        <v>12594.042991530001</v>
      </c>
      <c r="AB49" s="145">
        <f t="shared" si="44"/>
        <v>2352.8925618025041</v>
      </c>
      <c r="AC49" s="145">
        <f t="shared" si="45"/>
        <v>2352.8925619834708</v>
      </c>
      <c r="AD49" s="145">
        <f t="shared" si="46"/>
        <v>2347.900028</v>
      </c>
      <c r="AE49" s="145">
        <f t="shared" si="47"/>
        <v>9697.1881899802938</v>
      </c>
      <c r="AF49" s="145">
        <f t="shared" si="48"/>
        <v>9676.6120096800005</v>
      </c>
      <c r="AG49" s="145">
        <f t="shared" si="49"/>
        <v>2352.8925620129094</v>
      </c>
      <c r="AH49" s="145">
        <f t="shared" si="50"/>
        <v>2352.8925619834713</v>
      </c>
      <c r="AI49" s="145">
        <f t="shared" si="51"/>
        <v>2347.900028</v>
      </c>
      <c r="AK49" s="180"/>
      <c r="AL49" s="184" t="s">
        <v>401</v>
      </c>
      <c r="AM49" s="185">
        <v>8541</v>
      </c>
      <c r="AN49" s="185">
        <v>2347.900028</v>
      </c>
      <c r="AO49" s="185">
        <v>317.83330799999999</v>
      </c>
      <c r="AP49" s="185">
        <v>803.69999499999994</v>
      </c>
      <c r="AQ49" s="185">
        <v>3.6377187691741018</v>
      </c>
      <c r="AR49" s="185">
        <v>3.63</v>
      </c>
      <c r="AS49" s="185">
        <v>67.817777064023488</v>
      </c>
      <c r="AT49" s="185">
        <v>88.264363514449784</v>
      </c>
      <c r="AU49" s="185">
        <v>7.7187691741016804E-3</v>
      </c>
      <c r="AV49" s="185">
        <v>8522.8771016400005</v>
      </c>
      <c r="AW49" s="185">
        <v>-18.122898360000107</v>
      </c>
      <c r="AX49" s="185">
        <v>-4.9925339834711053</v>
      </c>
      <c r="AY49" s="155"/>
    </row>
    <row r="50" spans="1:51" x14ac:dyDescent="0.35">
      <c r="B50" s="142" t="str">
        <f t="shared" si="27"/>
        <v>19775 Confetti 1/4 SH CK</v>
      </c>
      <c r="D50" s="173">
        <f t="shared" si="62"/>
        <v>16555</v>
      </c>
      <c r="E50" s="174">
        <f t="shared" si="62"/>
        <v>4247.8167430000003</v>
      </c>
      <c r="F50" s="174">
        <f t="shared" si="62"/>
        <v>1558.783259</v>
      </c>
      <c r="G50" s="174">
        <f t="shared" si="62"/>
        <v>382.89999499999993</v>
      </c>
      <c r="H50" s="175">
        <f t="shared" si="29"/>
        <v>3.897296188043204</v>
      </c>
      <c r="I50" s="176">
        <f t="shared" si="30"/>
        <v>3.63</v>
      </c>
      <c r="J50" s="177">
        <f t="shared" si="31"/>
        <v>0.73682947937173549</v>
      </c>
      <c r="K50" s="177">
        <f t="shared" si="31"/>
        <v>0.78541763844083601</v>
      </c>
      <c r="L50" s="178">
        <f t="shared" si="37"/>
        <v>3.6300000001951598</v>
      </c>
      <c r="M50" s="143">
        <f t="shared" si="32"/>
        <v>0.68629400517955941</v>
      </c>
      <c r="N50" s="143">
        <f t="shared" si="33"/>
        <v>-5.0535474192176078E-2</v>
      </c>
      <c r="O50" s="143">
        <f t="shared" si="38"/>
        <v>0.73154974366012826</v>
      </c>
      <c r="P50" s="143">
        <f t="shared" si="39"/>
        <v>-5.3867894780707748E-2</v>
      </c>
      <c r="Q50" s="179">
        <f t="shared" si="34"/>
        <v>3.63</v>
      </c>
      <c r="R50" s="143">
        <f t="shared" si="35"/>
        <v>0.73682947941134969</v>
      </c>
      <c r="S50" s="143">
        <f t="shared" si="36"/>
        <v>3.9614200808557598E-11</v>
      </c>
      <c r="T50" s="143">
        <f t="shared" si="40"/>
        <v>0.78541763838308565</v>
      </c>
      <c r="U50" s="143">
        <f t="shared" si="41"/>
        <v>-5.7750360049624305E-11</v>
      </c>
      <c r="W50" s="144"/>
      <c r="X50" s="144"/>
      <c r="Y50" s="143"/>
      <c r="Z50" s="145">
        <f t="shared" si="42"/>
        <v>24122.314744201522</v>
      </c>
      <c r="AA50" s="145">
        <f t="shared" si="43"/>
        <v>22467.88498911</v>
      </c>
      <c r="AB50" s="145">
        <f t="shared" si="44"/>
        <v>4560.6060603608685</v>
      </c>
      <c r="AC50" s="145">
        <f t="shared" si="45"/>
        <v>4560.6060606060601</v>
      </c>
      <c r="AD50" s="145">
        <f t="shared" si="46"/>
        <v>4247.8167430000012</v>
      </c>
      <c r="AE50" s="145">
        <f t="shared" si="47"/>
        <v>22630.040053286262</v>
      </c>
      <c r="AF50" s="145">
        <f t="shared" si="48"/>
        <v>21077.95800726</v>
      </c>
      <c r="AG50" s="145">
        <f t="shared" si="49"/>
        <v>4560.6060609413935</v>
      </c>
      <c r="AH50" s="145">
        <f t="shared" si="50"/>
        <v>4560.6060606060601</v>
      </c>
      <c r="AI50" s="145">
        <f t="shared" si="51"/>
        <v>4247.8167430000003</v>
      </c>
      <c r="AK50" s="180"/>
      <c r="AL50" s="184" t="s">
        <v>402</v>
      </c>
      <c r="AM50" s="185">
        <v>16555</v>
      </c>
      <c r="AN50" s="185">
        <v>4247.8167430000003</v>
      </c>
      <c r="AO50" s="185">
        <v>1558.783259</v>
      </c>
      <c r="AP50" s="185">
        <v>382.89999499999993</v>
      </c>
      <c r="AQ50" s="185">
        <v>3.8972961880432035</v>
      </c>
      <c r="AR50" s="185">
        <v>3.63</v>
      </c>
      <c r="AS50" s="185">
        <v>73.682947937173552</v>
      </c>
      <c r="AT50" s="185">
        <v>78.541763844083604</v>
      </c>
      <c r="AU50" s="185">
        <v>0.26729618804320354</v>
      </c>
      <c r="AV50" s="185">
        <v>15419.57477709</v>
      </c>
      <c r="AW50" s="185">
        <v>-1135.4252229099995</v>
      </c>
      <c r="AX50" s="185">
        <v>-312.78931760606054</v>
      </c>
      <c r="AY50" s="155"/>
    </row>
    <row r="51" spans="1:51" x14ac:dyDescent="0.35">
      <c r="B51" s="142" t="str">
        <f t="shared" si="27"/>
        <v>26306 LAYTON MARBLE LAYER</v>
      </c>
      <c r="D51" s="173">
        <f t="shared" si="62"/>
        <v>15198</v>
      </c>
      <c r="E51" s="174">
        <f t="shared" si="62"/>
        <v>3936.6000570000006</v>
      </c>
      <c r="F51" s="174">
        <f t="shared" si="62"/>
        <v>1141.4166079999998</v>
      </c>
      <c r="G51" s="174">
        <f t="shared" si="62"/>
        <v>383.23332899999991</v>
      </c>
      <c r="H51" s="175">
        <f t="shared" si="29"/>
        <v>3.8606919117869629</v>
      </c>
      <c r="I51" s="176">
        <f t="shared" si="30"/>
        <v>4</v>
      </c>
      <c r="J51" s="177">
        <f t="shared" si="31"/>
        <v>0.69571984512232876</v>
      </c>
      <c r="K51" s="177">
        <f t="shared" si="31"/>
        <v>0.74822519315225611</v>
      </c>
      <c r="L51" s="178">
        <f t="shared" si="37"/>
        <v>4.0000000000000018</v>
      </c>
      <c r="M51" s="143">
        <f t="shared" si="32"/>
        <v>0.72082399841152578</v>
      </c>
      <c r="N51" s="143">
        <f t="shared" si="33"/>
        <v>2.5104153289197018E-2</v>
      </c>
      <c r="O51" s="143">
        <f t="shared" si="38"/>
        <v>0.775223934205029</v>
      </c>
      <c r="P51" s="143">
        <f t="shared" si="39"/>
        <v>2.699874105277289E-2</v>
      </c>
      <c r="Q51" s="179">
        <f t="shared" si="34"/>
        <v>4</v>
      </c>
      <c r="R51" s="143">
        <f t="shared" si="35"/>
        <v>0.69571984512232898</v>
      </c>
      <c r="S51" s="143">
        <f t="shared" si="36"/>
        <v>0</v>
      </c>
      <c r="T51" s="143">
        <f t="shared" si="40"/>
        <v>0.748225193152256</v>
      </c>
      <c r="U51" s="143">
        <f t="shared" si="41"/>
        <v>0</v>
      </c>
      <c r="W51" s="144"/>
      <c r="X51" s="144"/>
      <c r="Y51" s="143"/>
      <c r="Z51" s="145">
        <f t="shared" si="42"/>
        <v>21084.203680082399</v>
      </c>
      <c r="AA51" s="145">
        <f t="shared" si="43"/>
        <v>21844.999975999999</v>
      </c>
      <c r="AB51" s="145">
        <f t="shared" si="44"/>
        <v>3799.4999999999986</v>
      </c>
      <c r="AC51" s="145">
        <f t="shared" si="45"/>
        <v>3799.5</v>
      </c>
      <c r="AD51" s="145">
        <f t="shared" si="46"/>
        <v>3936.600057000001</v>
      </c>
      <c r="AE51" s="145">
        <f t="shared" si="47"/>
        <v>19604.657866484908</v>
      </c>
      <c r="AF51" s="145">
        <f t="shared" si="48"/>
        <v>20312.06666</v>
      </c>
      <c r="AG51" s="145">
        <f t="shared" si="49"/>
        <v>3799.5000000000005</v>
      </c>
      <c r="AH51" s="145">
        <f t="shared" si="50"/>
        <v>3799.5</v>
      </c>
      <c r="AI51" s="145">
        <f t="shared" si="51"/>
        <v>3936.600057000001</v>
      </c>
      <c r="AK51" s="180"/>
      <c r="AL51" s="184" t="s">
        <v>403</v>
      </c>
      <c r="AM51" s="185">
        <v>15198</v>
      </c>
      <c r="AN51" s="185">
        <v>3936.6000570000006</v>
      </c>
      <c r="AO51" s="185">
        <v>1141.4166079999998</v>
      </c>
      <c r="AP51" s="185">
        <v>383.23332899999991</v>
      </c>
      <c r="AQ51" s="185">
        <v>3.8606919117869634</v>
      </c>
      <c r="AR51" s="185">
        <v>4</v>
      </c>
      <c r="AS51" s="185">
        <v>69.571984512232873</v>
      </c>
      <c r="AT51" s="185">
        <v>74.822519315225605</v>
      </c>
      <c r="AU51" s="185">
        <v>-0.13930808821303686</v>
      </c>
      <c r="AV51" s="185">
        <v>15746.400228000002</v>
      </c>
      <c r="AW51" s="185">
        <v>548.40022800000042</v>
      </c>
      <c r="AX51" s="185">
        <v>137.10005700000011</v>
      </c>
      <c r="AY51" s="155"/>
    </row>
    <row r="52" spans="1:51" x14ac:dyDescent="0.35">
      <c r="B52" s="142" t="str">
        <f t="shared" si="27"/>
        <v>NONE</v>
      </c>
      <c r="D52" s="173">
        <f t="shared" si="62"/>
        <v>0</v>
      </c>
      <c r="E52" s="174">
        <f t="shared" si="62"/>
        <v>0</v>
      </c>
      <c r="F52" s="174">
        <f t="shared" si="62"/>
        <v>0</v>
      </c>
      <c r="G52" s="174">
        <f t="shared" si="62"/>
        <v>0</v>
      </c>
      <c r="H52" s="175">
        <f t="shared" si="29"/>
        <v>0</v>
      </c>
      <c r="I52" s="176">
        <f t="shared" si="30"/>
        <v>1</v>
      </c>
      <c r="J52" s="177">
        <f t="shared" si="31"/>
        <v>0</v>
      </c>
      <c r="K52" s="177">
        <f t="shared" si="31"/>
        <v>0</v>
      </c>
      <c r="L52" s="178">
        <f t="shared" si="37"/>
        <v>0</v>
      </c>
      <c r="M52" s="143">
        <f t="shared" si="32"/>
        <v>0</v>
      </c>
      <c r="N52" s="143">
        <f t="shared" si="33"/>
        <v>0</v>
      </c>
      <c r="O52" s="143">
        <f t="shared" si="38"/>
        <v>0</v>
      </c>
      <c r="P52" s="143">
        <f t="shared" si="39"/>
        <v>0</v>
      </c>
      <c r="Q52" s="179">
        <f t="shared" si="34"/>
        <v>1</v>
      </c>
      <c r="R52" s="143">
        <f t="shared" si="35"/>
        <v>0</v>
      </c>
      <c r="S52" s="143">
        <f t="shared" si="36"/>
        <v>0</v>
      </c>
      <c r="T52" s="143">
        <f t="shared" si="40"/>
        <v>0</v>
      </c>
      <c r="U52" s="143">
        <f t="shared" si="41"/>
        <v>0</v>
      </c>
      <c r="W52" s="144"/>
      <c r="X52" s="144"/>
      <c r="Y52" s="143"/>
      <c r="Z52" s="145">
        <f t="shared" si="42"/>
        <v>0</v>
      </c>
      <c r="AA52" s="145">
        <f t="shared" si="43"/>
        <v>0</v>
      </c>
      <c r="AB52" s="145">
        <f t="shared" si="44"/>
        <v>0</v>
      </c>
      <c r="AC52" s="145">
        <f t="shared" si="45"/>
        <v>0</v>
      </c>
      <c r="AD52" s="145">
        <f t="shared" si="46"/>
        <v>0</v>
      </c>
      <c r="AE52" s="145">
        <f t="shared" si="47"/>
        <v>0</v>
      </c>
      <c r="AF52" s="145">
        <f t="shared" si="48"/>
        <v>0</v>
      </c>
      <c r="AG52" s="145">
        <f t="shared" si="49"/>
        <v>0</v>
      </c>
      <c r="AH52" s="145">
        <f t="shared" si="50"/>
        <v>0</v>
      </c>
      <c r="AI52" s="145">
        <f t="shared" si="51"/>
        <v>0</v>
      </c>
      <c r="AK52" s="180"/>
      <c r="AL52" s="184" t="s">
        <v>370</v>
      </c>
      <c r="AM52" s="185">
        <v>0</v>
      </c>
      <c r="AN52" s="185">
        <v>0</v>
      </c>
      <c r="AO52" s="185">
        <v>0</v>
      </c>
      <c r="AP52" s="185">
        <v>0</v>
      </c>
      <c r="AQ52" s="185">
        <v>0</v>
      </c>
      <c r="AR52" s="185">
        <v>1</v>
      </c>
      <c r="AS52" s="185">
        <v>0</v>
      </c>
      <c r="AT52" s="185">
        <v>0</v>
      </c>
      <c r="AU52" s="185">
        <v>-1</v>
      </c>
      <c r="AV52" s="185">
        <v>0</v>
      </c>
      <c r="AW52" s="185">
        <v>0</v>
      </c>
      <c r="AX52" s="185">
        <v>0</v>
      </c>
      <c r="AY52" s="155"/>
    </row>
    <row r="53" spans="1:51" x14ac:dyDescent="0.35">
      <c r="B53" s="187" t="str">
        <f>CONCATENATE(A20," Subtotal")</f>
        <v>Cake Make-up Subtotal</v>
      </c>
      <c r="C53" s="188"/>
      <c r="D53" s="189">
        <f>SUM(D21:D52)</f>
        <v>1273582.75</v>
      </c>
      <c r="E53" s="189">
        <f>SUM(E21:E52)</f>
        <v>301550.27110599994</v>
      </c>
      <c r="F53" s="189">
        <f>SUM(F21:F52)</f>
        <v>69300.329003999985</v>
      </c>
      <c r="G53" s="189">
        <f>SUM(G21:G52)</f>
        <v>34350.799751000006</v>
      </c>
      <c r="H53" s="190">
        <f t="shared" ref="H53" si="63">D53/E53</f>
        <v>4.2234508539118982</v>
      </c>
      <c r="I53" s="191"/>
      <c r="J53" s="192">
        <f>AB53/(SUM($E53:$G53))</f>
        <v>0.73919829276742155</v>
      </c>
      <c r="K53" s="192">
        <f>AG53/(SUM($E53:$F53))</f>
        <v>0.80748616162881659</v>
      </c>
      <c r="L53" s="193">
        <f>D53/(J53*(E53+F53+G53))</f>
        <v>4.2520197775885578</v>
      </c>
      <c r="M53" s="194">
        <f>AD53/(SUM($E53:$G53))</f>
        <v>0.74419849292091189</v>
      </c>
      <c r="N53" s="195">
        <f>M53-J53</f>
        <v>5.0002001534903417E-3</v>
      </c>
      <c r="O53" s="194">
        <f>AI53/(SUM($E53:$F53))</f>
        <v>0.81313140929677752</v>
      </c>
      <c r="P53" s="195">
        <f>O53-K53</f>
        <v>5.6452476679609287E-3</v>
      </c>
      <c r="Q53" s="193">
        <f>D53/(R53*(E53+F53+G53))</f>
        <v>4.2520158668114805</v>
      </c>
      <c r="R53" s="196">
        <f>AC53/(SUM($E53:$G53))</f>
        <v>0.73919897264252776</v>
      </c>
      <c r="S53" s="195">
        <f>R53-J53</f>
        <v>6.7987510621314584E-7</v>
      </c>
      <c r="T53" s="196">
        <f>AH53/(SUM($E53:$F53))</f>
        <v>0.80766879816756865</v>
      </c>
      <c r="U53" s="195">
        <f>T53-K53</f>
        <v>1.8263653875205677E-4</v>
      </c>
      <c r="V53" s="187"/>
      <c r="W53" s="187"/>
      <c r="X53" s="187"/>
      <c r="Y53" s="143"/>
      <c r="Z53" s="197">
        <f t="shared" ref="Z53:AI53" si="64">SUM(Z21:Z52)</f>
        <v>1703631.544940375</v>
      </c>
      <c r="AA53" s="197">
        <f t="shared" si="64"/>
        <v>1695310.3677708195</v>
      </c>
      <c r="AB53" s="197">
        <f t="shared" si="64"/>
        <v>299524.18300422048</v>
      </c>
      <c r="AC53" s="197">
        <f t="shared" si="64"/>
        <v>299524.45849056524</v>
      </c>
      <c r="AD53" s="197">
        <f t="shared" si="64"/>
        <v>301550.27110599994</v>
      </c>
      <c r="AE53" s="197">
        <f t="shared" si="64"/>
        <v>1569556.8367321189</v>
      </c>
      <c r="AF53" s="197">
        <f t="shared" si="64"/>
        <v>1559378.0396262296</v>
      </c>
      <c r="AG53" s="197">
        <f t="shared" si="64"/>
        <v>299456.72762056702</v>
      </c>
      <c r="AH53" s="197">
        <f t="shared" si="64"/>
        <v>299524.45849056524</v>
      </c>
      <c r="AI53" s="197">
        <f t="shared" si="64"/>
        <v>301550.27110599994</v>
      </c>
      <c r="AK53" s="198"/>
      <c r="AL53" s="222" t="s">
        <v>371</v>
      </c>
      <c r="AM53" s="221">
        <v>1273582.75</v>
      </c>
      <c r="AN53" s="221">
        <v>301550.271106</v>
      </c>
      <c r="AO53" s="221">
        <v>69300.32900399997</v>
      </c>
      <c r="AP53" s="221">
        <v>34350.799750999991</v>
      </c>
      <c r="AQ53" s="221">
        <v>4.2234508539118982</v>
      </c>
      <c r="AR53" s="221">
        <v>4.1997210390710258</v>
      </c>
      <c r="AS53" s="221">
        <v>73.919829276742135</v>
      </c>
      <c r="AT53" s="221">
        <v>80.748616162881632</v>
      </c>
      <c r="AU53" s="221">
        <v>2.3729814840872335E-2</v>
      </c>
      <c r="AV53" s="221">
        <v>1266427.0179014397</v>
      </c>
      <c r="AW53" s="221">
        <v>-7155.732098559999</v>
      </c>
      <c r="AX53" s="221">
        <v>2025.8126154348765</v>
      </c>
      <c r="AY53" s="155"/>
    </row>
    <row r="54" spans="1:51" x14ac:dyDescent="0.35">
      <c r="B54" s="142"/>
      <c r="C54" s="187"/>
      <c r="D54" s="189"/>
      <c r="E54" s="189"/>
      <c r="F54" s="189"/>
      <c r="G54" s="189"/>
      <c r="H54" s="187"/>
      <c r="I54" s="187"/>
      <c r="J54" s="192"/>
      <c r="K54" s="192"/>
      <c r="L54" s="193"/>
      <c r="M54" s="195"/>
      <c r="N54" s="195"/>
      <c r="O54" s="195"/>
      <c r="P54" s="195"/>
      <c r="Q54" s="193"/>
      <c r="R54" s="195"/>
      <c r="S54" s="195"/>
      <c r="T54" s="195"/>
      <c r="U54" s="195"/>
      <c r="V54" s="206"/>
      <c r="W54" s="206"/>
      <c r="X54" s="206"/>
      <c r="Y54" s="207"/>
      <c r="AK54" s="180"/>
      <c r="AY54" s="155"/>
    </row>
    <row r="55" spans="1:51" x14ac:dyDescent="0.35">
      <c r="B55" s="142"/>
      <c r="C55" s="187"/>
      <c r="D55" s="189"/>
      <c r="E55" s="189"/>
      <c r="F55" s="189"/>
      <c r="G55" s="189"/>
      <c r="H55" s="187"/>
      <c r="I55" s="187"/>
      <c r="J55" s="192"/>
      <c r="K55" s="192"/>
      <c r="L55" s="193"/>
      <c r="M55" s="195"/>
      <c r="N55" s="195"/>
      <c r="O55" s="195"/>
      <c r="P55" s="195"/>
      <c r="Q55" s="193"/>
      <c r="R55" s="195"/>
      <c r="S55" s="195"/>
      <c r="T55" s="195"/>
      <c r="U55" s="195"/>
      <c r="V55" s="206"/>
      <c r="W55" s="206"/>
      <c r="X55" s="206"/>
      <c r="Y55" s="207"/>
      <c r="AK55" s="180"/>
      <c r="AL55" s="155"/>
      <c r="AM55" s="155"/>
      <c r="AN55" s="155"/>
      <c r="AO55" s="155"/>
      <c r="AP55" s="155"/>
      <c r="AQ55" s="155"/>
      <c r="AR55" s="155"/>
      <c r="AS55" s="155"/>
      <c r="AT55" s="155"/>
      <c r="AU55" s="155"/>
      <c r="AV55" s="155"/>
      <c r="AW55" s="155"/>
      <c r="AX55" s="155"/>
      <c r="AY55" s="155"/>
    </row>
    <row r="56" spans="1:51" x14ac:dyDescent="0.35">
      <c r="A56" s="166" t="str">
        <f>AL56</f>
        <v>Roll Line</v>
      </c>
      <c r="B56" s="142"/>
      <c r="C56" s="187"/>
      <c r="D56" s="189"/>
      <c r="E56" s="189"/>
      <c r="F56" s="189"/>
      <c r="G56" s="189"/>
      <c r="H56" s="187"/>
      <c r="I56" s="187"/>
      <c r="J56" s="192"/>
      <c r="K56" s="192"/>
      <c r="L56" s="193"/>
      <c r="M56" s="195"/>
      <c r="N56" s="195"/>
      <c r="O56" s="195"/>
      <c r="P56" s="195"/>
      <c r="Q56" s="193"/>
      <c r="R56" s="195"/>
      <c r="S56" s="195"/>
      <c r="T56" s="195"/>
      <c r="U56" s="195"/>
      <c r="V56" s="206"/>
      <c r="W56" s="206"/>
      <c r="X56" s="206"/>
      <c r="Y56" s="207"/>
      <c r="AK56" s="201"/>
      <c r="AL56" s="184" t="s">
        <v>404</v>
      </c>
      <c r="AM56" s="184"/>
      <c r="AN56" s="184"/>
      <c r="AO56" s="184"/>
      <c r="AP56" s="184"/>
      <c r="AQ56" s="184"/>
      <c r="AR56" s="184"/>
      <c r="AS56" s="184"/>
      <c r="AT56" s="184"/>
      <c r="AU56" s="184"/>
      <c r="AV56" s="184"/>
      <c r="AW56" s="184"/>
      <c r="AX56" s="184"/>
      <c r="AY56" s="155"/>
    </row>
    <row r="57" spans="1:51" ht="14.25" customHeight="1" x14ac:dyDescent="0.35">
      <c r="B57" s="142" t="str">
        <f t="shared" ref="B57:B65" si="65">AL57</f>
        <v>03505 WHEAT BOLILLOS ROLL</v>
      </c>
      <c r="D57" s="173">
        <f t="shared" ref="D57:E65" si="66">AM57</f>
        <v>42120.35</v>
      </c>
      <c r="E57" s="174">
        <f t="shared" si="66"/>
        <v>22283.383506999988</v>
      </c>
      <c r="F57" s="174">
        <f t="shared" ref="F57:F65" si="67">AO57</f>
        <v>7347.3498499999987</v>
      </c>
      <c r="G57" s="174">
        <f t="shared" ref="G57:G65" si="68">AP57</f>
        <v>7495.1999650000016</v>
      </c>
      <c r="H57" s="175">
        <f t="shared" ref="H57:H65" si="69">IF(ISERROR(D57/E57),0,D57/E57)</f>
        <v>1.8902133954104647</v>
      </c>
      <c r="I57" s="176">
        <f t="shared" ref="I57:I65" si="70">AR57</f>
        <v>2.08</v>
      </c>
      <c r="J57" s="177">
        <f t="shared" ref="J57:K65" si="71">AS57/100</f>
        <v>0.54544536546719657</v>
      </c>
      <c r="K57" s="177">
        <f t="shared" si="71"/>
        <v>0.68341772127971334</v>
      </c>
      <c r="L57" s="178">
        <f t="shared" ref="L57:L65" si="72">IF(ISERROR(D57/(J57*(E57+F57+G57))),0,D57/(J57*(E57+F57+G57)))</f>
        <v>2.0800000000104477</v>
      </c>
      <c r="M57" s="143">
        <f t="shared" ref="M57:M65" si="73">IF(ISERROR(D57/Z57),0,D57/Z57)</f>
        <v>0.6002107290807247</v>
      </c>
      <c r="N57" s="143">
        <f t="shared" ref="N57:N65" si="74">M57-J57</f>
        <v>5.4765363613528129E-2</v>
      </c>
      <c r="O57" s="143">
        <f t="shared" ref="O57:O65" si="75">IF(ISERROR(D57/AE57),0,D57/AE57)</f>
        <v>0.75203617941287793</v>
      </c>
      <c r="P57" s="143">
        <f t="shared" ref="P57:P66" si="76">O57-K57</f>
        <v>6.8618458133164584E-2</v>
      </c>
      <c r="Q57" s="179">
        <f t="shared" ref="Q57:Q65" si="77">I57</f>
        <v>2.08</v>
      </c>
      <c r="R57" s="143">
        <f t="shared" ref="R57:R65" si="78">IF(ISERROR(D57/AA57),0,D57/AA57)</f>
        <v>0.54544536546993627</v>
      </c>
      <c r="S57" s="143">
        <f t="shared" ref="S57:S65" si="79">R57-J57</f>
        <v>2.7396973578674988E-12</v>
      </c>
      <c r="T57" s="143">
        <f t="shared" ref="T57:T65" si="80">IF(ISERROR(D57/AF57),0,D57/AF57)</f>
        <v>0.68341772123054301</v>
      </c>
      <c r="U57" s="143">
        <f t="shared" ref="U57:U66" si="81">T57-K57</f>
        <v>-4.917033447071617E-11</v>
      </c>
      <c r="W57" s="144"/>
      <c r="X57" s="144"/>
      <c r="Y57" s="143"/>
      <c r="Z57" s="145">
        <f t="shared" ref="Z57:Z65" si="82">(SUM($E57:$G57))*$H57</f>
        <v>70175.936482360121</v>
      </c>
      <c r="AA57" s="145">
        <f t="shared" ref="AA57:AA65" si="83">(SUM($E57:$G57))*$Q57</f>
        <v>77221.941309759975</v>
      </c>
      <c r="AB57" s="145">
        <f t="shared" ref="AB57:AB65" si="84">(SUM($E57:$G57))*$J57</f>
        <v>20250.168269129055</v>
      </c>
      <c r="AC57" s="145">
        <f t="shared" ref="AC57:AC65" si="85">SUM(($E57:$G57))*$R57</f>
        <v>20250.16826923077</v>
      </c>
      <c r="AD57" s="145">
        <f t="shared" ref="AD57:AD65" si="86">SUM(($E57:$G57))*$M57</f>
        <v>22283.383506999984</v>
      </c>
      <c r="AE57" s="145">
        <f t="shared" ref="AE57:AE65" si="87">(SUM($E57:$F57))*$H57</f>
        <v>56008.409107237065</v>
      </c>
      <c r="AF57" s="145">
        <f t="shared" ref="AF57:AF65" si="88">(SUM($E57:$F57))*$Q57</f>
        <v>61631.925382559974</v>
      </c>
      <c r="AG57" s="145">
        <f t="shared" ref="AG57:AG65" si="89">(SUM($E57:$F57))*$K57</f>
        <v>20250.168270687722</v>
      </c>
      <c r="AH57" s="145">
        <f t="shared" ref="AH57:AH65" si="90">SUM(($E57:$F57))*$T57</f>
        <v>20250.16826923077</v>
      </c>
      <c r="AI57" s="145">
        <f t="shared" ref="AI57:AI65" si="91">SUM(($E57:$F57))*$O57</f>
        <v>22283.383506999988</v>
      </c>
      <c r="AK57" s="180"/>
      <c r="AL57" s="184" t="s">
        <v>405</v>
      </c>
      <c r="AM57" s="185">
        <v>42120.35</v>
      </c>
      <c r="AN57" s="185">
        <v>22283.383506999988</v>
      </c>
      <c r="AO57" s="185">
        <v>7347.3498499999987</v>
      </c>
      <c r="AP57" s="185">
        <v>7495.1999650000016</v>
      </c>
      <c r="AQ57" s="185">
        <v>1.8902133954104647</v>
      </c>
      <c r="AR57" s="185">
        <v>2.08</v>
      </c>
      <c r="AS57" s="185">
        <v>54.544536546719662</v>
      </c>
      <c r="AT57" s="185">
        <v>68.341772127971339</v>
      </c>
      <c r="AU57" s="185">
        <v>-0.18978660458953528</v>
      </c>
      <c r="AV57" s="185">
        <v>46349.437694560002</v>
      </c>
      <c r="AW57" s="185">
        <v>4229.0876945600003</v>
      </c>
      <c r="AX57" s="185">
        <v>2033.2152377692314</v>
      </c>
      <c r="AY57" s="155"/>
    </row>
    <row r="58" spans="1:51" x14ac:dyDescent="0.35">
      <c r="B58" s="142" t="str">
        <f t="shared" si="65"/>
        <v>03506 WHITE BOLILLOS ROLL</v>
      </c>
      <c r="D58" s="173">
        <f t="shared" si="66"/>
        <v>132338.96</v>
      </c>
      <c r="E58" s="174">
        <f t="shared" si="66"/>
        <v>69611.367509000018</v>
      </c>
      <c r="F58" s="174">
        <f t="shared" si="67"/>
        <v>35600.332587000026</v>
      </c>
      <c r="G58" s="174">
        <f t="shared" si="68"/>
        <v>11708.549892000021</v>
      </c>
      <c r="H58" s="175">
        <f t="shared" si="69"/>
        <v>1.9011113376402202</v>
      </c>
      <c r="I58" s="176">
        <f t="shared" si="70"/>
        <v>2.08</v>
      </c>
      <c r="J58" s="177">
        <f t="shared" si="71"/>
        <v>0.5441700646891352</v>
      </c>
      <c r="K58" s="177">
        <f t="shared" si="71"/>
        <v>0.60374134996970541</v>
      </c>
      <c r="L58" s="178">
        <f t="shared" si="72"/>
        <v>2.0800000000183121</v>
      </c>
      <c r="M58" s="143">
        <f t="shared" si="73"/>
        <v>0.59537477482424539</v>
      </c>
      <c r="N58" s="143">
        <f t="shared" si="74"/>
        <v>5.1204710135110187E-2</v>
      </c>
      <c r="O58" s="143">
        <f t="shared" si="75"/>
        <v>0.66163142925628393</v>
      </c>
      <c r="P58" s="143">
        <f t="shared" si="76"/>
        <v>5.7890079286578522E-2</v>
      </c>
      <c r="Q58" s="179">
        <f t="shared" si="77"/>
        <v>2.08</v>
      </c>
      <c r="R58" s="143">
        <f t="shared" si="78"/>
        <v>0.54417006469392604</v>
      </c>
      <c r="S58" s="143">
        <f t="shared" si="79"/>
        <v>4.7908343958624755E-12</v>
      </c>
      <c r="T58" s="143">
        <f t="shared" si="80"/>
        <v>0.604728370912608</v>
      </c>
      <c r="U58" s="143">
        <f t="shared" si="81"/>
        <v>9.8702094290259446E-4</v>
      </c>
      <c r="W58" s="144"/>
      <c r="X58" s="144"/>
      <c r="Y58" s="143"/>
      <c r="Z58" s="145">
        <f t="shared" si="82"/>
        <v>222278.41285191575</v>
      </c>
      <c r="AA58" s="145">
        <f t="shared" si="83"/>
        <v>243194.11997504014</v>
      </c>
      <c r="AB58" s="145">
        <f t="shared" si="84"/>
        <v>63624.499999439853</v>
      </c>
      <c r="AC58" s="145">
        <f t="shared" si="85"/>
        <v>63624.5</v>
      </c>
      <c r="AD58" s="145">
        <f t="shared" si="86"/>
        <v>69611.367509000018</v>
      </c>
      <c r="AE58" s="145">
        <f t="shared" si="87"/>
        <v>200019.15590490834</v>
      </c>
      <c r="AF58" s="145">
        <f t="shared" si="88"/>
        <v>218840.33619968011</v>
      </c>
      <c r="AG58" s="145">
        <f t="shared" si="89"/>
        <v>63520.65384856685</v>
      </c>
      <c r="AH58" s="145">
        <f t="shared" si="90"/>
        <v>63624.499999999993</v>
      </c>
      <c r="AI58" s="145">
        <f t="shared" si="91"/>
        <v>69611.367509000018</v>
      </c>
      <c r="AK58" s="180"/>
      <c r="AL58" s="184" t="s">
        <v>406</v>
      </c>
      <c r="AM58" s="185">
        <v>132338.96</v>
      </c>
      <c r="AN58" s="185">
        <v>69611.367509000018</v>
      </c>
      <c r="AO58" s="185">
        <v>35600.332587000026</v>
      </c>
      <c r="AP58" s="185">
        <v>11708.549892000021</v>
      </c>
      <c r="AQ58" s="185">
        <v>1.9011113376402202</v>
      </c>
      <c r="AR58" s="185">
        <v>2.08</v>
      </c>
      <c r="AS58" s="185">
        <v>54.41700646891352</v>
      </c>
      <c r="AT58" s="185">
        <v>60.37413499697054</v>
      </c>
      <c r="AU58" s="185">
        <v>-0.17888866235977985</v>
      </c>
      <c r="AV58" s="185">
        <v>144791.64441871998</v>
      </c>
      <c r="AW58" s="185">
        <v>12452.684418720002</v>
      </c>
      <c r="AX58" s="185">
        <v>5986.8675090000024</v>
      </c>
      <c r="AY58" s="155"/>
    </row>
    <row r="59" spans="1:51" x14ac:dyDescent="0.35">
      <c r="B59" s="142" t="str">
        <f t="shared" si="65"/>
        <v>19201 WHT SLDR BUN</v>
      </c>
      <c r="D59" s="173">
        <f t="shared" si="66"/>
        <v>557</v>
      </c>
      <c r="E59" s="174">
        <f t="shared" si="66"/>
        <v>370.45000399999998</v>
      </c>
      <c r="F59" s="174">
        <f t="shared" si="67"/>
        <v>544.89999799999998</v>
      </c>
      <c r="G59" s="174">
        <f t="shared" si="68"/>
        <v>492.89999799999998</v>
      </c>
      <c r="H59" s="175">
        <f t="shared" si="69"/>
        <v>1.5035767147676966</v>
      </c>
      <c r="I59" s="176">
        <f t="shared" si="70"/>
        <v>1.1000000000000001</v>
      </c>
      <c r="J59" s="177">
        <f t="shared" si="71"/>
        <v>0.35956942046059753</v>
      </c>
      <c r="K59" s="177">
        <f t="shared" si="71"/>
        <v>0.55319127738206342</v>
      </c>
      <c r="L59" s="178">
        <f t="shared" si="72"/>
        <v>1.0999999999999996</v>
      </c>
      <c r="M59" s="143">
        <f t="shared" si="73"/>
        <v>0.26305698846085562</v>
      </c>
      <c r="N59" s="143">
        <f t="shared" si="74"/>
        <v>-9.651243199974191E-2</v>
      </c>
      <c r="O59" s="143">
        <f t="shared" si="75"/>
        <v>0.40470858490258677</v>
      </c>
      <c r="P59" s="143">
        <f t="shared" si="76"/>
        <v>-0.14848269247947665</v>
      </c>
      <c r="Q59" s="179">
        <f t="shared" si="77"/>
        <v>1.1000000000000001</v>
      </c>
      <c r="R59" s="143">
        <f t="shared" si="78"/>
        <v>0.35956942046059742</v>
      </c>
      <c r="S59" s="143">
        <f t="shared" si="79"/>
        <v>0</v>
      </c>
      <c r="T59" s="143">
        <f t="shared" si="80"/>
        <v>0.55319127684192249</v>
      </c>
      <c r="U59" s="143">
        <f t="shared" si="81"/>
        <v>-5.4014093198162527E-10</v>
      </c>
      <c r="W59" s="144"/>
      <c r="X59" s="144"/>
      <c r="Y59" s="143"/>
      <c r="Z59" s="145">
        <f t="shared" si="82"/>
        <v>2117.4119085716088</v>
      </c>
      <c r="AA59" s="145">
        <f t="shared" si="83"/>
        <v>1549.075</v>
      </c>
      <c r="AB59" s="145">
        <f t="shared" si="84"/>
        <v>506.36363636363649</v>
      </c>
      <c r="AC59" s="145">
        <f t="shared" si="85"/>
        <v>506.36363636363632</v>
      </c>
      <c r="AD59" s="145">
        <f t="shared" si="86"/>
        <v>370.45000399999992</v>
      </c>
      <c r="AE59" s="145">
        <f t="shared" si="87"/>
        <v>1376.2989488697644</v>
      </c>
      <c r="AF59" s="145">
        <f t="shared" si="88"/>
        <v>1006.8850022</v>
      </c>
      <c r="AG59" s="145">
        <f t="shared" si="89"/>
        <v>506.36363685805424</v>
      </c>
      <c r="AH59" s="145">
        <f t="shared" si="90"/>
        <v>506.36363636363626</v>
      </c>
      <c r="AI59" s="145">
        <f t="shared" si="91"/>
        <v>370.45000399999992</v>
      </c>
      <c r="AK59" s="180"/>
      <c r="AL59" s="184" t="s">
        <v>407</v>
      </c>
      <c r="AM59" s="185">
        <v>557</v>
      </c>
      <c r="AN59" s="185">
        <v>370.45000399999998</v>
      </c>
      <c r="AO59" s="185">
        <v>544.89999799999998</v>
      </c>
      <c r="AP59" s="185">
        <v>492.89999799999998</v>
      </c>
      <c r="AQ59" s="185">
        <v>1.5035767147676966</v>
      </c>
      <c r="AR59" s="185">
        <v>1.1000000000000001</v>
      </c>
      <c r="AS59" s="185">
        <v>35.956942046059751</v>
      </c>
      <c r="AT59" s="185">
        <v>55.31912773820634</v>
      </c>
      <c r="AU59" s="185">
        <v>0.40357671476769669</v>
      </c>
      <c r="AV59" s="185">
        <v>407.49500439999997</v>
      </c>
      <c r="AW59" s="185">
        <v>-149.50499560000003</v>
      </c>
      <c r="AX59" s="185">
        <v>-135.9136323636364</v>
      </c>
      <c r="AY59" s="155"/>
    </row>
    <row r="60" spans="1:51" x14ac:dyDescent="0.35">
      <c r="B60" s="142" t="str">
        <f t="shared" si="65"/>
        <v>19209 HOMESTYLE YEAST ROLL</v>
      </c>
      <c r="D60" s="173">
        <f t="shared" ref="D60" si="92">AM60</f>
        <v>24426</v>
      </c>
      <c r="E60" s="174">
        <f t="shared" ref="E60" si="93">AN60</f>
        <v>10477.683457999996</v>
      </c>
      <c r="F60" s="174">
        <f t="shared" si="67"/>
        <v>7376.9832160000014</v>
      </c>
      <c r="G60" s="174">
        <f t="shared" si="68"/>
        <v>2208.4666489999995</v>
      </c>
      <c r="H60" s="175">
        <f t="shared" ref="H60" si="94">IF(ISERROR(D60/E60),0,D60/E60)</f>
        <v>2.3312404977600356</v>
      </c>
      <c r="I60" s="176">
        <f t="shared" ref="I60" si="95">AR60</f>
        <v>2.75</v>
      </c>
      <c r="J60" s="177">
        <f t="shared" ref="J60" si="96">AS60/100</f>
        <v>0.44249410285731888</v>
      </c>
      <c r="K60" s="177">
        <f t="shared" ref="K60" si="97">AT60/100</f>
        <v>0.4972267666591213</v>
      </c>
      <c r="L60" s="178">
        <f t="shared" si="72"/>
        <v>2.7513516839408365</v>
      </c>
      <c r="M60" s="143">
        <f t="shared" ref="M60" si="98">IF(ISERROR(D60/Z60),0,D60/Z60)</f>
        <v>0.52223564930352018</v>
      </c>
      <c r="N60" s="143">
        <f t="shared" ref="N60" si="99">M60-J60</f>
        <v>7.9741546446201295E-2</v>
      </c>
      <c r="O60" s="143">
        <f t="shared" si="75"/>
        <v>0.58683164739544658</v>
      </c>
      <c r="P60" s="143">
        <f t="shared" si="76"/>
        <v>8.9604880736325276E-2</v>
      </c>
      <c r="Q60" s="179">
        <f t="shared" ref="Q60" si="100">I60</f>
        <v>2.75</v>
      </c>
      <c r="R60" s="143">
        <f t="shared" ref="R60" si="101">IF(ISERROR(D60/AA60),0,D60/AA60)</f>
        <v>0.44271159819286321</v>
      </c>
      <c r="S60" s="143">
        <f t="shared" ref="S60" si="102">R60-J60</f>
        <v>2.1749533554432654E-4</v>
      </c>
      <c r="T60" s="143">
        <f t="shared" si="80"/>
        <v>0.49747116428200083</v>
      </c>
      <c r="U60" s="143">
        <f t="shared" si="81"/>
        <v>2.4439762287953304E-4</v>
      </c>
      <c r="W60" s="144"/>
      <c r="X60" s="144"/>
      <c r="Y60" s="143"/>
      <c r="Z60" s="145">
        <f t="shared" si="82"/>
        <v>46771.988914536465</v>
      </c>
      <c r="AA60" s="145">
        <f t="shared" si="83"/>
        <v>55173.616638249987</v>
      </c>
      <c r="AB60" s="145">
        <f t="shared" si="84"/>
        <v>8877.8181802676609</v>
      </c>
      <c r="AC60" s="145">
        <f t="shared" si="85"/>
        <v>8882.181818181818</v>
      </c>
      <c r="AD60" s="145">
        <f t="shared" si="86"/>
        <v>10477.683457999994</v>
      </c>
      <c r="AE60" s="145">
        <f t="shared" si="87"/>
        <v>41623.522024435268</v>
      </c>
      <c r="AF60" s="145">
        <f t="shared" si="88"/>
        <v>49100.333353499991</v>
      </c>
      <c r="AG60" s="145">
        <f t="shared" si="89"/>
        <v>8877.8181800893854</v>
      </c>
      <c r="AH60" s="145">
        <f t="shared" si="90"/>
        <v>8882.181818181818</v>
      </c>
      <c r="AI60" s="145">
        <f t="shared" si="91"/>
        <v>10477.683457999996</v>
      </c>
      <c r="AK60" s="180"/>
      <c r="AL60" s="184" t="s">
        <v>408</v>
      </c>
      <c r="AM60" s="185">
        <v>24426</v>
      </c>
      <c r="AN60" s="185">
        <v>10477.683457999996</v>
      </c>
      <c r="AO60" s="185">
        <v>7376.9832160000014</v>
      </c>
      <c r="AP60" s="185">
        <v>2208.4666489999995</v>
      </c>
      <c r="AQ60" s="185">
        <v>2.3312404977600352</v>
      </c>
      <c r="AR60" s="185">
        <v>2.75</v>
      </c>
      <c r="AS60" s="185">
        <v>44.249410285731891</v>
      </c>
      <c r="AT60" s="185">
        <v>49.722676665912132</v>
      </c>
      <c r="AU60" s="185">
        <v>-0.41875950223996483</v>
      </c>
      <c r="AV60" s="185">
        <v>28813.629509499995</v>
      </c>
      <c r="AW60" s="185">
        <v>4387.6295095000005</v>
      </c>
      <c r="AX60" s="185">
        <v>1595.5016398181822</v>
      </c>
      <c r="AY60" s="155"/>
    </row>
    <row r="61" spans="1:51" x14ac:dyDescent="0.35">
      <c r="B61" s="142" t="str">
        <f t="shared" si="65"/>
        <v>19219 1.5 OZ DINNER ROLLS</v>
      </c>
      <c r="D61" s="173">
        <f t="shared" ref="D61:D62" si="103">AM61</f>
        <v>22172</v>
      </c>
      <c r="E61" s="174">
        <f t="shared" ref="E61:E62" si="104">AN61</f>
        <v>11601.483410999999</v>
      </c>
      <c r="F61" s="174">
        <f t="shared" si="67"/>
        <v>5552.4999309999994</v>
      </c>
      <c r="G61" s="174">
        <f t="shared" si="68"/>
        <v>2465.4333129999995</v>
      </c>
      <c r="H61" s="175">
        <f t="shared" ref="H61:H62" si="105">IF(ISERROR(D61/E61),0,D61/E61)</f>
        <v>1.9111349139177769</v>
      </c>
      <c r="I61" s="176">
        <f t="shared" ref="I61:I62" si="106">AR61</f>
        <v>2</v>
      </c>
      <c r="J61" s="177">
        <f t="shared" ref="J61:J62" si="107">AS61/100</f>
        <v>0.56505247811100079</v>
      </c>
      <c r="K61" s="177">
        <f t="shared" ref="K61:K62" si="108">AT61/100</f>
        <v>0.64626388979036153</v>
      </c>
      <c r="L61" s="178">
        <f t="shared" si="72"/>
        <v>2.0000000000000013</v>
      </c>
      <c r="M61" s="143">
        <f t="shared" ref="M61:M62" si="109">IF(ISERROR(D61/Z61),0,D61/Z61)</f>
        <v>0.59132662377315715</v>
      </c>
      <c r="N61" s="143">
        <f t="shared" ref="N61:N62" si="110">M61-J61</f>
        <v>2.6274145662156356E-2</v>
      </c>
      <c r="O61" s="143">
        <f t="shared" si="75"/>
        <v>0.67631425189709726</v>
      </c>
      <c r="P61" s="143">
        <f t="shared" si="76"/>
        <v>3.0050362106735728E-2</v>
      </c>
      <c r="Q61" s="179">
        <f t="shared" ref="Q61:Q62" si="111">I61</f>
        <v>2</v>
      </c>
      <c r="R61" s="143">
        <f t="shared" ref="R61:R62" si="112">IF(ISERROR(D61/AA61),0,D61/AA61)</f>
        <v>0.56505247811100123</v>
      </c>
      <c r="S61" s="143">
        <f t="shared" ref="S61:S62" si="113">R61-J61</f>
        <v>0</v>
      </c>
      <c r="T61" s="143">
        <f t="shared" si="80"/>
        <v>0.64626388979036242</v>
      </c>
      <c r="U61" s="143">
        <f t="shared" si="81"/>
        <v>8.8817841970012523E-16</v>
      </c>
      <c r="W61" s="144"/>
      <c r="X61" s="144"/>
      <c r="Y61" s="143"/>
      <c r="Z61" s="145">
        <f t="shared" si="82"/>
        <v>37495.352160070426</v>
      </c>
      <c r="AA61" s="145">
        <f t="shared" si="83"/>
        <v>39238.833310000002</v>
      </c>
      <c r="AB61" s="145">
        <f t="shared" si="84"/>
        <v>11085.999999999993</v>
      </c>
      <c r="AC61" s="145">
        <f t="shared" si="85"/>
        <v>11086.000000000002</v>
      </c>
      <c r="AD61" s="145">
        <f t="shared" si="86"/>
        <v>11601.483410999999</v>
      </c>
      <c r="AE61" s="145">
        <f t="shared" si="87"/>
        <v>32783.57647766015</v>
      </c>
      <c r="AF61" s="145">
        <f t="shared" si="88"/>
        <v>34307.966683999999</v>
      </c>
      <c r="AG61" s="145">
        <f t="shared" si="89"/>
        <v>11085.999999999985</v>
      </c>
      <c r="AH61" s="145">
        <f t="shared" si="90"/>
        <v>11086</v>
      </c>
      <c r="AI61" s="145">
        <f t="shared" si="91"/>
        <v>11601.483410999997</v>
      </c>
      <c r="AK61" s="180"/>
      <c r="AL61" s="184" t="s">
        <v>409</v>
      </c>
      <c r="AM61" s="185">
        <v>22172</v>
      </c>
      <c r="AN61" s="185">
        <v>11601.483410999999</v>
      </c>
      <c r="AO61" s="185">
        <v>5552.4999309999994</v>
      </c>
      <c r="AP61" s="185">
        <v>2465.4333129999995</v>
      </c>
      <c r="AQ61" s="185">
        <v>1.9111349139177769</v>
      </c>
      <c r="AR61" s="185">
        <v>2</v>
      </c>
      <c r="AS61" s="185">
        <v>56.505247811100077</v>
      </c>
      <c r="AT61" s="185">
        <v>64.62638897903615</v>
      </c>
      <c r="AU61" s="185">
        <v>-8.8865086082223002E-2</v>
      </c>
      <c r="AV61" s="185">
        <v>23202.966821999999</v>
      </c>
      <c r="AW61" s="185">
        <v>1030.9668219999994</v>
      </c>
      <c r="AX61" s="185">
        <v>515.48341099999971</v>
      </c>
      <c r="AY61" s="155"/>
    </row>
    <row r="62" spans="1:51" x14ac:dyDescent="0.35">
      <c r="B62" s="142" t="str">
        <f t="shared" si="65"/>
        <v>19226 CO HOAGIE BUNS</v>
      </c>
      <c r="D62" s="173">
        <f t="shared" si="103"/>
        <v>2342</v>
      </c>
      <c r="E62" s="174">
        <f t="shared" si="104"/>
        <v>707.30000900000005</v>
      </c>
      <c r="F62" s="174">
        <f t="shared" si="67"/>
        <v>270.083327</v>
      </c>
      <c r="G62" s="174">
        <f t="shared" si="68"/>
        <v>339.46666299999998</v>
      </c>
      <c r="H62" s="175">
        <f t="shared" si="105"/>
        <v>3.311183331258801</v>
      </c>
      <c r="I62" s="176">
        <f t="shared" si="106"/>
        <v>2.78</v>
      </c>
      <c r="J62" s="177">
        <f t="shared" si="107"/>
        <v>0.63974335945209726</v>
      </c>
      <c r="K62" s="177">
        <f t="shared" si="108"/>
        <v>0.64295885048215606</v>
      </c>
      <c r="L62" s="178">
        <f t="shared" si="72"/>
        <v>2.7800000030052874</v>
      </c>
      <c r="M62" s="143">
        <f t="shared" si="109"/>
        <v>0.53711509248366562</v>
      </c>
      <c r="N62" s="143">
        <f t="shared" si="110"/>
        <v>-0.10262826696843164</v>
      </c>
      <c r="O62" s="143">
        <f t="shared" si="75"/>
        <v>0.72366694105371965</v>
      </c>
      <c r="P62" s="143">
        <f t="shared" si="76"/>
        <v>8.0708090571563584E-2</v>
      </c>
      <c r="Q62" s="179">
        <f t="shared" si="111"/>
        <v>2.78</v>
      </c>
      <c r="R62" s="143">
        <f t="shared" si="112"/>
        <v>0.6397433601436846</v>
      </c>
      <c r="S62" s="143">
        <f t="shared" si="113"/>
        <v>6.9158734294916258E-10</v>
      </c>
      <c r="T62" s="143">
        <f t="shared" si="80"/>
        <v>0.86194025633097926</v>
      </c>
      <c r="U62" s="143">
        <f t="shared" si="81"/>
        <v>0.2189814058488232</v>
      </c>
      <c r="W62" s="144"/>
      <c r="X62" s="144"/>
      <c r="Y62" s="143"/>
      <c r="Z62" s="145">
        <f t="shared" si="82"/>
        <v>4360.3317664569686</v>
      </c>
      <c r="AA62" s="145">
        <f t="shared" si="83"/>
        <v>3660.8429972199997</v>
      </c>
      <c r="AB62" s="145">
        <f t="shared" si="84"/>
        <v>842.44604225475098</v>
      </c>
      <c r="AC62" s="145">
        <f t="shared" si="85"/>
        <v>842.4460431654677</v>
      </c>
      <c r="AD62" s="145">
        <f t="shared" si="86"/>
        <v>707.30000900000005</v>
      </c>
      <c r="AE62" s="145">
        <f t="shared" si="87"/>
        <v>3236.2954104133205</v>
      </c>
      <c r="AF62" s="145">
        <f t="shared" si="88"/>
        <v>2717.12567408</v>
      </c>
      <c r="AG62" s="145">
        <f t="shared" si="89"/>
        <v>628.41726619497501</v>
      </c>
      <c r="AH62" s="145">
        <f t="shared" si="90"/>
        <v>842.4460431654677</v>
      </c>
      <c r="AI62" s="145">
        <f t="shared" si="91"/>
        <v>707.30000899999993</v>
      </c>
      <c r="AK62" s="180"/>
      <c r="AL62" s="184" t="s">
        <v>410</v>
      </c>
      <c r="AM62" s="185">
        <v>2342</v>
      </c>
      <c r="AN62" s="185">
        <v>707.30000900000005</v>
      </c>
      <c r="AO62" s="185">
        <v>270.083327</v>
      </c>
      <c r="AP62" s="185">
        <v>339.46666299999998</v>
      </c>
      <c r="AQ62" s="185">
        <v>3.311183331258801</v>
      </c>
      <c r="AR62" s="185">
        <v>2.78</v>
      </c>
      <c r="AS62" s="185">
        <v>63.974335945209731</v>
      </c>
      <c r="AT62" s="185">
        <v>64.295885048215609</v>
      </c>
      <c r="AU62" s="185">
        <v>0.53118333125880102</v>
      </c>
      <c r="AV62" s="185">
        <v>1966.2940250200002</v>
      </c>
      <c r="AW62" s="185">
        <v>-375.70597498000001</v>
      </c>
      <c r="AX62" s="185">
        <v>-135.14603416546765</v>
      </c>
      <c r="AY62" s="155"/>
    </row>
    <row r="63" spans="1:51" x14ac:dyDescent="0.35">
      <c r="B63" s="142" t="str">
        <f t="shared" si="65"/>
        <v>19230 CO SANDWICH BUNS</v>
      </c>
      <c r="D63" s="173">
        <f t="shared" si="66"/>
        <v>746</v>
      </c>
      <c r="E63" s="174">
        <f t="shared" si="66"/>
        <v>307.050004</v>
      </c>
      <c r="F63" s="174">
        <f t="shared" si="67"/>
        <v>31.983329999999995</v>
      </c>
      <c r="G63" s="174">
        <f t="shared" si="68"/>
        <v>77.049999</v>
      </c>
      <c r="H63" s="175">
        <f t="shared" si="69"/>
        <v>2.4295716993379357</v>
      </c>
      <c r="I63" s="176">
        <f t="shared" si="70"/>
        <v>2.92</v>
      </c>
      <c r="J63" s="177">
        <f t="shared" si="71"/>
        <v>0.61401030003363399</v>
      </c>
      <c r="K63" s="177">
        <f t="shared" si="71"/>
        <v>0.75355260531696677</v>
      </c>
      <c r="L63" s="178">
        <f t="shared" si="72"/>
        <v>2.9199999990910133</v>
      </c>
      <c r="M63" s="143">
        <f t="shared" si="73"/>
        <v>0.73795314459279249</v>
      </c>
      <c r="N63" s="143">
        <f t="shared" si="74"/>
        <v>0.12394284455915849</v>
      </c>
      <c r="O63" s="143">
        <f t="shared" si="75"/>
        <v>0.90566316998198193</v>
      </c>
      <c r="P63" s="143">
        <f t="shared" si="76"/>
        <v>0.15211056466501516</v>
      </c>
      <c r="Q63" s="179">
        <f t="shared" si="77"/>
        <v>2.92</v>
      </c>
      <c r="R63" s="143">
        <f t="shared" si="78"/>
        <v>0.61401029984249467</v>
      </c>
      <c r="S63" s="143">
        <f t="shared" si="79"/>
        <v>-1.9113932658854083E-10</v>
      </c>
      <c r="T63" s="143">
        <f t="shared" si="80"/>
        <v>0.75355260510989919</v>
      </c>
      <c r="U63" s="143">
        <f t="shared" si="81"/>
        <v>-2.0706758530053548E-10</v>
      </c>
      <c r="W63" s="144"/>
      <c r="X63" s="144"/>
      <c r="Y63" s="143"/>
      <c r="Z63" s="145">
        <f t="shared" si="82"/>
        <v>1010.9042904230022</v>
      </c>
      <c r="AA63" s="145">
        <f t="shared" si="83"/>
        <v>1214.9633323599999</v>
      </c>
      <c r="AB63" s="145">
        <f t="shared" si="84"/>
        <v>255.47945213432445</v>
      </c>
      <c r="AC63" s="145">
        <f t="shared" si="85"/>
        <v>255.47945205479454</v>
      </c>
      <c r="AD63" s="145">
        <f t="shared" si="86"/>
        <v>307.050004</v>
      </c>
      <c r="AE63" s="145">
        <f t="shared" si="87"/>
        <v>823.70579341858581</v>
      </c>
      <c r="AF63" s="145">
        <f t="shared" si="88"/>
        <v>989.97733527999992</v>
      </c>
      <c r="AG63" s="145">
        <f t="shared" si="89"/>
        <v>255.47945212499735</v>
      </c>
      <c r="AH63" s="145">
        <f t="shared" si="90"/>
        <v>255.47945205479454</v>
      </c>
      <c r="AI63" s="145">
        <f t="shared" si="91"/>
        <v>307.050004</v>
      </c>
      <c r="AK63" s="180"/>
      <c r="AL63" s="184" t="s">
        <v>411</v>
      </c>
      <c r="AM63" s="185">
        <v>746</v>
      </c>
      <c r="AN63" s="185">
        <v>307.050004</v>
      </c>
      <c r="AO63" s="185">
        <v>31.983329999999995</v>
      </c>
      <c r="AP63" s="185">
        <v>77.049999</v>
      </c>
      <c r="AQ63" s="185">
        <v>2.4295716993379357</v>
      </c>
      <c r="AR63" s="185">
        <v>2.92</v>
      </c>
      <c r="AS63" s="185">
        <v>61.401030003363395</v>
      </c>
      <c r="AT63" s="185">
        <v>75.355260531696672</v>
      </c>
      <c r="AU63" s="185">
        <v>-0.49042830066206422</v>
      </c>
      <c r="AV63" s="185">
        <v>896.58601167999996</v>
      </c>
      <c r="AW63" s="185">
        <v>150.58601167999993</v>
      </c>
      <c r="AX63" s="185">
        <v>51.570551945205459</v>
      </c>
      <c r="AY63" s="155"/>
    </row>
    <row r="64" spans="1:51" x14ac:dyDescent="0.35">
      <c r="B64" s="142" t="str">
        <f t="shared" si="65"/>
        <v>19260 CO WIENER BUNS</v>
      </c>
      <c r="D64" s="173">
        <f t="shared" ref="D64" si="114">AM64</f>
        <v>422</v>
      </c>
      <c r="E64" s="174">
        <f t="shared" ref="E64" si="115">AN64</f>
        <v>312.48333600000001</v>
      </c>
      <c r="F64" s="174">
        <f t="shared" si="67"/>
        <v>122.399997</v>
      </c>
      <c r="G64" s="174">
        <f t="shared" si="68"/>
        <v>0</v>
      </c>
      <c r="H64" s="175">
        <f t="shared" ref="H64" si="116">IF(ISERROR(D64/E64),0,D64/E64)</f>
        <v>1.3504720136500334</v>
      </c>
      <c r="I64" s="176">
        <f t="shared" ref="I64" si="117">AR64</f>
        <v>1.85</v>
      </c>
      <c r="J64" s="177">
        <f t="shared" ref="J64" si="118">AS64/100</f>
        <v>0.52452713363076742</v>
      </c>
      <c r="K64" s="177">
        <f t="shared" ref="K64" si="119">AT64/100</f>
        <v>0.52452713363076742</v>
      </c>
      <c r="L64" s="178">
        <f t="shared" si="72"/>
        <v>1.8499999998850265</v>
      </c>
      <c r="M64" s="143">
        <f t="shared" ref="M64" si="120">IF(ISERROR(D64/Z64),0,D64/Z64)</f>
        <v>0.71854521037714736</v>
      </c>
      <c r="N64" s="143">
        <f t="shared" ref="N64" si="121">M64-J64</f>
        <v>0.19401807674637994</v>
      </c>
      <c r="O64" s="143">
        <f t="shared" si="75"/>
        <v>0.71854521037714736</v>
      </c>
      <c r="P64" s="143">
        <f t="shared" si="76"/>
        <v>0.19401807674637994</v>
      </c>
      <c r="Q64" s="179">
        <f t="shared" ref="Q64" si="122">I64</f>
        <v>1.85</v>
      </c>
      <c r="R64" s="143">
        <f t="shared" ref="R64" si="123">IF(ISERROR(D64/AA64),0,D64/AA64)</f>
        <v>0.52452713359816916</v>
      </c>
      <c r="S64" s="143">
        <f t="shared" ref="S64" si="124">R64-J64</f>
        <v>-3.2598257426741384E-11</v>
      </c>
      <c r="T64" s="143">
        <f t="shared" si="80"/>
        <v>0.52452713359816916</v>
      </c>
      <c r="U64" s="143">
        <f t="shared" si="81"/>
        <v>-3.2598257426741384E-11</v>
      </c>
      <c r="W64" s="144"/>
      <c r="X64" s="144"/>
      <c r="Y64" s="143"/>
      <c r="Z64" s="145">
        <f t="shared" si="82"/>
        <v>587.29777041934801</v>
      </c>
      <c r="AA64" s="145">
        <f t="shared" si="83"/>
        <v>804.53416605000007</v>
      </c>
      <c r="AB64" s="145">
        <f t="shared" si="84"/>
        <v>228.10810812228453</v>
      </c>
      <c r="AC64" s="145">
        <f t="shared" si="85"/>
        <v>228.10810810810807</v>
      </c>
      <c r="AD64" s="145">
        <f t="shared" si="86"/>
        <v>312.48333600000001</v>
      </c>
      <c r="AE64" s="145">
        <f t="shared" si="87"/>
        <v>587.29777041934801</v>
      </c>
      <c r="AF64" s="145">
        <f t="shared" si="88"/>
        <v>804.53416605000007</v>
      </c>
      <c r="AG64" s="145">
        <f t="shared" si="89"/>
        <v>228.10810812228453</v>
      </c>
      <c r="AH64" s="145">
        <f t="shared" si="90"/>
        <v>228.10810810810807</v>
      </c>
      <c r="AI64" s="145">
        <f t="shared" si="91"/>
        <v>312.48333600000001</v>
      </c>
      <c r="AK64" s="180"/>
      <c r="AL64" s="184" t="s">
        <v>412</v>
      </c>
      <c r="AM64" s="185">
        <v>422</v>
      </c>
      <c r="AN64" s="185">
        <v>312.48333600000001</v>
      </c>
      <c r="AO64" s="185">
        <v>122.399997</v>
      </c>
      <c r="AP64" s="185">
        <v>0</v>
      </c>
      <c r="AQ64" s="185">
        <v>1.3504720136500332</v>
      </c>
      <c r="AR64" s="185">
        <v>1.85</v>
      </c>
      <c r="AS64" s="185">
        <v>52.452713363076747</v>
      </c>
      <c r="AT64" s="185">
        <v>52.452713363076747</v>
      </c>
      <c r="AU64" s="185">
        <v>-0.4995279863499667</v>
      </c>
      <c r="AV64" s="185">
        <v>578.09417159999998</v>
      </c>
      <c r="AW64" s="185">
        <v>156.09417159999998</v>
      </c>
      <c r="AX64" s="185">
        <v>84.375227891891882</v>
      </c>
      <c r="AY64" s="155"/>
    </row>
    <row r="65" spans="1:51" x14ac:dyDescent="0.35">
      <c r="B65" s="142" t="str">
        <f t="shared" si="65"/>
        <v>NONE</v>
      </c>
      <c r="D65" s="173">
        <f t="shared" si="66"/>
        <v>0</v>
      </c>
      <c r="E65" s="174">
        <f t="shared" si="66"/>
        <v>0</v>
      </c>
      <c r="F65" s="174">
        <f t="shared" si="67"/>
        <v>0</v>
      </c>
      <c r="G65" s="174">
        <f t="shared" si="68"/>
        <v>0</v>
      </c>
      <c r="H65" s="175">
        <f t="shared" si="69"/>
        <v>0</v>
      </c>
      <c r="I65" s="176">
        <f t="shared" si="70"/>
        <v>1</v>
      </c>
      <c r="J65" s="177">
        <f t="shared" si="71"/>
        <v>0</v>
      </c>
      <c r="K65" s="177">
        <f t="shared" si="71"/>
        <v>0</v>
      </c>
      <c r="L65" s="178">
        <f t="shared" si="72"/>
        <v>0</v>
      </c>
      <c r="M65" s="143">
        <f t="shared" si="73"/>
        <v>0</v>
      </c>
      <c r="N65" s="143">
        <f t="shared" si="74"/>
        <v>0</v>
      </c>
      <c r="O65" s="143">
        <f t="shared" si="75"/>
        <v>0</v>
      </c>
      <c r="P65" s="143">
        <f t="shared" si="76"/>
        <v>0</v>
      </c>
      <c r="Q65" s="179">
        <f t="shared" si="77"/>
        <v>1</v>
      </c>
      <c r="R65" s="143">
        <f t="shared" si="78"/>
        <v>0</v>
      </c>
      <c r="S65" s="143">
        <f t="shared" si="79"/>
        <v>0</v>
      </c>
      <c r="T65" s="143">
        <f t="shared" si="80"/>
        <v>0</v>
      </c>
      <c r="U65" s="143">
        <f t="shared" si="81"/>
        <v>0</v>
      </c>
      <c r="W65" s="144"/>
      <c r="X65" s="144"/>
      <c r="Y65" s="143"/>
      <c r="Z65" s="145">
        <f t="shared" si="82"/>
        <v>0</v>
      </c>
      <c r="AA65" s="145">
        <f t="shared" si="83"/>
        <v>0</v>
      </c>
      <c r="AB65" s="145">
        <f t="shared" si="84"/>
        <v>0</v>
      </c>
      <c r="AC65" s="145">
        <f t="shared" si="85"/>
        <v>0</v>
      </c>
      <c r="AD65" s="145">
        <f t="shared" si="86"/>
        <v>0</v>
      </c>
      <c r="AE65" s="145">
        <f t="shared" si="87"/>
        <v>0</v>
      </c>
      <c r="AF65" s="145">
        <f t="shared" si="88"/>
        <v>0</v>
      </c>
      <c r="AG65" s="145">
        <f t="shared" si="89"/>
        <v>0</v>
      </c>
      <c r="AH65" s="145">
        <f t="shared" si="90"/>
        <v>0</v>
      </c>
      <c r="AI65" s="145">
        <f t="shared" si="91"/>
        <v>0</v>
      </c>
      <c r="AK65" s="180"/>
      <c r="AL65" s="184" t="s">
        <v>370</v>
      </c>
      <c r="AM65" s="185">
        <v>0</v>
      </c>
      <c r="AN65" s="185">
        <v>0</v>
      </c>
      <c r="AO65" s="185">
        <v>0</v>
      </c>
      <c r="AP65" s="185">
        <v>0</v>
      </c>
      <c r="AQ65" s="185">
        <v>0</v>
      </c>
      <c r="AR65" s="185">
        <v>1</v>
      </c>
      <c r="AS65" s="185">
        <v>0</v>
      </c>
      <c r="AT65" s="185">
        <v>0</v>
      </c>
      <c r="AU65" s="185">
        <v>-1</v>
      </c>
      <c r="AV65" s="185">
        <v>0</v>
      </c>
      <c r="AW65" s="185">
        <v>0</v>
      </c>
      <c r="AX65" s="185">
        <v>0</v>
      </c>
      <c r="AY65" s="155"/>
    </row>
    <row r="66" spans="1:51" x14ac:dyDescent="0.35">
      <c r="B66" s="187" t="str">
        <f>CONCATENATE(A56," Subtotal")</f>
        <v>Roll Line Subtotal</v>
      </c>
      <c r="C66" s="188"/>
      <c r="D66" s="189">
        <f>SUM(D57:D65)</f>
        <v>225124.31</v>
      </c>
      <c r="E66" s="189">
        <f>SUM(E57:E65)</f>
        <v>115671.20123800001</v>
      </c>
      <c r="F66" s="189">
        <f>SUM(F57:F65)</f>
        <v>56846.532236000028</v>
      </c>
      <c r="G66" s="189">
        <f>SUM(G57:G65)</f>
        <v>24787.066479000019</v>
      </c>
      <c r="H66" s="190">
        <f t="shared" ref="H66" si="125">D66/E66</f>
        <v>1.9462433828865844</v>
      </c>
      <c r="I66" s="191"/>
      <c r="J66" s="192">
        <f>AB66/(SUM($E66:$G66))</f>
        <v>0.53557178392458471</v>
      </c>
      <c r="K66" s="192">
        <f>AG66/(SUM($E66:$F66))</f>
        <v>0.61067930027333617</v>
      </c>
      <c r="L66" s="193">
        <f>D66/(J66*(E66+F66+G66))</f>
        <v>2.1304289520783066</v>
      </c>
      <c r="M66" s="194">
        <f>AD66/(SUM($E66:$G66))</f>
        <v>0.58625639754103298</v>
      </c>
      <c r="N66" s="195">
        <f>M66-J66</f>
        <v>5.0684613616448271E-2</v>
      </c>
      <c r="O66" s="194">
        <f>AI66/(SUM($E66:$F66))</f>
        <v>0.6704887602492916</v>
      </c>
      <c r="P66" s="195">
        <f t="shared" si="76"/>
        <v>5.9809459975955437E-2</v>
      </c>
      <c r="Q66" s="193">
        <f>D66/(R66*(E66+F66+G66))</f>
        <v>2.1303409804488624</v>
      </c>
      <c r="R66" s="196">
        <f>AC66/(SUM($E66:$G66))</f>
        <v>0.53559390015994268</v>
      </c>
      <c r="S66" s="195">
        <f>R66-J66</f>
        <v>2.2116235357971803E-5</v>
      </c>
      <c r="T66" s="196">
        <f>AH66/(SUM($E66:$F66))</f>
        <v>0.61254715790148495</v>
      </c>
      <c r="U66" s="195">
        <f t="shared" si="81"/>
        <v>1.8678576281487835E-3</v>
      </c>
      <c r="V66" s="187"/>
      <c r="W66" s="187"/>
      <c r="X66" s="187"/>
      <c r="Y66" s="143"/>
      <c r="Z66" s="189">
        <f t="shared" ref="Z66:AI66" si="126">SUM(Z57:Z65)</f>
        <v>384797.63614475372</v>
      </c>
      <c r="AA66" s="189">
        <f t="shared" si="126"/>
        <v>422057.92672868021</v>
      </c>
      <c r="AB66" s="189">
        <f t="shared" si="126"/>
        <v>105670.88368771155</v>
      </c>
      <c r="AC66" s="189">
        <f t="shared" si="126"/>
        <v>105675.24732710459</v>
      </c>
      <c r="AD66" s="189">
        <f t="shared" si="126"/>
        <v>115671.20123799999</v>
      </c>
      <c r="AE66" s="189">
        <f t="shared" si="126"/>
        <v>336458.26143736183</v>
      </c>
      <c r="AF66" s="189">
        <f t="shared" si="126"/>
        <v>369399.08379735012</v>
      </c>
      <c r="AG66" s="189">
        <f t="shared" si="126"/>
        <v>105353.00876264424</v>
      </c>
      <c r="AH66" s="189">
        <f t="shared" si="126"/>
        <v>105675.24732710459</v>
      </c>
      <c r="AI66" s="189">
        <f t="shared" si="126"/>
        <v>115671.20123800001</v>
      </c>
      <c r="AK66" s="198"/>
      <c r="AL66" s="222" t="s">
        <v>371</v>
      </c>
      <c r="AM66" s="221">
        <v>225124.31</v>
      </c>
      <c r="AN66" s="221">
        <v>115671.20123799998</v>
      </c>
      <c r="AO66" s="221">
        <v>56846.532236000021</v>
      </c>
      <c r="AP66" s="221">
        <v>24787.066479000019</v>
      </c>
      <c r="AQ66" s="221">
        <v>1.9462433828865846</v>
      </c>
      <c r="AR66" s="221">
        <v>2.1354161192572989</v>
      </c>
      <c r="AS66" s="221">
        <v>53.557178392458518</v>
      </c>
      <c r="AT66" s="221">
        <v>61.067930027333695</v>
      </c>
      <c r="AU66" s="221">
        <v>-0.18917273637071447</v>
      </c>
      <c r="AV66" s="221">
        <v>247006.14765748</v>
      </c>
      <c r="AW66" s="221">
        <v>21881.837657480006</v>
      </c>
      <c r="AX66" s="221">
        <v>9995.9539108954104</v>
      </c>
      <c r="AY66" s="155"/>
    </row>
    <row r="67" spans="1:51" x14ac:dyDescent="0.35">
      <c r="B67" s="142"/>
      <c r="C67" s="187"/>
      <c r="D67" s="189"/>
      <c r="E67" s="189"/>
      <c r="F67" s="189"/>
      <c r="G67" s="189"/>
      <c r="H67" s="187"/>
      <c r="I67" s="187"/>
      <c r="J67" s="192"/>
      <c r="K67" s="192"/>
      <c r="L67" s="193"/>
      <c r="M67" s="195"/>
      <c r="N67" s="195"/>
      <c r="O67" s="195"/>
      <c r="P67" s="195"/>
      <c r="Q67" s="193"/>
      <c r="R67" s="195"/>
      <c r="S67" s="195"/>
      <c r="T67" s="195"/>
      <c r="U67" s="195"/>
      <c r="V67" s="206"/>
      <c r="W67" s="206"/>
      <c r="X67" s="206"/>
      <c r="Y67" s="207"/>
      <c r="AK67" s="180"/>
      <c r="AY67" s="155"/>
    </row>
    <row r="68" spans="1:51" x14ac:dyDescent="0.35">
      <c r="B68" s="142"/>
      <c r="C68" s="187"/>
      <c r="D68" s="189"/>
      <c r="E68" s="189"/>
      <c r="F68" s="189"/>
      <c r="G68" s="189"/>
      <c r="H68" s="187"/>
      <c r="I68" s="187"/>
      <c r="J68" s="192"/>
      <c r="K68" s="192"/>
      <c r="L68" s="193"/>
      <c r="M68" s="195"/>
      <c r="N68" s="195"/>
      <c r="O68" s="195"/>
      <c r="P68" s="195"/>
      <c r="Q68" s="193"/>
      <c r="R68" s="195"/>
      <c r="S68" s="195"/>
      <c r="T68" s="195"/>
      <c r="U68" s="195"/>
      <c r="V68" s="206"/>
      <c r="W68" s="206"/>
      <c r="X68" s="206"/>
      <c r="Y68" s="207"/>
      <c r="AK68" s="180"/>
      <c r="AL68" s="155"/>
      <c r="AM68" s="155"/>
      <c r="AN68" s="155"/>
      <c r="AO68" s="155"/>
      <c r="AP68" s="155"/>
      <c r="AQ68" s="155"/>
      <c r="AR68" s="155"/>
      <c r="AS68" s="155"/>
      <c r="AT68" s="155"/>
      <c r="AU68" s="155"/>
      <c r="AV68" s="155"/>
      <c r="AW68" s="155"/>
      <c r="AX68" s="155"/>
      <c r="AY68" s="155"/>
    </row>
    <row r="69" spans="1:51" x14ac:dyDescent="0.35">
      <c r="A69" s="166" t="str">
        <f>AL69</f>
        <v>Cake Make-Up II</v>
      </c>
      <c r="B69" s="142"/>
      <c r="C69" s="187"/>
      <c r="D69" s="189"/>
      <c r="E69" s="189"/>
      <c r="F69" s="189"/>
      <c r="G69" s="189"/>
      <c r="H69" s="187"/>
      <c r="I69" s="187"/>
      <c r="J69" s="192"/>
      <c r="K69" s="192"/>
      <c r="L69" s="193"/>
      <c r="M69" s="195"/>
      <c r="N69" s="195"/>
      <c r="O69" s="195"/>
      <c r="P69" s="195"/>
      <c r="Q69" s="193"/>
      <c r="R69" s="195"/>
      <c r="S69" s="195"/>
      <c r="T69" s="195"/>
      <c r="U69" s="195"/>
      <c r="V69" s="206"/>
      <c r="W69" s="206"/>
      <c r="X69" s="206"/>
      <c r="Y69" s="207"/>
      <c r="AK69" s="201"/>
      <c r="AL69" s="184" t="s">
        <v>413</v>
      </c>
      <c r="AM69" s="181"/>
      <c r="AN69" s="181"/>
      <c r="AO69" s="181"/>
      <c r="AP69" s="181"/>
      <c r="AQ69" s="181"/>
      <c r="AR69" s="208"/>
      <c r="AS69" s="208"/>
      <c r="AT69" s="181"/>
      <c r="AU69" s="181"/>
      <c r="AV69" s="181"/>
      <c r="AW69" s="181"/>
      <c r="AX69" s="181"/>
      <c r="AY69" s="155"/>
    </row>
    <row r="70" spans="1:51" x14ac:dyDescent="0.35">
      <c r="B70" s="142" t="str">
        <f t="shared" ref="B70:B102" si="127">AL70</f>
        <v>18520 Sock It To Me Pudd Cake</v>
      </c>
      <c r="D70" s="173">
        <f t="shared" ref="D70:G102" si="128">AM70</f>
        <v>1565</v>
      </c>
      <c r="E70" s="174">
        <f t="shared" si="128"/>
        <v>269.43334200000004</v>
      </c>
      <c r="F70" s="174">
        <f>AO70</f>
        <v>71.683325000000011</v>
      </c>
      <c r="G70" s="174">
        <f>AP70</f>
        <v>618.88333299999999</v>
      </c>
      <c r="H70" s="175">
        <f t="shared" ref="H70:H102" si="129">IF(ISERROR(D70/E70),0,D70/E70)</f>
        <v>5.8084867610779956</v>
      </c>
      <c r="I70" s="176">
        <f t="shared" ref="I70:I102" si="130">AR70</f>
        <v>8.66</v>
      </c>
      <c r="J70" s="177">
        <f t="shared" ref="J70:K102" si="131">AS70/100</f>
        <v>0.18824576597382603</v>
      </c>
      <c r="K70" s="177">
        <f t="shared" si="131"/>
        <v>0.52977750086990472</v>
      </c>
      <c r="L70" s="178">
        <f>IF(ISERROR(D70/(J70*(E70+F70+G70))),0,D70/(J70*(E70+F70+G70)))</f>
        <v>8.6599999999999984</v>
      </c>
      <c r="M70" s="143">
        <f t="shared" ref="M70:M102" si="132">IF(ISERROR(D70/Z70),0,D70/Z70)</f>
        <v>0.28065973125000004</v>
      </c>
      <c r="N70" s="143">
        <f t="shared" ref="N70:N102" si="133">M70-J70</f>
        <v>9.2413965276174015E-2</v>
      </c>
      <c r="O70" s="143">
        <f>IF(ISERROR(D70/AE70),0,D70/AE70)</f>
        <v>0.78985686735734895</v>
      </c>
      <c r="P70" s="143">
        <f>O70-K70</f>
        <v>0.26007936648744423</v>
      </c>
      <c r="Q70" s="179">
        <f t="shared" ref="Q70:Q102" si="134">I70</f>
        <v>8.66</v>
      </c>
      <c r="R70" s="143">
        <f t="shared" ref="R70:R102" si="135">IF(ISERROR(D70/AA70),0,D70/AA70)</f>
        <v>0.188245765973826</v>
      </c>
      <c r="S70" s="143">
        <f t="shared" ref="S70:S102" si="136">R70-J70</f>
        <v>0</v>
      </c>
      <c r="T70" s="143">
        <f>IF(ISERROR(D70/AF70),0,D70/AF70)</f>
        <v>0.52977750083045028</v>
      </c>
      <c r="U70" s="143">
        <f>T70-K70</f>
        <v>-3.9454439715314038E-11</v>
      </c>
      <c r="W70" s="144"/>
      <c r="X70" s="144"/>
      <c r="Y70" s="143"/>
      <c r="Z70" s="145">
        <f>(SUM($E70:$G70))*$H70</f>
        <v>5576.1472906348754</v>
      </c>
      <c r="AA70" s="145">
        <f>(SUM($E70:$G70))*$Q70</f>
        <v>8313.6</v>
      </c>
      <c r="AB70" s="145">
        <f>(SUM($E70:$G70))*$J70</f>
        <v>180.715935334873</v>
      </c>
      <c r="AC70" s="145">
        <f>SUM(($E70:$G70))*$R70</f>
        <v>180.71593533487297</v>
      </c>
      <c r="AD70" s="145">
        <f>SUM(($E70:$G70))*$M70</f>
        <v>269.43334200000004</v>
      </c>
      <c r="AE70" s="145">
        <f>(SUM($E70:$F70))*$H70</f>
        <v>1981.3716442525515</v>
      </c>
      <c r="AF70" s="145">
        <f>(SUM($E70:$F70))*$Q70</f>
        <v>2954.0703362200006</v>
      </c>
      <c r="AG70" s="145">
        <f>(SUM($E70:$F70))*$K70</f>
        <v>180.71593534833153</v>
      </c>
      <c r="AH70" s="145">
        <f>SUM(($E70:$F70))*$T70</f>
        <v>180.71593533487297</v>
      </c>
      <c r="AI70" s="145">
        <f>SUM(($E70:$F70))*$O70</f>
        <v>269.43334200000004</v>
      </c>
      <c r="AK70" s="180"/>
      <c r="AL70" s="181" t="s">
        <v>414</v>
      </c>
      <c r="AM70" s="182">
        <v>1565</v>
      </c>
      <c r="AN70" s="182">
        <v>269.43334200000004</v>
      </c>
      <c r="AO70" s="182">
        <v>71.683325000000011</v>
      </c>
      <c r="AP70" s="182">
        <v>618.88333299999999</v>
      </c>
      <c r="AQ70" s="182">
        <v>5.8084867610779964</v>
      </c>
      <c r="AR70" s="183">
        <v>8.66</v>
      </c>
      <c r="AS70" s="183">
        <v>18.824576597382602</v>
      </c>
      <c r="AT70" s="182">
        <v>52.977750086990476</v>
      </c>
      <c r="AU70" s="182">
        <v>-2.8515132389220037</v>
      </c>
      <c r="AV70" s="182">
        <v>2333.2927417200003</v>
      </c>
      <c r="AW70" s="182">
        <v>768.29274172000032</v>
      </c>
      <c r="AX70" s="182">
        <v>88.717406665127058</v>
      </c>
      <c r="AY70" s="155"/>
    </row>
    <row r="71" spans="1:51" x14ac:dyDescent="0.35">
      <c r="B71" s="142" t="str">
        <f t="shared" si="127"/>
        <v>18567 Choc 30oz Pudding</v>
      </c>
      <c r="D71" s="173">
        <f t="shared" si="128"/>
        <v>122579</v>
      </c>
      <c r="E71" s="174">
        <f t="shared" si="128"/>
        <v>15957.450182000002</v>
      </c>
      <c r="F71" s="174">
        <f t="shared" si="128"/>
        <v>3727.0164879999993</v>
      </c>
      <c r="G71" s="174">
        <f t="shared" si="128"/>
        <v>2384.8333279999997</v>
      </c>
      <c r="H71" s="175">
        <f t="shared" si="129"/>
        <v>7.6816157093988027</v>
      </c>
      <c r="I71" s="176">
        <f t="shared" si="130"/>
        <v>8</v>
      </c>
      <c r="J71" s="177">
        <f t="shared" si="131"/>
        <v>0.69428459449953395</v>
      </c>
      <c r="K71" s="177">
        <f t="shared" si="131"/>
        <v>0.77839929609837866</v>
      </c>
      <c r="L71" s="178">
        <f t="shared" ref="L71:L102" si="137">IF(ISERROR(D71/(J71*(E71+F71+G71))),0,D71/(J71*(E71+F71+G71)))</f>
        <v>8.0000000000000018</v>
      </c>
      <c r="M71" s="143">
        <f t="shared" si="132"/>
        <v>0.72306100254408268</v>
      </c>
      <c r="N71" s="143">
        <f t="shared" si="133"/>
        <v>2.8776408044548729E-2</v>
      </c>
      <c r="O71" s="143">
        <f t="shared" ref="O71:O102" si="138">IF(ISERROR(D71/AE71),0,D71/AE71)</f>
        <v>0.81066205396968471</v>
      </c>
      <c r="P71" s="143">
        <f t="shared" ref="P71:P102" si="139">O71-K71</f>
        <v>3.2262757871306058E-2</v>
      </c>
      <c r="Q71" s="179">
        <f t="shared" si="134"/>
        <v>8</v>
      </c>
      <c r="R71" s="143">
        <f t="shared" si="135"/>
        <v>0.69428459449953406</v>
      </c>
      <c r="S71" s="143">
        <f t="shared" si="136"/>
        <v>0</v>
      </c>
      <c r="T71" s="143">
        <f t="shared" ref="T71:T102" si="140">IF(ISERROR(D71/AF71),0,D71/AF71)</f>
        <v>0.77839929609837877</v>
      </c>
      <c r="U71" s="143">
        <f t="shared" ref="U71:U102" si="141">T71-K71</f>
        <v>0</v>
      </c>
      <c r="W71" s="144"/>
      <c r="X71" s="144"/>
      <c r="Y71" s="143"/>
      <c r="Z71" s="145">
        <f t="shared" ref="Z71:Z102" si="142">(SUM($E71:$G71))*$H71</f>
        <v>169527.88156007178</v>
      </c>
      <c r="AA71" s="145">
        <f t="shared" ref="AA71:AA102" si="143">(SUM($E71:$G71))*$Q71</f>
        <v>176554.39998400002</v>
      </c>
      <c r="AB71" s="145">
        <f t="shared" ref="AB71:AB102" si="144">(SUM($E71:$G71))*$J71</f>
        <v>15322.374999999996</v>
      </c>
      <c r="AC71" s="145">
        <f t="shared" ref="AC71:AC102" si="145">SUM(($E71:$G71))*$R71</f>
        <v>15322.375</v>
      </c>
      <c r="AD71" s="145">
        <f t="shared" ref="AD71:AD102" si="146">SUM(($E71:$G71))*$M71</f>
        <v>15957.450182000004</v>
      </c>
      <c r="AE71" s="145">
        <f t="shared" ref="AE71:AE102" si="147">(SUM($E71:$F71))*$H71</f>
        <v>151208.50840340916</v>
      </c>
      <c r="AF71" s="145">
        <f t="shared" ref="AF71:AF102" si="148">(SUM($E71:$F71))*$Q71</f>
        <v>157475.73336000001</v>
      </c>
      <c r="AG71" s="145">
        <f t="shared" ref="AG71:AG102" si="149">(SUM($E71:$F71))*$K71</f>
        <v>15322.374999999996</v>
      </c>
      <c r="AH71" s="145">
        <f t="shared" ref="AH71:AH102" si="150">SUM(($E71:$F71))*$T71</f>
        <v>15322.375</v>
      </c>
      <c r="AI71" s="145">
        <f t="shared" ref="AI71:AI102" si="151">SUM(($E71:$F71))*$O71</f>
        <v>15957.450182</v>
      </c>
      <c r="AK71" s="180"/>
      <c r="AL71" s="181" t="s">
        <v>415</v>
      </c>
      <c r="AM71" s="182">
        <v>122579</v>
      </c>
      <c r="AN71" s="182">
        <v>15957.450182000002</v>
      </c>
      <c r="AO71" s="182">
        <v>3727.0164879999993</v>
      </c>
      <c r="AP71" s="182">
        <v>2384.8333279999997</v>
      </c>
      <c r="AQ71" s="182">
        <v>7.6816157093988018</v>
      </c>
      <c r="AR71" s="183">
        <v>8</v>
      </c>
      <c r="AS71" s="183">
        <v>69.428459449953394</v>
      </c>
      <c r="AT71" s="182">
        <v>77.839929609837867</v>
      </c>
      <c r="AU71" s="182">
        <v>-0.31838429060119777</v>
      </c>
      <c r="AV71" s="182">
        <v>127659.60145600002</v>
      </c>
      <c r="AW71" s="182">
        <v>5080.6014559999976</v>
      </c>
      <c r="AX71" s="182">
        <v>635.0751819999997</v>
      </c>
      <c r="AY71" s="155"/>
    </row>
    <row r="72" spans="1:51" x14ac:dyDescent="0.35">
      <c r="B72" s="142" t="str">
        <f t="shared" si="127"/>
        <v>18568 Lemon 30oz Pudding Cake</v>
      </c>
      <c r="D72" s="173">
        <f t="shared" si="128"/>
        <v>181375</v>
      </c>
      <c r="E72" s="174">
        <f t="shared" si="128"/>
        <v>23382.866933999998</v>
      </c>
      <c r="F72" s="174">
        <f t="shared" si="128"/>
        <v>5260.6497299999965</v>
      </c>
      <c r="G72" s="174">
        <f t="shared" si="128"/>
        <v>781.66666399999997</v>
      </c>
      <c r="H72" s="175">
        <f t="shared" si="129"/>
        <v>7.7567477295211651</v>
      </c>
      <c r="I72" s="176">
        <f t="shared" si="130"/>
        <v>8</v>
      </c>
      <c r="J72" s="177">
        <f t="shared" si="131"/>
        <v>0.77049222590318478</v>
      </c>
      <c r="K72" s="177">
        <f t="shared" si="131"/>
        <v>0.79151855779268432</v>
      </c>
      <c r="L72" s="178">
        <f t="shared" si="137"/>
        <v>8</v>
      </c>
      <c r="M72" s="143">
        <f t="shared" si="132"/>
        <v>0.79465492783352221</v>
      </c>
      <c r="N72" s="143">
        <f t="shared" si="133"/>
        <v>2.4162701930337427E-2</v>
      </c>
      <c r="O72" s="143">
        <f t="shared" si="138"/>
        <v>0.81634064728470523</v>
      </c>
      <c r="P72" s="143">
        <f t="shared" si="139"/>
        <v>2.4822089492020916E-2</v>
      </c>
      <c r="Q72" s="179">
        <f t="shared" si="134"/>
        <v>8</v>
      </c>
      <c r="R72" s="143">
        <f t="shared" si="135"/>
        <v>0.77049222590318478</v>
      </c>
      <c r="S72" s="143">
        <f t="shared" si="136"/>
        <v>0</v>
      </c>
      <c r="T72" s="143">
        <f t="shared" si="140"/>
        <v>0.79151855779268443</v>
      </c>
      <c r="U72" s="143">
        <f t="shared" si="141"/>
        <v>0</v>
      </c>
      <c r="W72" s="144"/>
      <c r="X72" s="144"/>
      <c r="Y72" s="143"/>
      <c r="Z72" s="145">
        <f t="shared" si="142"/>
        <v>228243.723970208</v>
      </c>
      <c r="AA72" s="145">
        <f t="shared" si="143"/>
        <v>235401.46662399996</v>
      </c>
      <c r="AB72" s="145">
        <f t="shared" si="144"/>
        <v>22671.875</v>
      </c>
      <c r="AC72" s="145">
        <f t="shared" si="145"/>
        <v>22671.875</v>
      </c>
      <c r="AD72" s="145">
        <f t="shared" si="146"/>
        <v>23382.866933999998</v>
      </c>
      <c r="AE72" s="145">
        <f t="shared" si="147"/>
        <v>222180.53284898362</v>
      </c>
      <c r="AF72" s="145">
        <f t="shared" si="148"/>
        <v>229148.13331199996</v>
      </c>
      <c r="AG72" s="145">
        <f t="shared" si="149"/>
        <v>22671.874999999996</v>
      </c>
      <c r="AH72" s="145">
        <f t="shared" si="150"/>
        <v>22671.875</v>
      </c>
      <c r="AI72" s="145">
        <f t="shared" si="151"/>
        <v>23382.866933999998</v>
      </c>
      <c r="AK72" s="180"/>
      <c r="AL72" s="181" t="s">
        <v>416</v>
      </c>
      <c r="AM72" s="182">
        <v>181375</v>
      </c>
      <c r="AN72" s="182">
        <v>23382.866933999998</v>
      </c>
      <c r="AO72" s="182">
        <v>5260.6497299999965</v>
      </c>
      <c r="AP72" s="182">
        <v>781.66666399999997</v>
      </c>
      <c r="AQ72" s="182">
        <v>7.7567477295211642</v>
      </c>
      <c r="AR72" s="183">
        <v>8</v>
      </c>
      <c r="AS72" s="183">
        <v>77.049222590318479</v>
      </c>
      <c r="AT72" s="182">
        <v>79.151855779268431</v>
      </c>
      <c r="AU72" s="182">
        <v>-0.24325227047883571</v>
      </c>
      <c r="AV72" s="182">
        <v>187062.93547199998</v>
      </c>
      <c r="AW72" s="182">
        <v>5687.9354719999965</v>
      </c>
      <c r="AX72" s="182">
        <v>710.99193399999956</v>
      </c>
      <c r="AY72" s="155"/>
    </row>
    <row r="73" spans="1:51" x14ac:dyDescent="0.35">
      <c r="B73" s="142" t="str">
        <f t="shared" si="127"/>
        <v>18569 Sock It to Me 30oz Pudding</v>
      </c>
      <c r="D73" s="173">
        <f t="shared" si="128"/>
        <v>65272</v>
      </c>
      <c r="E73" s="174">
        <f t="shared" si="128"/>
        <v>8695.083439</v>
      </c>
      <c r="F73" s="174">
        <f t="shared" si="128"/>
        <v>2467.6998999999996</v>
      </c>
      <c r="G73" s="174">
        <f t="shared" si="128"/>
        <v>3582.0333269999996</v>
      </c>
      <c r="H73" s="175">
        <f t="shared" si="129"/>
        <v>7.5067709767149484</v>
      </c>
      <c r="I73" s="176">
        <f t="shared" si="130"/>
        <v>8</v>
      </c>
      <c r="J73" s="177">
        <f t="shared" si="131"/>
        <v>0.55334699540983767</v>
      </c>
      <c r="K73" s="177">
        <f t="shared" si="131"/>
        <v>0.72589422852006125</v>
      </c>
      <c r="L73" s="178">
        <f t="shared" si="137"/>
        <v>8.0000000000000018</v>
      </c>
      <c r="M73" s="143">
        <f t="shared" si="132"/>
        <v>0.58970441179170108</v>
      </c>
      <c r="N73" s="143">
        <f t="shared" si="133"/>
        <v>3.6357416381863406E-2</v>
      </c>
      <c r="O73" s="143">
        <f t="shared" si="138"/>
        <v>0.77893507156244191</v>
      </c>
      <c r="P73" s="143">
        <f t="shared" si="139"/>
        <v>5.3040843042380659E-2</v>
      </c>
      <c r="Q73" s="179">
        <f t="shared" si="134"/>
        <v>8</v>
      </c>
      <c r="R73" s="143">
        <f t="shared" si="135"/>
        <v>0.55334699540983767</v>
      </c>
      <c r="S73" s="143">
        <f t="shared" si="136"/>
        <v>0</v>
      </c>
      <c r="T73" s="143">
        <f t="shared" si="140"/>
        <v>0.7309108984937901</v>
      </c>
      <c r="U73" s="143">
        <f t="shared" si="141"/>
        <v>5.0166699737288489E-3</v>
      </c>
      <c r="W73" s="144"/>
      <c r="X73" s="144"/>
      <c r="Y73" s="143"/>
      <c r="Z73" s="145">
        <f t="shared" si="142"/>
        <v>110685.96180531166</v>
      </c>
      <c r="AA73" s="145">
        <f t="shared" si="143"/>
        <v>117958.53332799999</v>
      </c>
      <c r="AB73" s="145">
        <f t="shared" si="144"/>
        <v>8158.9999999999991</v>
      </c>
      <c r="AC73" s="145">
        <f t="shared" si="145"/>
        <v>8158.9999999999991</v>
      </c>
      <c r="AD73" s="145">
        <f t="shared" si="146"/>
        <v>8695.083439</v>
      </c>
      <c r="AE73" s="145">
        <f t="shared" si="147"/>
        <v>83796.457988562383</v>
      </c>
      <c r="AF73" s="145">
        <f t="shared" si="148"/>
        <v>89302.266711999997</v>
      </c>
      <c r="AG73" s="145">
        <f t="shared" si="149"/>
        <v>8102.9999999999982</v>
      </c>
      <c r="AH73" s="145">
        <f t="shared" si="150"/>
        <v>8159</v>
      </c>
      <c r="AI73" s="145">
        <f t="shared" si="151"/>
        <v>8695.0834389999982</v>
      </c>
      <c r="AK73" s="180"/>
      <c r="AL73" s="181" t="s">
        <v>417</v>
      </c>
      <c r="AM73" s="182">
        <v>65272</v>
      </c>
      <c r="AN73" s="182">
        <v>8695.083439</v>
      </c>
      <c r="AO73" s="182">
        <v>2467.6998999999996</v>
      </c>
      <c r="AP73" s="182">
        <v>3582.0333269999996</v>
      </c>
      <c r="AQ73" s="182">
        <v>7.5067709767149484</v>
      </c>
      <c r="AR73" s="183">
        <v>8</v>
      </c>
      <c r="AS73" s="183">
        <v>55.334699540983763</v>
      </c>
      <c r="AT73" s="182">
        <v>72.589422852006123</v>
      </c>
      <c r="AU73" s="182">
        <v>-0.49322902328505164</v>
      </c>
      <c r="AV73" s="182">
        <v>69560.667512</v>
      </c>
      <c r="AW73" s="182">
        <v>4288.6675119999991</v>
      </c>
      <c r="AX73" s="182">
        <v>536.08343899999988</v>
      </c>
      <c r="AY73" s="155"/>
    </row>
    <row r="74" spans="1:51" x14ac:dyDescent="0.35">
      <c r="B74" s="142" t="str">
        <f t="shared" si="127"/>
        <v>18570 Sour Cream 30oz Pudding Cake</v>
      </c>
      <c r="D74" s="173">
        <f t="shared" si="128"/>
        <v>105419</v>
      </c>
      <c r="E74" s="174">
        <f t="shared" si="128"/>
        <v>14122.350178000002</v>
      </c>
      <c r="F74" s="174">
        <f t="shared" si="128"/>
        <v>2569.0998259999992</v>
      </c>
      <c r="G74" s="174">
        <f t="shared" si="128"/>
        <v>1077.1333239999999</v>
      </c>
      <c r="H74" s="175">
        <f t="shared" si="129"/>
        <v>7.4646923968946197</v>
      </c>
      <c r="I74" s="176">
        <f t="shared" si="130"/>
        <v>8</v>
      </c>
      <c r="J74" s="177">
        <f t="shared" si="131"/>
        <v>0.74161089585768469</v>
      </c>
      <c r="K74" s="177">
        <f t="shared" si="131"/>
        <v>0.78821043090008103</v>
      </c>
      <c r="L74" s="178">
        <f t="shared" si="137"/>
        <v>7.9999999999999991</v>
      </c>
      <c r="M74" s="143">
        <f t="shared" si="132"/>
        <v>0.79479325488745023</v>
      </c>
      <c r="N74" s="143">
        <f t="shared" si="133"/>
        <v>5.3182359029765536E-2</v>
      </c>
      <c r="O74" s="143">
        <f t="shared" si="138"/>
        <v>0.84608288522660824</v>
      </c>
      <c r="P74" s="143">
        <f t="shared" si="139"/>
        <v>5.7872454326527212E-2</v>
      </c>
      <c r="Q74" s="179">
        <f t="shared" si="134"/>
        <v>8</v>
      </c>
      <c r="R74" s="143">
        <f t="shared" si="135"/>
        <v>0.74161089585768469</v>
      </c>
      <c r="S74" s="143">
        <f t="shared" si="136"/>
        <v>0</v>
      </c>
      <c r="T74" s="143">
        <f t="shared" si="140"/>
        <v>0.78946856006171573</v>
      </c>
      <c r="U74" s="143">
        <f t="shared" si="141"/>
        <v>1.2581291616347023E-3</v>
      </c>
      <c r="W74" s="144"/>
      <c r="X74" s="144"/>
      <c r="Y74" s="143"/>
      <c r="Z74" s="145">
        <f t="shared" si="142"/>
        <v>132637.00887211011</v>
      </c>
      <c r="AA74" s="145">
        <f t="shared" si="143"/>
        <v>142148.666624</v>
      </c>
      <c r="AB74" s="145">
        <f t="shared" si="144"/>
        <v>13177.375000000002</v>
      </c>
      <c r="AC74" s="145">
        <f t="shared" si="145"/>
        <v>13177.375000000002</v>
      </c>
      <c r="AD74" s="145">
        <f t="shared" si="146"/>
        <v>14122.350178000002</v>
      </c>
      <c r="AE74" s="145">
        <f t="shared" si="147"/>
        <v>124596.53993800549</v>
      </c>
      <c r="AF74" s="145">
        <f t="shared" si="148"/>
        <v>133531.60003200002</v>
      </c>
      <c r="AG74" s="145">
        <f t="shared" si="149"/>
        <v>13156.375</v>
      </c>
      <c r="AH74" s="145">
        <f t="shared" si="150"/>
        <v>13177.375</v>
      </c>
      <c r="AI74" s="145">
        <f t="shared" si="151"/>
        <v>14122.350178000004</v>
      </c>
      <c r="AK74" s="180"/>
      <c r="AL74" s="181" t="s">
        <v>418</v>
      </c>
      <c r="AM74" s="182">
        <v>105419</v>
      </c>
      <c r="AN74" s="182">
        <v>14122.350178000002</v>
      </c>
      <c r="AO74" s="182">
        <v>2569.0998259999992</v>
      </c>
      <c r="AP74" s="182">
        <v>1077.1333239999999</v>
      </c>
      <c r="AQ74" s="182">
        <v>7.4646923968946206</v>
      </c>
      <c r="AR74" s="183">
        <v>8</v>
      </c>
      <c r="AS74" s="183">
        <v>74.161089585768465</v>
      </c>
      <c r="AT74" s="182">
        <v>78.821043090008104</v>
      </c>
      <c r="AU74" s="182">
        <v>-0.53530760310537973</v>
      </c>
      <c r="AV74" s="182">
        <v>112978.80142400002</v>
      </c>
      <c r="AW74" s="182">
        <v>7559.8014239999993</v>
      </c>
      <c r="AX74" s="182">
        <v>944.97517799999991</v>
      </c>
      <c r="AY74" s="155"/>
    </row>
    <row r="75" spans="1:51" x14ac:dyDescent="0.35">
      <c r="B75" s="142" t="str">
        <f t="shared" si="127"/>
        <v>18572 Vanilla 30oz. Pudding</v>
      </c>
      <c r="D75" s="173">
        <f t="shared" si="128"/>
        <v>153968.32999999999</v>
      </c>
      <c r="E75" s="174">
        <f t="shared" si="128"/>
        <v>20232.100286999994</v>
      </c>
      <c r="F75" s="174">
        <f t="shared" si="128"/>
        <v>6353.9830550000006</v>
      </c>
      <c r="G75" s="174">
        <f t="shared" si="128"/>
        <v>1344.549992</v>
      </c>
      <c r="H75" s="175">
        <f t="shared" si="129"/>
        <v>7.6101011667548599</v>
      </c>
      <c r="I75" s="176">
        <f t="shared" si="130"/>
        <v>8</v>
      </c>
      <c r="J75" s="177">
        <f t="shared" si="131"/>
        <v>0.68906569428097297</v>
      </c>
      <c r="K75" s="177">
        <f t="shared" si="131"/>
        <v>0.72391412463510951</v>
      </c>
      <c r="L75" s="178">
        <f t="shared" si="137"/>
        <v>8.0000000000000018</v>
      </c>
      <c r="M75" s="143">
        <f t="shared" si="132"/>
        <v>0.72436954955731103</v>
      </c>
      <c r="N75" s="143">
        <f t="shared" si="133"/>
        <v>3.5303855276338059E-2</v>
      </c>
      <c r="O75" s="143">
        <f t="shared" si="138"/>
        <v>0.76100341771809066</v>
      </c>
      <c r="P75" s="143">
        <f t="shared" si="139"/>
        <v>3.7089293082981145E-2</v>
      </c>
      <c r="Q75" s="179">
        <f t="shared" si="134"/>
        <v>8</v>
      </c>
      <c r="R75" s="143">
        <f t="shared" si="135"/>
        <v>0.6890656942809732</v>
      </c>
      <c r="S75" s="143">
        <f t="shared" si="136"/>
        <v>0</v>
      </c>
      <c r="T75" s="143">
        <f t="shared" si="140"/>
        <v>0.72391412463510973</v>
      </c>
      <c r="U75" s="143">
        <f t="shared" si="141"/>
        <v>0</v>
      </c>
      <c r="W75" s="144"/>
      <c r="X75" s="144"/>
      <c r="Y75" s="143"/>
      <c r="Z75" s="145">
        <f t="shared" si="142"/>
        <v>212554.94532327555</v>
      </c>
      <c r="AA75" s="145">
        <f t="shared" si="143"/>
        <v>223445.06667199996</v>
      </c>
      <c r="AB75" s="145">
        <f t="shared" si="144"/>
        <v>19246.041249999995</v>
      </c>
      <c r="AC75" s="145">
        <f t="shared" si="145"/>
        <v>19246.041249999998</v>
      </c>
      <c r="AD75" s="145">
        <f t="shared" si="146"/>
        <v>20232.100286999994</v>
      </c>
      <c r="AE75" s="145">
        <f t="shared" si="147"/>
        <v>202322.7838603961</v>
      </c>
      <c r="AF75" s="145">
        <f t="shared" si="148"/>
        <v>212688.66673599996</v>
      </c>
      <c r="AG75" s="145">
        <f t="shared" si="149"/>
        <v>19246.041249999991</v>
      </c>
      <c r="AH75" s="145">
        <f t="shared" si="150"/>
        <v>19246.041249999998</v>
      </c>
      <c r="AI75" s="145">
        <f t="shared" si="151"/>
        <v>20232.100286999994</v>
      </c>
      <c r="AK75" s="180"/>
      <c r="AL75" s="181" t="s">
        <v>419</v>
      </c>
      <c r="AM75" s="182">
        <v>153968.32999999999</v>
      </c>
      <c r="AN75" s="182">
        <v>20232.100286999994</v>
      </c>
      <c r="AO75" s="182">
        <v>6353.9830550000006</v>
      </c>
      <c r="AP75" s="182">
        <v>1344.549992</v>
      </c>
      <c r="AQ75" s="182">
        <v>7.6101011667548608</v>
      </c>
      <c r="AR75" s="183">
        <v>8</v>
      </c>
      <c r="AS75" s="183">
        <v>68.906569428097299</v>
      </c>
      <c r="AT75" s="182">
        <v>72.391412463510946</v>
      </c>
      <c r="AU75" s="182">
        <v>-0.38989883324513924</v>
      </c>
      <c r="AV75" s="182">
        <v>161856.80229599995</v>
      </c>
      <c r="AW75" s="182">
        <v>7888.4722959999972</v>
      </c>
      <c r="AX75" s="182">
        <v>986.05903699999965</v>
      </c>
      <c r="AY75" s="155"/>
    </row>
    <row r="76" spans="1:51" x14ac:dyDescent="0.35">
      <c r="B76" s="142" t="str">
        <f t="shared" si="127"/>
        <v>18573 Strawberry Cream Cheese 30 oz Pudding</v>
      </c>
      <c r="D76" s="173">
        <f t="shared" si="128"/>
        <v>4358</v>
      </c>
      <c r="E76" s="174">
        <f t="shared" si="128"/>
        <v>582.05002200000001</v>
      </c>
      <c r="F76" s="174">
        <f t="shared" si="128"/>
        <v>249.933311</v>
      </c>
      <c r="G76" s="174">
        <f t="shared" si="128"/>
        <v>690.73333300000002</v>
      </c>
      <c r="H76" s="175">
        <f t="shared" si="129"/>
        <v>7.4873289842432129</v>
      </c>
      <c r="I76" s="176">
        <f t="shared" si="130"/>
        <v>8</v>
      </c>
      <c r="J76" s="177">
        <f t="shared" si="131"/>
        <v>0.35774876059575483</v>
      </c>
      <c r="K76" s="177">
        <f t="shared" si="131"/>
        <v>0.65476071261634283</v>
      </c>
      <c r="L76" s="178">
        <f t="shared" si="137"/>
        <v>8</v>
      </c>
      <c r="M76" s="143">
        <f t="shared" si="132"/>
        <v>0.38224446805916817</v>
      </c>
      <c r="N76" s="143">
        <f t="shared" si="133"/>
        <v>2.4495707463413341E-2</v>
      </c>
      <c r="O76" s="143">
        <f t="shared" si="138"/>
        <v>0.69959336793589355</v>
      </c>
      <c r="P76" s="143">
        <f t="shared" si="139"/>
        <v>4.4832655319550718E-2</v>
      </c>
      <c r="Q76" s="179">
        <f t="shared" si="134"/>
        <v>8</v>
      </c>
      <c r="R76" s="143">
        <f t="shared" si="135"/>
        <v>0.35774876059575483</v>
      </c>
      <c r="S76" s="143">
        <f t="shared" si="136"/>
        <v>0</v>
      </c>
      <c r="T76" s="143">
        <f t="shared" si="140"/>
        <v>0.65476071261634272</v>
      </c>
      <c r="U76" s="143">
        <f t="shared" si="141"/>
        <v>0</v>
      </c>
      <c r="W76" s="144"/>
      <c r="X76" s="144"/>
      <c r="Y76" s="143"/>
      <c r="Z76" s="145">
        <f t="shared" si="142"/>
        <v>11401.080628131991</v>
      </c>
      <c r="AA76" s="145">
        <f t="shared" si="143"/>
        <v>12181.733328</v>
      </c>
      <c r="AB76" s="145">
        <f t="shared" si="144"/>
        <v>544.75</v>
      </c>
      <c r="AC76" s="145">
        <f t="shared" si="145"/>
        <v>544.75</v>
      </c>
      <c r="AD76" s="145">
        <f t="shared" si="146"/>
        <v>582.05002200000001</v>
      </c>
      <c r="AE76" s="145">
        <f t="shared" si="147"/>
        <v>6229.332923578173</v>
      </c>
      <c r="AF76" s="145">
        <f t="shared" si="148"/>
        <v>6655.8666640000001</v>
      </c>
      <c r="AG76" s="145">
        <f t="shared" si="149"/>
        <v>544.75000000000011</v>
      </c>
      <c r="AH76" s="145">
        <f t="shared" si="150"/>
        <v>544.75</v>
      </c>
      <c r="AI76" s="145">
        <f t="shared" si="151"/>
        <v>582.05002200000001</v>
      </c>
      <c r="AK76" s="180"/>
      <c r="AL76" s="181" t="s">
        <v>420</v>
      </c>
      <c r="AM76" s="182">
        <v>4358</v>
      </c>
      <c r="AN76" s="182">
        <v>582.05002200000001</v>
      </c>
      <c r="AO76" s="182">
        <v>249.933311</v>
      </c>
      <c r="AP76" s="182">
        <v>690.73333300000002</v>
      </c>
      <c r="AQ76" s="182">
        <v>7.4873289842432129</v>
      </c>
      <c r="AR76" s="183">
        <v>8</v>
      </c>
      <c r="AS76" s="183">
        <v>35.774876059575483</v>
      </c>
      <c r="AT76" s="182">
        <v>65.476071261634289</v>
      </c>
      <c r="AU76" s="182">
        <v>-0.51267101575678675</v>
      </c>
      <c r="AV76" s="182">
        <v>4656.4001760000001</v>
      </c>
      <c r="AW76" s="182">
        <v>298.40017599999993</v>
      </c>
      <c r="AX76" s="182">
        <v>37.300021999999991</v>
      </c>
      <c r="AY76" s="155"/>
    </row>
    <row r="77" spans="1:51" x14ac:dyDescent="0.35">
      <c r="B77" s="142" t="str">
        <f t="shared" si="127"/>
        <v>18704 HT Lemon Poppy Muffin</v>
      </c>
      <c r="D77" s="173">
        <f t="shared" si="128"/>
        <v>624</v>
      </c>
      <c r="E77" s="174">
        <f t="shared" si="128"/>
        <v>32.85</v>
      </c>
      <c r="F77" s="174">
        <f t="shared" si="128"/>
        <v>95.05</v>
      </c>
      <c r="G77" s="174">
        <f t="shared" si="128"/>
        <v>0</v>
      </c>
      <c r="H77" s="175">
        <f t="shared" si="129"/>
        <v>18.995433789954337</v>
      </c>
      <c r="I77" s="176">
        <f t="shared" si="130"/>
        <v>9.3699999999999992</v>
      </c>
      <c r="J77" s="177">
        <f t="shared" si="131"/>
        <v>0.52068426590611161</v>
      </c>
      <c r="K77" s="177">
        <f t="shared" si="131"/>
        <v>0.52068426590611161</v>
      </c>
      <c r="L77" s="178">
        <f t="shared" si="137"/>
        <v>9.3699999999999992</v>
      </c>
      <c r="M77" s="143">
        <f t="shared" si="132"/>
        <v>0.25684128225175923</v>
      </c>
      <c r="N77" s="143">
        <f t="shared" si="133"/>
        <v>-0.26384298365435238</v>
      </c>
      <c r="O77" s="143">
        <f t="shared" si="138"/>
        <v>0.25684128225175923</v>
      </c>
      <c r="P77" s="143">
        <f t="shared" si="139"/>
        <v>-0.26384298365435238</v>
      </c>
      <c r="Q77" s="179">
        <f t="shared" si="134"/>
        <v>9.3699999999999992</v>
      </c>
      <c r="R77" s="143">
        <f t="shared" si="135"/>
        <v>0.52068426590611161</v>
      </c>
      <c r="S77" s="143">
        <f t="shared" si="136"/>
        <v>0</v>
      </c>
      <c r="T77" s="143">
        <f t="shared" si="140"/>
        <v>0.52068426590611161</v>
      </c>
      <c r="U77" s="143">
        <f t="shared" si="141"/>
        <v>0</v>
      </c>
      <c r="W77" s="144"/>
      <c r="X77" s="144"/>
      <c r="Y77" s="143"/>
      <c r="Z77" s="145">
        <f t="shared" si="142"/>
        <v>2429.5159817351596</v>
      </c>
      <c r="AA77" s="145">
        <f t="shared" si="143"/>
        <v>1198.423</v>
      </c>
      <c r="AB77" s="145">
        <f t="shared" si="144"/>
        <v>66.595517609391678</v>
      </c>
      <c r="AC77" s="145">
        <f t="shared" si="145"/>
        <v>66.595517609391678</v>
      </c>
      <c r="AD77" s="145">
        <f t="shared" si="146"/>
        <v>32.850000000000009</v>
      </c>
      <c r="AE77" s="145">
        <f t="shared" si="147"/>
        <v>2429.5159817351596</v>
      </c>
      <c r="AF77" s="145">
        <f t="shared" si="148"/>
        <v>1198.423</v>
      </c>
      <c r="AG77" s="145">
        <f t="shared" si="149"/>
        <v>66.595517609391678</v>
      </c>
      <c r="AH77" s="145">
        <f t="shared" si="150"/>
        <v>66.595517609391678</v>
      </c>
      <c r="AI77" s="145">
        <f t="shared" si="151"/>
        <v>32.850000000000009</v>
      </c>
      <c r="AK77" s="180"/>
      <c r="AL77" s="181" t="s">
        <v>421</v>
      </c>
      <c r="AM77" s="182">
        <v>624</v>
      </c>
      <c r="AN77" s="182">
        <v>32.85</v>
      </c>
      <c r="AO77" s="182">
        <v>95.05</v>
      </c>
      <c r="AP77" s="182">
        <v>0</v>
      </c>
      <c r="AQ77" s="182">
        <v>18.995433789954337</v>
      </c>
      <c r="AR77" s="183">
        <v>9.3699999999999992</v>
      </c>
      <c r="AS77" s="183">
        <v>52.068426590611161</v>
      </c>
      <c r="AT77" s="182">
        <v>52.068426590611161</v>
      </c>
      <c r="AU77" s="182">
        <v>9.6254337899543376</v>
      </c>
      <c r="AV77" s="182">
        <v>307.80450000000002</v>
      </c>
      <c r="AW77" s="182">
        <v>-316.19549999999998</v>
      </c>
      <c r="AX77" s="182">
        <v>-33.745517609391676</v>
      </c>
      <c r="AY77" s="155"/>
    </row>
    <row r="78" spans="1:51" x14ac:dyDescent="0.35">
      <c r="B78" s="142" t="str">
        <f t="shared" si="127"/>
        <v>18919 Red Velvet Bundt Ck UnGlazed</v>
      </c>
      <c r="D78" s="173">
        <f t="shared" si="128"/>
        <v>56487.33</v>
      </c>
      <c r="E78" s="174">
        <f t="shared" si="128"/>
        <v>7252.7000850000013</v>
      </c>
      <c r="F78" s="174">
        <f t="shared" si="128"/>
        <v>2585.3499139999994</v>
      </c>
      <c r="G78" s="174">
        <f t="shared" si="128"/>
        <v>1663.249998</v>
      </c>
      <c r="H78" s="175">
        <f t="shared" si="129"/>
        <v>7.7884552425967293</v>
      </c>
      <c r="I78" s="176">
        <f t="shared" si="130"/>
        <v>8.66</v>
      </c>
      <c r="J78" s="177">
        <f t="shared" si="131"/>
        <v>0.56695264512311505</v>
      </c>
      <c r="K78" s="177">
        <f t="shared" si="131"/>
        <v>0.6628033458229422</v>
      </c>
      <c r="L78" s="178">
        <f t="shared" si="137"/>
        <v>8.6627808908582846</v>
      </c>
      <c r="M78" s="143">
        <f t="shared" si="132"/>
        <v>0.6305982877493671</v>
      </c>
      <c r="N78" s="143">
        <f t="shared" si="133"/>
        <v>6.3645642626252052E-2</v>
      </c>
      <c r="O78" s="143">
        <f t="shared" si="138"/>
        <v>0.73720911011198453</v>
      </c>
      <c r="P78" s="143">
        <f t="shared" si="139"/>
        <v>7.4405764289042331E-2</v>
      </c>
      <c r="Q78" s="179">
        <f t="shared" si="134"/>
        <v>8.66</v>
      </c>
      <c r="R78" s="143">
        <f t="shared" si="135"/>
        <v>0.5671347044104017</v>
      </c>
      <c r="S78" s="143">
        <f t="shared" si="136"/>
        <v>1.8205928728665111E-4</v>
      </c>
      <c r="T78" s="143">
        <f t="shared" si="140"/>
        <v>0.66301618458911726</v>
      </c>
      <c r="U78" s="143">
        <f t="shared" si="141"/>
        <v>2.1283876617506081E-4</v>
      </c>
      <c r="W78" s="144"/>
      <c r="X78" s="144"/>
      <c r="Y78" s="143"/>
      <c r="Z78" s="145">
        <f t="shared" si="142"/>
        <v>89577.360258312401</v>
      </c>
      <c r="AA78" s="145">
        <f t="shared" si="143"/>
        <v>99601.257974020002</v>
      </c>
      <c r="AB78" s="145">
        <f t="shared" si="144"/>
        <v>6520.6924556536251</v>
      </c>
      <c r="AC78" s="145">
        <f t="shared" si="145"/>
        <v>6522.7863741339488</v>
      </c>
      <c r="AD78" s="145">
        <f t="shared" si="146"/>
        <v>7252.7000850000013</v>
      </c>
      <c r="AE78" s="145">
        <f t="shared" si="147"/>
        <v>76623.212091640307</v>
      </c>
      <c r="AF78" s="145">
        <f t="shared" si="148"/>
        <v>85197.512991340001</v>
      </c>
      <c r="AG78" s="145">
        <f t="shared" si="149"/>
        <v>6520.692455710594</v>
      </c>
      <c r="AH78" s="145">
        <f t="shared" si="150"/>
        <v>6522.7863741339497</v>
      </c>
      <c r="AI78" s="145">
        <f t="shared" si="151"/>
        <v>7252.7000850000013</v>
      </c>
      <c r="AK78" s="180"/>
      <c r="AL78" s="181" t="s">
        <v>422</v>
      </c>
      <c r="AM78" s="182">
        <v>56487.33</v>
      </c>
      <c r="AN78" s="182">
        <v>7252.7000850000013</v>
      </c>
      <c r="AO78" s="182">
        <v>2585.3499139999994</v>
      </c>
      <c r="AP78" s="182">
        <v>1663.249998</v>
      </c>
      <c r="AQ78" s="182">
        <v>7.7884552425967284</v>
      </c>
      <c r="AR78" s="183">
        <v>8.66</v>
      </c>
      <c r="AS78" s="183">
        <v>56.695264512311503</v>
      </c>
      <c r="AT78" s="182">
        <v>66.280334582294216</v>
      </c>
      <c r="AU78" s="182">
        <v>-0.87154475740327142</v>
      </c>
      <c r="AV78" s="182">
        <v>62821.047736099979</v>
      </c>
      <c r="AW78" s="182">
        <v>6333.7177360999976</v>
      </c>
      <c r="AX78" s="182">
        <v>732.00762926481877</v>
      </c>
      <c r="AY78" s="155"/>
    </row>
    <row r="79" spans="1:51" x14ac:dyDescent="0.35">
      <c r="B79" s="142" t="str">
        <f t="shared" si="127"/>
        <v>18920 Raspberry Bundt Ck UnGlazed</v>
      </c>
      <c r="D79" s="173">
        <f t="shared" si="128"/>
        <v>44186</v>
      </c>
      <c r="E79" s="174">
        <f t="shared" si="128"/>
        <v>5870.3167560000011</v>
      </c>
      <c r="F79" s="174">
        <f t="shared" si="128"/>
        <v>3328.5332489999987</v>
      </c>
      <c r="G79" s="174">
        <f t="shared" si="128"/>
        <v>1846.7666629999999</v>
      </c>
      <c r="H79" s="175">
        <f t="shared" si="129"/>
        <v>7.5270214260308634</v>
      </c>
      <c r="I79" s="176">
        <f t="shared" si="130"/>
        <v>8.66</v>
      </c>
      <c r="J79" s="177">
        <f t="shared" si="131"/>
        <v>0.46193070265929165</v>
      </c>
      <c r="K79" s="177">
        <f t="shared" si="131"/>
        <v>0.5510529158548082</v>
      </c>
      <c r="L79" s="178">
        <f t="shared" si="137"/>
        <v>8.6600000001149837</v>
      </c>
      <c r="M79" s="143">
        <f t="shared" si="132"/>
        <v>0.53146120605531788</v>
      </c>
      <c r="N79" s="143">
        <f t="shared" si="133"/>
        <v>6.9530503396026233E-2</v>
      </c>
      <c r="O79" s="143">
        <f t="shared" si="138"/>
        <v>0.63815767762374787</v>
      </c>
      <c r="P79" s="143">
        <f t="shared" si="139"/>
        <v>8.7104761768939665E-2</v>
      </c>
      <c r="Q79" s="179">
        <f t="shared" si="134"/>
        <v>8.66</v>
      </c>
      <c r="R79" s="143">
        <f t="shared" si="135"/>
        <v>0.46193070266542502</v>
      </c>
      <c r="S79" s="143">
        <f t="shared" si="136"/>
        <v>6.133371588390446E-12</v>
      </c>
      <c r="T79" s="143">
        <f t="shared" si="140"/>
        <v>0.55466818852887367</v>
      </c>
      <c r="U79" s="143">
        <f t="shared" si="141"/>
        <v>3.6152726740654728E-3</v>
      </c>
      <c r="W79" s="144"/>
      <c r="X79" s="144"/>
      <c r="Y79" s="143"/>
      <c r="Z79" s="145">
        <f t="shared" si="142"/>
        <v>83140.593323759633</v>
      </c>
      <c r="AA79" s="145">
        <f t="shared" si="143"/>
        <v>95655.040344880006</v>
      </c>
      <c r="AB79" s="145">
        <f t="shared" si="144"/>
        <v>5102.3094687544244</v>
      </c>
      <c r="AC79" s="145">
        <f t="shared" si="145"/>
        <v>5102.3094688221709</v>
      </c>
      <c r="AD79" s="145">
        <f t="shared" si="146"/>
        <v>5870.316756000002</v>
      </c>
      <c r="AE79" s="145">
        <f t="shared" si="147"/>
        <v>69239.941082479112</v>
      </c>
      <c r="AF79" s="145">
        <f t="shared" si="148"/>
        <v>79662.041043300007</v>
      </c>
      <c r="AG79" s="145">
        <f t="shared" si="149"/>
        <v>5069.053117766267</v>
      </c>
      <c r="AH79" s="145">
        <f t="shared" si="150"/>
        <v>5102.3094688221709</v>
      </c>
      <c r="AI79" s="145">
        <f t="shared" si="151"/>
        <v>5870.316756000002</v>
      </c>
      <c r="AK79" s="180"/>
      <c r="AL79" s="181" t="s">
        <v>423</v>
      </c>
      <c r="AM79" s="182">
        <v>44186</v>
      </c>
      <c r="AN79" s="182">
        <v>5870.3167560000011</v>
      </c>
      <c r="AO79" s="182">
        <v>3328.5332489999987</v>
      </c>
      <c r="AP79" s="182">
        <v>1846.7666629999999</v>
      </c>
      <c r="AQ79" s="182">
        <v>7.5270214260308634</v>
      </c>
      <c r="AR79" s="183">
        <v>8.66</v>
      </c>
      <c r="AS79" s="183">
        <v>46.193070265929165</v>
      </c>
      <c r="AT79" s="182">
        <v>55.105291585480821</v>
      </c>
      <c r="AU79" s="182">
        <v>-1.1329785739691363</v>
      </c>
      <c r="AV79" s="182">
        <v>50836.943106959996</v>
      </c>
      <c r="AW79" s="182">
        <v>6650.9431069600014</v>
      </c>
      <c r="AX79" s="182">
        <v>768.00728717782897</v>
      </c>
      <c r="AY79" s="155"/>
    </row>
    <row r="80" spans="1:51" x14ac:dyDescent="0.35">
      <c r="B80" s="142" t="str">
        <f t="shared" si="127"/>
        <v>18921 Unglazed Confetti Bundt CK</v>
      </c>
      <c r="D80" s="173">
        <f t="shared" si="128"/>
        <v>30494</v>
      </c>
      <c r="E80" s="174">
        <f t="shared" si="128"/>
        <v>4063.6334180000003</v>
      </c>
      <c r="F80" s="174">
        <f t="shared" si="128"/>
        <v>2542.9665860000005</v>
      </c>
      <c r="G80" s="174">
        <f t="shared" si="128"/>
        <v>493.08333199999993</v>
      </c>
      <c r="H80" s="175">
        <f t="shared" si="129"/>
        <v>7.504121770661154</v>
      </c>
      <c r="I80" s="176">
        <f t="shared" si="130"/>
        <v>8.66</v>
      </c>
      <c r="J80" s="177">
        <f t="shared" si="131"/>
        <v>0.49597241826913474</v>
      </c>
      <c r="K80" s="177">
        <f t="shared" si="131"/>
        <v>0.53298930024482127</v>
      </c>
      <c r="L80" s="178">
        <f t="shared" si="137"/>
        <v>8.6600000001548754</v>
      </c>
      <c r="M80" s="143">
        <f t="shared" si="132"/>
        <v>0.57236826287656273</v>
      </c>
      <c r="N80" s="143">
        <f t="shared" si="133"/>
        <v>7.6395844607427987E-2</v>
      </c>
      <c r="O80" s="143">
        <f t="shared" si="138"/>
        <v>0.61508694571181122</v>
      </c>
      <c r="P80" s="143">
        <f t="shared" si="139"/>
        <v>8.2097645466989944E-2</v>
      </c>
      <c r="Q80" s="179">
        <f t="shared" si="134"/>
        <v>8.66</v>
      </c>
      <c r="R80" s="143">
        <f t="shared" si="135"/>
        <v>0.4959724182780047</v>
      </c>
      <c r="S80" s="143">
        <f t="shared" si="136"/>
        <v>8.8699603217889944E-12</v>
      </c>
      <c r="T80" s="143">
        <f t="shared" si="140"/>
        <v>0.5329893002500552</v>
      </c>
      <c r="U80" s="143">
        <f t="shared" si="141"/>
        <v>5.2339244049903755E-12</v>
      </c>
      <c r="W80" s="144"/>
      <c r="X80" s="144"/>
      <c r="Y80" s="143"/>
      <c r="Z80" s="145">
        <f t="shared" si="142"/>
        <v>53276.888286477813</v>
      </c>
      <c r="AA80" s="145">
        <f t="shared" si="143"/>
        <v>61483.257689760008</v>
      </c>
      <c r="AB80" s="145">
        <f t="shared" si="144"/>
        <v>3521.2471131009984</v>
      </c>
      <c r="AC80" s="145">
        <f t="shared" si="145"/>
        <v>3521.2471131639722</v>
      </c>
      <c r="AD80" s="145">
        <f t="shared" si="146"/>
        <v>4063.6334180000003</v>
      </c>
      <c r="AE80" s="145">
        <f t="shared" si="147"/>
        <v>49576.730920066475</v>
      </c>
      <c r="AF80" s="145">
        <f t="shared" si="148"/>
        <v>57213.156034640007</v>
      </c>
      <c r="AG80" s="145">
        <f t="shared" si="149"/>
        <v>3521.2471131293937</v>
      </c>
      <c r="AH80" s="145">
        <f t="shared" si="150"/>
        <v>3521.2471131639722</v>
      </c>
      <c r="AI80" s="145">
        <f t="shared" si="151"/>
        <v>4063.6334180000003</v>
      </c>
      <c r="AK80" s="180"/>
      <c r="AL80" s="181" t="s">
        <v>424</v>
      </c>
      <c r="AM80" s="182">
        <v>30494</v>
      </c>
      <c r="AN80" s="182">
        <v>4063.6334180000003</v>
      </c>
      <c r="AO80" s="182">
        <v>2542.9665860000005</v>
      </c>
      <c r="AP80" s="182">
        <v>493.08333199999993</v>
      </c>
      <c r="AQ80" s="182">
        <v>7.504121770661154</v>
      </c>
      <c r="AR80" s="183">
        <v>8.66</v>
      </c>
      <c r="AS80" s="183">
        <v>49.597241826913475</v>
      </c>
      <c r="AT80" s="182">
        <v>53.298930024482125</v>
      </c>
      <c r="AU80" s="182">
        <v>-1.1558782293388459</v>
      </c>
      <c r="AV80" s="182">
        <v>35191.065399879997</v>
      </c>
      <c r="AW80" s="182">
        <v>4697.0653998800008</v>
      </c>
      <c r="AX80" s="182">
        <v>542.38630483602776</v>
      </c>
      <c r="AY80" s="155"/>
    </row>
    <row r="81" spans="2:51" x14ac:dyDescent="0.35">
      <c r="B81" s="142" t="str">
        <f t="shared" si="127"/>
        <v>18922 Strawberry Cream Cheese Bundt Ck UnGlazed</v>
      </c>
      <c r="D81" s="173">
        <f t="shared" si="128"/>
        <v>3018</v>
      </c>
      <c r="E81" s="174">
        <f t="shared" si="128"/>
        <v>574.70001000000002</v>
      </c>
      <c r="F81" s="174">
        <f t="shared" si="128"/>
        <v>124.64999299999999</v>
      </c>
      <c r="G81" s="174">
        <f t="shared" si="128"/>
        <v>122.066666</v>
      </c>
      <c r="H81" s="175">
        <f t="shared" si="129"/>
        <v>5.2514354402047081</v>
      </c>
      <c r="I81" s="176">
        <f t="shared" si="130"/>
        <v>8.66</v>
      </c>
      <c r="J81" s="177">
        <f t="shared" si="131"/>
        <v>0.42426561138815555</v>
      </c>
      <c r="K81" s="177">
        <f t="shared" si="131"/>
        <v>0.49831821521104508</v>
      </c>
      <c r="L81" s="178">
        <f t="shared" si="137"/>
        <v>8.6599999996988686</v>
      </c>
      <c r="M81" s="143">
        <f t="shared" si="132"/>
        <v>0.69964493257684313</v>
      </c>
      <c r="N81" s="143">
        <f t="shared" si="133"/>
        <v>0.27537932118868758</v>
      </c>
      <c r="O81" s="143">
        <f t="shared" si="138"/>
        <v>0.82176307647774471</v>
      </c>
      <c r="P81" s="143">
        <f t="shared" si="139"/>
        <v>0.32344486126669963</v>
      </c>
      <c r="Q81" s="179">
        <f t="shared" si="134"/>
        <v>8.66</v>
      </c>
      <c r="R81" s="143">
        <f t="shared" si="135"/>
        <v>0.42426561137340263</v>
      </c>
      <c r="S81" s="143">
        <f t="shared" si="136"/>
        <v>-1.4752921106975236E-11</v>
      </c>
      <c r="T81" s="143">
        <f t="shared" si="140"/>
        <v>0.49831821515783836</v>
      </c>
      <c r="U81" s="143">
        <f t="shared" si="141"/>
        <v>-5.3206716810194621E-11</v>
      </c>
      <c r="W81" s="144"/>
      <c r="X81" s="144"/>
      <c r="Y81" s="143"/>
      <c r="Z81" s="145">
        <f t="shared" si="142"/>
        <v>4313.6166067614995</v>
      </c>
      <c r="AA81" s="145">
        <f t="shared" si="143"/>
        <v>7113.46835354</v>
      </c>
      <c r="AB81" s="145">
        <f t="shared" si="144"/>
        <v>348.49884527770718</v>
      </c>
      <c r="AC81" s="145">
        <f t="shared" si="145"/>
        <v>348.4988452655889</v>
      </c>
      <c r="AD81" s="145">
        <f t="shared" si="146"/>
        <v>574.70001000000002</v>
      </c>
      <c r="AE81" s="145">
        <f t="shared" si="147"/>
        <v>3672.5913908614689</v>
      </c>
      <c r="AF81" s="145">
        <f t="shared" si="148"/>
        <v>6056.37102598</v>
      </c>
      <c r="AG81" s="145">
        <f t="shared" si="149"/>
        <v>348.49884530279905</v>
      </c>
      <c r="AH81" s="145">
        <f t="shared" si="150"/>
        <v>348.4988452655889</v>
      </c>
      <c r="AI81" s="145">
        <f t="shared" si="151"/>
        <v>574.70001000000002</v>
      </c>
      <c r="AK81" s="180"/>
      <c r="AL81" s="181" t="s">
        <v>425</v>
      </c>
      <c r="AM81" s="182">
        <v>3018</v>
      </c>
      <c r="AN81" s="182">
        <v>574.70001000000002</v>
      </c>
      <c r="AO81" s="182">
        <v>124.64999299999999</v>
      </c>
      <c r="AP81" s="182">
        <v>122.066666</v>
      </c>
      <c r="AQ81" s="182">
        <v>5.2514354402047081</v>
      </c>
      <c r="AR81" s="183">
        <v>8.66</v>
      </c>
      <c r="AS81" s="183">
        <v>42.426561138815558</v>
      </c>
      <c r="AT81" s="182">
        <v>49.831821521104509</v>
      </c>
      <c r="AU81" s="182">
        <v>-3.408564559795292</v>
      </c>
      <c r="AV81" s="182">
        <v>4976.9020866000001</v>
      </c>
      <c r="AW81" s="182">
        <v>1958.9020865999998</v>
      </c>
      <c r="AX81" s="182">
        <v>226.20116473441107</v>
      </c>
      <c r="AY81" s="155"/>
    </row>
    <row r="82" spans="2:51" x14ac:dyDescent="0.35">
      <c r="B82" s="142" t="str">
        <f t="shared" si="127"/>
        <v>18923 Pumpkin Bundt Ck UnGlazed</v>
      </c>
      <c r="D82" s="173">
        <f t="shared" si="128"/>
        <v>11167.99</v>
      </c>
      <c r="E82" s="174">
        <f t="shared" si="128"/>
        <v>1067.5666789999998</v>
      </c>
      <c r="F82" s="174">
        <f t="shared" si="128"/>
        <v>522.533321</v>
      </c>
      <c r="G82" s="174">
        <f t="shared" si="128"/>
        <v>346.933333</v>
      </c>
      <c r="H82" s="175">
        <f t="shared" si="129"/>
        <v>10.461163897004697</v>
      </c>
      <c r="I82" s="176">
        <f t="shared" si="130"/>
        <v>8.66</v>
      </c>
      <c r="J82" s="177">
        <f t="shared" si="131"/>
        <v>0.6657635744211069</v>
      </c>
      <c r="K82" s="177">
        <f t="shared" si="131"/>
        <v>0.81102209645042445</v>
      </c>
      <c r="L82" s="178">
        <f t="shared" si="137"/>
        <v>8.6600000001001209</v>
      </c>
      <c r="M82" s="143">
        <f t="shared" si="132"/>
        <v>0.55113490346941796</v>
      </c>
      <c r="N82" s="143">
        <f t="shared" si="133"/>
        <v>-0.11462867095168894</v>
      </c>
      <c r="O82" s="143">
        <f t="shared" si="138"/>
        <v>0.67138335890824463</v>
      </c>
      <c r="P82" s="143">
        <f t="shared" si="139"/>
        <v>-0.13963873754217981</v>
      </c>
      <c r="Q82" s="179">
        <f t="shared" si="134"/>
        <v>8.66</v>
      </c>
      <c r="R82" s="143">
        <f t="shared" si="135"/>
        <v>0.66576357442880407</v>
      </c>
      <c r="S82" s="143">
        <f t="shared" si="136"/>
        <v>7.6971762297262103E-12</v>
      </c>
      <c r="T82" s="143">
        <f t="shared" si="140"/>
        <v>0.81102209645042445</v>
      </c>
      <c r="U82" s="143">
        <f t="shared" si="141"/>
        <v>0</v>
      </c>
      <c r="W82" s="144"/>
      <c r="X82" s="144"/>
      <c r="Y82" s="143"/>
      <c r="Z82" s="145">
        <f t="shared" si="142"/>
        <v>20263.623170474275</v>
      </c>
      <c r="AA82" s="145">
        <f t="shared" si="143"/>
        <v>16774.708663779998</v>
      </c>
      <c r="AB82" s="145">
        <f t="shared" si="144"/>
        <v>1289.6062355509102</v>
      </c>
      <c r="AC82" s="145">
        <f t="shared" si="145"/>
        <v>1289.6062355658198</v>
      </c>
      <c r="AD82" s="145">
        <f t="shared" si="146"/>
        <v>1067.5666789999998</v>
      </c>
      <c r="AE82" s="145">
        <f t="shared" si="147"/>
        <v>16634.296712627169</v>
      </c>
      <c r="AF82" s="145">
        <f t="shared" si="148"/>
        <v>13770.266</v>
      </c>
      <c r="AG82" s="145">
        <f t="shared" si="149"/>
        <v>1289.6062355658198</v>
      </c>
      <c r="AH82" s="145">
        <f t="shared" si="150"/>
        <v>1289.6062355658198</v>
      </c>
      <c r="AI82" s="145">
        <f t="shared" si="151"/>
        <v>1067.5666789999998</v>
      </c>
      <c r="AK82" s="180"/>
      <c r="AL82" s="181" t="s">
        <v>426</v>
      </c>
      <c r="AM82" s="182">
        <v>11167.99</v>
      </c>
      <c r="AN82" s="182">
        <v>1067.5666789999998</v>
      </c>
      <c r="AO82" s="182">
        <v>522.533321</v>
      </c>
      <c r="AP82" s="182">
        <v>346.933333</v>
      </c>
      <c r="AQ82" s="182">
        <v>10.461163897004697</v>
      </c>
      <c r="AR82" s="183">
        <v>8.66</v>
      </c>
      <c r="AS82" s="183">
        <v>66.576357442110691</v>
      </c>
      <c r="AT82" s="182">
        <v>81.10220964504245</v>
      </c>
      <c r="AU82" s="182">
        <v>1.8011638970046966</v>
      </c>
      <c r="AV82" s="182">
        <v>9245.1274401399987</v>
      </c>
      <c r="AW82" s="182">
        <v>-1922.8625598600008</v>
      </c>
      <c r="AX82" s="182">
        <v>-222.03955656581999</v>
      </c>
      <c r="AY82" s="155"/>
    </row>
    <row r="83" spans="2:51" x14ac:dyDescent="0.35">
      <c r="B83" s="142" t="str">
        <f t="shared" si="127"/>
        <v>19580 Lemon Bundt Ck Glazed</v>
      </c>
      <c r="D83" s="173">
        <f t="shared" si="128"/>
        <v>4428</v>
      </c>
      <c r="E83" s="174">
        <f t="shared" si="128"/>
        <v>581.16667700000005</v>
      </c>
      <c r="F83" s="174">
        <f t="shared" si="128"/>
        <v>749.31665600000008</v>
      </c>
      <c r="G83" s="174">
        <f t="shared" si="128"/>
        <v>80.883333000000007</v>
      </c>
      <c r="H83" s="175">
        <f t="shared" si="129"/>
        <v>7.6191567328971264</v>
      </c>
      <c r="I83" s="176">
        <f t="shared" si="130"/>
        <v>8.66</v>
      </c>
      <c r="J83" s="177">
        <f t="shared" si="131"/>
        <v>0.3622845923157017</v>
      </c>
      <c r="K83" s="177">
        <f t="shared" si="131"/>
        <v>0.38430875797488961</v>
      </c>
      <c r="L83" s="178">
        <f t="shared" si="137"/>
        <v>8.6600000004887292</v>
      </c>
      <c r="M83" s="143">
        <f t="shared" si="132"/>
        <v>0.41177582764307685</v>
      </c>
      <c r="N83" s="143">
        <f t="shared" si="133"/>
        <v>4.9491235327375149E-2</v>
      </c>
      <c r="O83" s="143">
        <f t="shared" si="138"/>
        <v>0.43680868642643872</v>
      </c>
      <c r="P83" s="143">
        <f t="shared" si="139"/>
        <v>5.2499928451549105E-2</v>
      </c>
      <c r="Q83" s="179">
        <f t="shared" si="134"/>
        <v>8.66</v>
      </c>
      <c r="R83" s="143">
        <f t="shared" si="135"/>
        <v>0.36228459233614729</v>
      </c>
      <c r="S83" s="143">
        <f t="shared" si="136"/>
        <v>2.0445589665740727E-11</v>
      </c>
      <c r="T83" s="143">
        <f t="shared" si="140"/>
        <v>0.38430875798775399</v>
      </c>
      <c r="U83" s="143">
        <f t="shared" si="141"/>
        <v>1.2864376230936614E-11</v>
      </c>
      <c r="W83" s="144"/>
      <c r="X83" s="144"/>
      <c r="Y83" s="143"/>
      <c r="Z83" s="145">
        <f t="shared" si="142"/>
        <v>10753.423835840471</v>
      </c>
      <c r="AA83" s="145">
        <f t="shared" si="143"/>
        <v>12222.435327560001</v>
      </c>
      <c r="AB83" s="145">
        <f t="shared" si="144"/>
        <v>511.31639719978119</v>
      </c>
      <c r="AC83" s="145">
        <f t="shared" si="145"/>
        <v>511.31639722863741</v>
      </c>
      <c r="AD83" s="145">
        <f t="shared" si="146"/>
        <v>581.16667700000005</v>
      </c>
      <c r="AE83" s="145">
        <f t="shared" si="147"/>
        <v>10137.16104463436</v>
      </c>
      <c r="AF83" s="145">
        <f t="shared" si="148"/>
        <v>11521.985663780002</v>
      </c>
      <c r="AG83" s="145">
        <f t="shared" si="149"/>
        <v>511.31639721152152</v>
      </c>
      <c r="AH83" s="145">
        <f t="shared" si="150"/>
        <v>511.31639722863736</v>
      </c>
      <c r="AI83" s="145">
        <f t="shared" si="151"/>
        <v>581.16667700000005</v>
      </c>
      <c r="AK83" s="180"/>
      <c r="AL83" s="181" t="s">
        <v>427</v>
      </c>
      <c r="AM83" s="182">
        <v>4428</v>
      </c>
      <c r="AN83" s="182">
        <v>581.16667700000005</v>
      </c>
      <c r="AO83" s="182">
        <v>749.31665600000008</v>
      </c>
      <c r="AP83" s="182">
        <v>80.883333000000007</v>
      </c>
      <c r="AQ83" s="182">
        <v>7.6191567328971272</v>
      </c>
      <c r="AR83" s="183">
        <v>8.66</v>
      </c>
      <c r="AS83" s="183">
        <v>36.22845923157017</v>
      </c>
      <c r="AT83" s="182">
        <v>38.430875797488959</v>
      </c>
      <c r="AU83" s="182">
        <v>-1.0408432671028731</v>
      </c>
      <c r="AV83" s="182">
        <v>5032.9034228199998</v>
      </c>
      <c r="AW83" s="182">
        <v>604.90342281999995</v>
      </c>
      <c r="AX83" s="182">
        <v>69.850279771362594</v>
      </c>
      <c r="AY83" s="155"/>
    </row>
    <row r="84" spans="2:51" x14ac:dyDescent="0.35">
      <c r="B84" s="142" t="str">
        <f t="shared" si="127"/>
        <v>19583 Red Velvet Bundt Ck Glazed</v>
      </c>
      <c r="D84" s="173">
        <f t="shared" si="128"/>
        <v>4354</v>
      </c>
      <c r="E84" s="174">
        <f t="shared" si="128"/>
        <v>542.76667500000008</v>
      </c>
      <c r="F84" s="174">
        <f t="shared" si="128"/>
        <v>120.366658</v>
      </c>
      <c r="G84" s="174">
        <f t="shared" si="128"/>
        <v>148.966666</v>
      </c>
      <c r="H84" s="175">
        <f t="shared" si="129"/>
        <v>8.0218631698418097</v>
      </c>
      <c r="I84" s="176">
        <f t="shared" si="130"/>
        <v>8.66</v>
      </c>
      <c r="J84" s="177">
        <f t="shared" si="131"/>
        <v>0.61910031174180136</v>
      </c>
      <c r="K84" s="177">
        <f t="shared" si="131"/>
        <v>0.7414585992725603</v>
      </c>
      <c r="L84" s="178">
        <f t="shared" si="137"/>
        <v>8.6600000006922269</v>
      </c>
      <c r="M84" s="143">
        <f t="shared" si="132"/>
        <v>0.66834955752782854</v>
      </c>
      <c r="N84" s="143">
        <f t="shared" si="133"/>
        <v>4.9249245786027185E-2</v>
      </c>
      <c r="O84" s="143">
        <f t="shared" si="138"/>
        <v>0.81848799930556349</v>
      </c>
      <c r="P84" s="143">
        <f t="shared" si="139"/>
        <v>7.7029400033003181E-2</v>
      </c>
      <c r="Q84" s="179">
        <f t="shared" si="134"/>
        <v>8.66</v>
      </c>
      <c r="R84" s="143">
        <f t="shared" si="135"/>
        <v>0.61910031179128833</v>
      </c>
      <c r="S84" s="143">
        <f t="shared" si="136"/>
        <v>4.9486970077339265E-11</v>
      </c>
      <c r="T84" s="143">
        <f t="shared" si="140"/>
        <v>0.75817537373981625</v>
      </c>
      <c r="U84" s="143">
        <f t="shared" si="141"/>
        <v>1.6716774467255946E-2</v>
      </c>
      <c r="W84" s="144"/>
      <c r="X84" s="144"/>
      <c r="Y84" s="143"/>
      <c r="Z84" s="145">
        <f t="shared" si="142"/>
        <v>6514.5550722066719</v>
      </c>
      <c r="AA84" s="145">
        <f t="shared" si="143"/>
        <v>7032.7859913400016</v>
      </c>
      <c r="AB84" s="145">
        <f t="shared" si="144"/>
        <v>502.77136254641664</v>
      </c>
      <c r="AC84" s="145">
        <f t="shared" si="145"/>
        <v>502.77136258660505</v>
      </c>
      <c r="AD84" s="145">
        <f t="shared" si="146"/>
        <v>542.76667500000008</v>
      </c>
      <c r="AE84" s="145">
        <f t="shared" si="147"/>
        <v>5319.5648606871455</v>
      </c>
      <c r="AF84" s="145">
        <f t="shared" si="148"/>
        <v>5742.734663780001</v>
      </c>
      <c r="AG84" s="145">
        <f t="shared" si="149"/>
        <v>491.68591221712438</v>
      </c>
      <c r="AH84" s="145">
        <f t="shared" si="150"/>
        <v>502.77136258660511</v>
      </c>
      <c r="AI84" s="145">
        <f t="shared" si="151"/>
        <v>542.76667500000008</v>
      </c>
      <c r="AK84" s="180"/>
      <c r="AL84" s="181" t="s">
        <v>428</v>
      </c>
      <c r="AM84" s="182">
        <v>4354</v>
      </c>
      <c r="AN84" s="182">
        <v>542.76667500000008</v>
      </c>
      <c r="AO84" s="182">
        <v>120.366658</v>
      </c>
      <c r="AP84" s="182">
        <v>148.966666</v>
      </c>
      <c r="AQ84" s="182">
        <v>8.0218631698418115</v>
      </c>
      <c r="AR84" s="183">
        <v>8.66</v>
      </c>
      <c r="AS84" s="183">
        <v>61.910031174180133</v>
      </c>
      <c r="AT84" s="182">
        <v>74.145859927256026</v>
      </c>
      <c r="AU84" s="182">
        <v>-0.63813683015818923</v>
      </c>
      <c r="AV84" s="182">
        <v>4700.3594055000003</v>
      </c>
      <c r="AW84" s="182">
        <v>346.35940550000026</v>
      </c>
      <c r="AX84" s="182">
        <v>39.995312413394949</v>
      </c>
      <c r="AY84" s="155"/>
    </row>
    <row r="85" spans="2:51" x14ac:dyDescent="0.35">
      <c r="B85" s="142" t="str">
        <f t="shared" si="127"/>
        <v>19584 Raspberry  Bundt Ck Glazed</v>
      </c>
      <c r="D85" s="173">
        <f t="shared" si="128"/>
        <v>5492</v>
      </c>
      <c r="E85" s="174">
        <f t="shared" si="128"/>
        <v>679.91667099999995</v>
      </c>
      <c r="F85" s="174">
        <f t="shared" si="128"/>
        <v>231.64999599999999</v>
      </c>
      <c r="G85" s="174">
        <f t="shared" si="128"/>
        <v>216.51666599999996</v>
      </c>
      <c r="H85" s="175">
        <f t="shared" si="129"/>
        <v>8.0774604216168733</v>
      </c>
      <c r="I85" s="176">
        <f t="shared" si="130"/>
        <v>8.66</v>
      </c>
      <c r="J85" s="177">
        <f t="shared" si="131"/>
        <v>0.56217490321469976</v>
      </c>
      <c r="K85" s="177">
        <f t="shared" si="131"/>
        <v>0.69570351960032673</v>
      </c>
      <c r="L85" s="178">
        <f t="shared" si="137"/>
        <v>8.6600000002831941</v>
      </c>
      <c r="M85" s="143">
        <f t="shared" si="132"/>
        <v>0.60271847930936495</v>
      </c>
      <c r="N85" s="143">
        <f t="shared" si="133"/>
        <v>4.054357609466519E-2</v>
      </c>
      <c r="O85" s="143">
        <f t="shared" si="138"/>
        <v>0.7458770659502405</v>
      </c>
      <c r="P85" s="143">
        <f t="shared" si="139"/>
        <v>5.0173546349913778E-2</v>
      </c>
      <c r="Q85" s="179">
        <f t="shared" si="134"/>
        <v>8.66</v>
      </c>
      <c r="R85" s="143">
        <f t="shared" si="135"/>
        <v>0.56217490323308361</v>
      </c>
      <c r="S85" s="143">
        <f t="shared" si="136"/>
        <v>1.838384999786058E-11</v>
      </c>
      <c r="T85" s="143">
        <f t="shared" si="140"/>
        <v>0.69570351958484822</v>
      </c>
      <c r="U85" s="143">
        <f t="shared" si="141"/>
        <v>-1.5478507364719007E-11</v>
      </c>
      <c r="W85" s="144"/>
      <c r="X85" s="144"/>
      <c r="Y85" s="143"/>
      <c r="Z85" s="145">
        <f t="shared" si="142"/>
        <v>9112.0484745931462</v>
      </c>
      <c r="AA85" s="145">
        <f t="shared" si="143"/>
        <v>9769.2016637799989</v>
      </c>
      <c r="AB85" s="145">
        <f t="shared" si="144"/>
        <v>634.18013854739081</v>
      </c>
      <c r="AC85" s="145">
        <f t="shared" si="145"/>
        <v>634.18013856812934</v>
      </c>
      <c r="AD85" s="145">
        <f t="shared" si="146"/>
        <v>679.91667099999984</v>
      </c>
      <c r="AE85" s="145">
        <f t="shared" si="147"/>
        <v>7363.1436743577078</v>
      </c>
      <c r="AF85" s="145">
        <f t="shared" si="148"/>
        <v>7894.1673362199999</v>
      </c>
      <c r="AG85" s="145">
        <f t="shared" si="149"/>
        <v>634.18013858223901</v>
      </c>
      <c r="AH85" s="145">
        <f t="shared" si="150"/>
        <v>634.18013856812922</v>
      </c>
      <c r="AI85" s="145">
        <f t="shared" si="151"/>
        <v>679.91667099999984</v>
      </c>
      <c r="AK85" s="180"/>
      <c r="AL85" s="181" t="s">
        <v>429</v>
      </c>
      <c r="AM85" s="182">
        <v>5492</v>
      </c>
      <c r="AN85" s="182">
        <v>679.91667099999995</v>
      </c>
      <c r="AO85" s="182">
        <v>231.64999599999999</v>
      </c>
      <c r="AP85" s="182">
        <v>216.51666599999996</v>
      </c>
      <c r="AQ85" s="182">
        <v>8.0774604216168733</v>
      </c>
      <c r="AR85" s="183">
        <v>8.66</v>
      </c>
      <c r="AS85" s="183">
        <v>56.217490321469974</v>
      </c>
      <c r="AT85" s="182">
        <v>69.570351960032667</v>
      </c>
      <c r="AU85" s="182">
        <v>-0.58253957838312653</v>
      </c>
      <c r="AV85" s="182">
        <v>5888.0783708599993</v>
      </c>
      <c r="AW85" s="182">
        <v>396.07837085999955</v>
      </c>
      <c r="AX85" s="182">
        <v>45.736532431870621</v>
      </c>
      <c r="AY85" s="155"/>
    </row>
    <row r="86" spans="2:51" x14ac:dyDescent="0.35">
      <c r="B86" s="142" t="str">
        <f t="shared" si="127"/>
        <v>19673 Caramel Apple Pudding Ck 30oz</v>
      </c>
      <c r="D86" s="173">
        <f t="shared" si="128"/>
        <v>5986</v>
      </c>
      <c r="E86" s="174">
        <f t="shared" si="128"/>
        <v>745.65000399999985</v>
      </c>
      <c r="F86" s="174">
        <f t="shared" si="128"/>
        <v>239.68332900000001</v>
      </c>
      <c r="G86" s="174">
        <f t="shared" si="128"/>
        <v>139.58333300000001</v>
      </c>
      <c r="H86" s="175">
        <f t="shared" si="129"/>
        <v>8.0278950819934565</v>
      </c>
      <c r="I86" s="176">
        <f t="shared" si="130"/>
        <v>8</v>
      </c>
      <c r="J86" s="177">
        <f t="shared" si="131"/>
        <v>0.66516038264473554</v>
      </c>
      <c r="K86" s="177">
        <f t="shared" si="131"/>
        <v>0.75938768631914344</v>
      </c>
      <c r="L86" s="178">
        <f t="shared" si="137"/>
        <v>7.9999999999999991</v>
      </c>
      <c r="M86" s="143">
        <f t="shared" si="132"/>
        <v>0.66284910388197582</v>
      </c>
      <c r="N86" s="143">
        <f t="shared" si="133"/>
        <v>-2.3112787627597164E-3</v>
      </c>
      <c r="O86" s="143">
        <f t="shared" si="138"/>
        <v>0.75674898943056457</v>
      </c>
      <c r="P86" s="143">
        <f t="shared" si="139"/>
        <v>-2.6386968885788731E-3</v>
      </c>
      <c r="Q86" s="179">
        <f t="shared" si="134"/>
        <v>8</v>
      </c>
      <c r="R86" s="143">
        <f t="shared" si="135"/>
        <v>0.66516038264473543</v>
      </c>
      <c r="S86" s="143">
        <f t="shared" si="136"/>
        <v>0</v>
      </c>
      <c r="T86" s="143">
        <f t="shared" si="140"/>
        <v>0.75938768631914344</v>
      </c>
      <c r="U86" s="143">
        <f t="shared" si="141"/>
        <v>0</v>
      </c>
      <c r="W86" s="144"/>
      <c r="X86" s="144"/>
      <c r="Y86" s="143"/>
      <c r="Z86" s="145">
        <f t="shared" si="142"/>
        <v>9030.7129706338746</v>
      </c>
      <c r="AA86" s="145">
        <f t="shared" si="143"/>
        <v>8999.3333279999988</v>
      </c>
      <c r="AB86" s="145">
        <f t="shared" si="144"/>
        <v>748.25000000000011</v>
      </c>
      <c r="AC86" s="145">
        <f t="shared" si="145"/>
        <v>748.24999999999989</v>
      </c>
      <c r="AD86" s="145">
        <f t="shared" si="146"/>
        <v>745.65000399999985</v>
      </c>
      <c r="AE86" s="145">
        <f t="shared" si="147"/>
        <v>7910.1526181149193</v>
      </c>
      <c r="AF86" s="145">
        <f t="shared" si="148"/>
        <v>7882.6666639999985</v>
      </c>
      <c r="AG86" s="145">
        <f t="shared" si="149"/>
        <v>748.25</v>
      </c>
      <c r="AH86" s="145">
        <f t="shared" si="150"/>
        <v>748.25</v>
      </c>
      <c r="AI86" s="145">
        <f t="shared" si="151"/>
        <v>745.65000399999985</v>
      </c>
      <c r="AK86" s="180"/>
      <c r="AL86" s="181" t="s">
        <v>430</v>
      </c>
      <c r="AM86" s="182">
        <v>5986</v>
      </c>
      <c r="AN86" s="182">
        <v>745.65000399999985</v>
      </c>
      <c r="AO86" s="182">
        <v>239.68332900000001</v>
      </c>
      <c r="AP86" s="182">
        <v>139.58333300000001</v>
      </c>
      <c r="AQ86" s="182">
        <v>8.0278950819934565</v>
      </c>
      <c r="AR86" s="183">
        <v>8</v>
      </c>
      <c r="AS86" s="183">
        <v>66.516038264473551</v>
      </c>
      <c r="AT86" s="182">
        <v>75.938768631914343</v>
      </c>
      <c r="AU86" s="182">
        <v>2.7895081993456187E-2</v>
      </c>
      <c r="AV86" s="182">
        <v>5965.2000319999988</v>
      </c>
      <c r="AW86" s="182">
        <v>-20.799968000000373</v>
      </c>
      <c r="AX86" s="182">
        <v>-2.5999960000000466</v>
      </c>
      <c r="AY86" s="155"/>
    </row>
    <row r="87" spans="2:51" x14ac:dyDescent="0.35">
      <c r="B87" s="142" t="str">
        <f t="shared" si="127"/>
        <v>26032 PUMPKIN SNCKRDODL MUFFIN</v>
      </c>
      <c r="D87" s="173">
        <f t="shared" si="128"/>
        <v>14757</v>
      </c>
      <c r="E87" s="174">
        <f t="shared" si="128"/>
        <v>1719.3500219999999</v>
      </c>
      <c r="F87" s="174">
        <f t="shared" si="128"/>
        <v>1876.816646</v>
      </c>
      <c r="G87" s="174">
        <f t="shared" si="128"/>
        <v>409.49999699999995</v>
      </c>
      <c r="H87" s="175">
        <f t="shared" si="129"/>
        <v>8.5828945887552397</v>
      </c>
      <c r="I87" s="176">
        <f t="shared" si="130"/>
        <v>9.3699999999999992</v>
      </c>
      <c r="J87" s="177">
        <f t="shared" si="131"/>
        <v>0.39317077889137841</v>
      </c>
      <c r="K87" s="177">
        <f t="shared" si="131"/>
        <v>0.43794162730937003</v>
      </c>
      <c r="L87" s="178">
        <f t="shared" si="137"/>
        <v>9.3700528001245278</v>
      </c>
      <c r="M87" s="143">
        <f t="shared" si="132"/>
        <v>0.42922943065208841</v>
      </c>
      <c r="N87" s="143">
        <f t="shared" si="133"/>
        <v>3.6058651760709992E-2</v>
      </c>
      <c r="O87" s="143">
        <f t="shared" si="138"/>
        <v>0.4781063228518862</v>
      </c>
      <c r="P87" s="143">
        <f t="shared" si="139"/>
        <v>4.0164695542516171E-2</v>
      </c>
      <c r="Q87" s="179">
        <f t="shared" si="134"/>
        <v>9.3699999999999992</v>
      </c>
      <c r="R87" s="143">
        <f t="shared" si="135"/>
        <v>0.39317299441604087</v>
      </c>
      <c r="S87" s="143">
        <f t="shared" si="136"/>
        <v>2.2155246624522285E-6</v>
      </c>
      <c r="T87" s="143">
        <f t="shared" si="140"/>
        <v>0.43794409511794241</v>
      </c>
      <c r="U87" s="143">
        <f t="shared" si="141"/>
        <v>2.4678085723817134E-6</v>
      </c>
      <c r="W87" s="144"/>
      <c r="X87" s="144"/>
      <c r="Y87" s="143"/>
      <c r="Z87" s="145">
        <f t="shared" si="142"/>
        <v>34380.214743385746</v>
      </c>
      <c r="AA87" s="145">
        <f t="shared" si="143"/>
        <v>37533.096651049993</v>
      </c>
      <c r="AB87" s="145">
        <f t="shared" si="144"/>
        <v>1574.9110826572801</v>
      </c>
      <c r="AC87" s="145">
        <f t="shared" si="145"/>
        <v>1574.9199573105659</v>
      </c>
      <c r="AD87" s="145">
        <f t="shared" si="146"/>
        <v>1719.3500219999996</v>
      </c>
      <c r="AE87" s="145">
        <f t="shared" si="147"/>
        <v>30865.519435039158</v>
      </c>
      <c r="AF87" s="145">
        <f t="shared" si="148"/>
        <v>33696.081679159994</v>
      </c>
      <c r="AG87" s="145">
        <f t="shared" si="149"/>
        <v>1574.911082659635</v>
      </c>
      <c r="AH87" s="145">
        <f t="shared" si="150"/>
        <v>1574.9199573105659</v>
      </c>
      <c r="AI87" s="145">
        <f t="shared" si="151"/>
        <v>1719.3500219999999</v>
      </c>
      <c r="AK87" s="180"/>
      <c r="AL87" s="181" t="s">
        <v>431</v>
      </c>
      <c r="AM87" s="182">
        <v>14757</v>
      </c>
      <c r="AN87" s="182">
        <v>1719.3500219999999</v>
      </c>
      <c r="AO87" s="182">
        <v>1876.816646</v>
      </c>
      <c r="AP87" s="182">
        <v>409.49999699999995</v>
      </c>
      <c r="AQ87" s="182">
        <v>8.5828945887552397</v>
      </c>
      <c r="AR87" s="183">
        <v>9.3699999999999992</v>
      </c>
      <c r="AS87" s="183">
        <v>39.317077889137842</v>
      </c>
      <c r="AT87" s="182">
        <v>43.794162730937003</v>
      </c>
      <c r="AU87" s="182">
        <v>-0.78710541124476097</v>
      </c>
      <c r="AV87" s="182">
        <v>16110.797206160003</v>
      </c>
      <c r="AW87" s="182">
        <v>1353.7972061600005</v>
      </c>
      <c r="AX87" s="182">
        <v>144.43893935862545</v>
      </c>
      <c r="AY87" s="155"/>
    </row>
    <row r="88" spans="2:51" x14ac:dyDescent="0.35">
      <c r="B88" s="142" t="str">
        <f t="shared" si="127"/>
        <v>26034 Chocolate Chip Muffin</v>
      </c>
      <c r="D88" s="173">
        <f t="shared" si="128"/>
        <v>155266</v>
      </c>
      <c r="E88" s="174">
        <f t="shared" si="128"/>
        <v>17151.833467999993</v>
      </c>
      <c r="F88" s="174">
        <f t="shared" si="128"/>
        <v>4390.4665429999968</v>
      </c>
      <c r="G88" s="174">
        <f t="shared" si="128"/>
        <v>2408.6499809999996</v>
      </c>
      <c r="H88" s="175">
        <f t="shared" si="129"/>
        <v>9.0524433023255639</v>
      </c>
      <c r="I88" s="176">
        <f t="shared" si="130"/>
        <v>9.3699999999999992</v>
      </c>
      <c r="J88" s="177">
        <f t="shared" si="131"/>
        <v>0.69183699834645129</v>
      </c>
      <c r="K88" s="177">
        <f t="shared" si="131"/>
        <v>0.76919146707486108</v>
      </c>
      <c r="L88" s="178">
        <f t="shared" si="137"/>
        <v>9.3702210667769545</v>
      </c>
      <c r="M88" s="143">
        <f t="shared" si="132"/>
        <v>0.71612330507679178</v>
      </c>
      <c r="N88" s="143">
        <f t="shared" si="133"/>
        <v>2.428630673034049E-2</v>
      </c>
      <c r="O88" s="143">
        <f t="shared" si="138"/>
        <v>0.79619323188526181</v>
      </c>
      <c r="P88" s="143">
        <f t="shared" si="139"/>
        <v>2.700176481040073E-2</v>
      </c>
      <c r="Q88" s="179">
        <f t="shared" si="134"/>
        <v>9.3699999999999992</v>
      </c>
      <c r="R88" s="143">
        <f t="shared" si="135"/>
        <v>0.69185332088384754</v>
      </c>
      <c r="S88" s="143">
        <f t="shared" si="136"/>
        <v>1.6322537396251668E-5</v>
      </c>
      <c r="T88" s="143">
        <f t="shared" si="140"/>
        <v>0.76920961465706339</v>
      </c>
      <c r="U88" s="143">
        <f t="shared" si="141"/>
        <v>1.8147582202310275E-5</v>
      </c>
      <c r="W88" s="144"/>
      <c r="X88" s="144"/>
      <c r="Y88" s="143"/>
      <c r="Z88" s="145">
        <f t="shared" si="142"/>
        <v>216814.61683941484</v>
      </c>
      <c r="AA88" s="145">
        <f t="shared" si="143"/>
        <v>224420.40142503989</v>
      </c>
      <c r="AB88" s="145">
        <f t="shared" si="144"/>
        <v>16570.153350011235</v>
      </c>
      <c r="AC88" s="145">
        <f t="shared" si="145"/>
        <v>16570.544290288155</v>
      </c>
      <c r="AD88" s="145">
        <f t="shared" si="146"/>
        <v>17151.833467999993</v>
      </c>
      <c r="AE88" s="145">
        <f t="shared" si="147"/>
        <v>195010.44945126481</v>
      </c>
      <c r="AF88" s="145">
        <f t="shared" si="148"/>
        <v>201851.3511030699</v>
      </c>
      <c r="AG88" s="145">
        <f t="shared" si="149"/>
        <v>16570.153349627879</v>
      </c>
      <c r="AH88" s="145">
        <f t="shared" si="150"/>
        <v>16570.544290288155</v>
      </c>
      <c r="AI88" s="145">
        <f t="shared" si="151"/>
        <v>17151.833467999993</v>
      </c>
      <c r="AK88" s="180"/>
      <c r="AL88" s="181" t="s">
        <v>432</v>
      </c>
      <c r="AM88" s="182">
        <v>155266</v>
      </c>
      <c r="AN88" s="182">
        <v>17151.833467999993</v>
      </c>
      <c r="AO88" s="182">
        <v>4390.4665429999968</v>
      </c>
      <c r="AP88" s="182">
        <v>2408.6499809999996</v>
      </c>
      <c r="AQ88" s="182">
        <v>9.0524433023255657</v>
      </c>
      <c r="AR88" s="183">
        <v>9.3699999999999992</v>
      </c>
      <c r="AS88" s="183">
        <v>69.183699834645125</v>
      </c>
      <c r="AT88" s="182">
        <v>76.919146707486107</v>
      </c>
      <c r="AU88" s="182">
        <v>-0.31755669767443462</v>
      </c>
      <c r="AV88" s="182">
        <v>160717.42109519997</v>
      </c>
      <c r="AW88" s="182">
        <v>5451.4210951999994</v>
      </c>
      <c r="AX88" s="182">
        <v>581.68011826749159</v>
      </c>
      <c r="AY88" s="155"/>
    </row>
    <row r="89" spans="2:51" x14ac:dyDescent="0.35">
      <c r="B89" s="142" t="str">
        <f t="shared" si="127"/>
        <v>26183 Strawberry Muffin</v>
      </c>
      <c r="D89" s="173">
        <f t="shared" si="128"/>
        <v>9560</v>
      </c>
      <c r="E89" s="174">
        <f t="shared" si="128"/>
        <v>1085.266674</v>
      </c>
      <c r="F89" s="174">
        <f t="shared" si="128"/>
        <v>403.58332599999994</v>
      </c>
      <c r="G89" s="174">
        <f t="shared" si="128"/>
        <v>97.416666000000006</v>
      </c>
      <c r="H89" s="175">
        <f t="shared" si="129"/>
        <v>8.808894835740622</v>
      </c>
      <c r="I89" s="176">
        <f t="shared" si="130"/>
        <v>9.3699999999999992</v>
      </c>
      <c r="J89" s="177">
        <f t="shared" si="131"/>
        <v>0.64319417612338325</v>
      </c>
      <c r="K89" s="177">
        <f t="shared" si="131"/>
        <v>0.68527889399522013</v>
      </c>
      <c r="L89" s="178">
        <f t="shared" si="137"/>
        <v>9.3699999997567822</v>
      </c>
      <c r="M89" s="143">
        <f t="shared" si="132"/>
        <v>0.68416407988743544</v>
      </c>
      <c r="N89" s="143">
        <f t="shared" si="133"/>
        <v>4.0969903764052185E-2</v>
      </c>
      <c r="O89" s="143">
        <f t="shared" si="138"/>
        <v>0.72892949188971357</v>
      </c>
      <c r="P89" s="143">
        <f t="shared" si="139"/>
        <v>4.3650597894493437E-2</v>
      </c>
      <c r="Q89" s="179">
        <f t="shared" si="134"/>
        <v>9.3699999999999992</v>
      </c>
      <c r="R89" s="143">
        <f t="shared" si="135"/>
        <v>0.64319417610668783</v>
      </c>
      <c r="S89" s="143">
        <f t="shared" si="136"/>
        <v>-1.6695422822010642E-11</v>
      </c>
      <c r="T89" s="143">
        <f t="shared" si="140"/>
        <v>0.68527889399427255</v>
      </c>
      <c r="U89" s="143">
        <f t="shared" si="141"/>
        <v>-9.4757535151757111E-13</v>
      </c>
      <c r="W89" s="144"/>
      <c r="X89" s="144"/>
      <c r="Y89" s="143"/>
      <c r="Z89" s="145">
        <f t="shared" si="142"/>
        <v>13973.256242234895</v>
      </c>
      <c r="AA89" s="145">
        <f t="shared" si="143"/>
        <v>14863.318660419998</v>
      </c>
      <c r="AB89" s="145">
        <f t="shared" si="144"/>
        <v>1020.277481349856</v>
      </c>
      <c r="AC89" s="145">
        <f t="shared" si="145"/>
        <v>1020.2774813233725</v>
      </c>
      <c r="AD89" s="145">
        <f t="shared" si="146"/>
        <v>1085.266674</v>
      </c>
      <c r="AE89" s="145">
        <f t="shared" si="147"/>
        <v>13115.123076192423</v>
      </c>
      <c r="AF89" s="145">
        <f t="shared" si="148"/>
        <v>13950.524499999998</v>
      </c>
      <c r="AG89" s="145">
        <f t="shared" si="149"/>
        <v>1020.2774813247835</v>
      </c>
      <c r="AH89" s="145">
        <f t="shared" si="150"/>
        <v>1020.2774813233726</v>
      </c>
      <c r="AI89" s="145">
        <f t="shared" si="151"/>
        <v>1085.266674</v>
      </c>
      <c r="AK89" s="180"/>
      <c r="AL89" s="181" t="s">
        <v>433</v>
      </c>
      <c r="AM89" s="182">
        <v>9560</v>
      </c>
      <c r="AN89" s="182">
        <v>1085.266674</v>
      </c>
      <c r="AO89" s="182">
        <v>403.58332599999994</v>
      </c>
      <c r="AP89" s="182">
        <v>97.416666000000006</v>
      </c>
      <c r="AQ89" s="182">
        <v>8.808894835740622</v>
      </c>
      <c r="AR89" s="183">
        <v>9.3699999999999992</v>
      </c>
      <c r="AS89" s="183">
        <v>64.319417612338327</v>
      </c>
      <c r="AT89" s="182">
        <v>68.52788939952201</v>
      </c>
      <c r="AU89" s="182">
        <v>-0.56110516425937818</v>
      </c>
      <c r="AV89" s="182">
        <v>10168.948735379998</v>
      </c>
      <c r="AW89" s="182">
        <v>608.94873537999922</v>
      </c>
      <c r="AX89" s="182">
        <v>64.989192676627468</v>
      </c>
      <c r="AY89" s="155"/>
    </row>
    <row r="90" spans="2:51" x14ac:dyDescent="0.35">
      <c r="B90" s="142" t="str">
        <f t="shared" si="127"/>
        <v>26190 DOU CHOC MUFFIN</v>
      </c>
      <c r="D90" s="173">
        <f t="shared" si="128"/>
        <v>194554.25</v>
      </c>
      <c r="E90" s="174">
        <f t="shared" si="128"/>
        <v>21922.666861999995</v>
      </c>
      <c r="F90" s="174">
        <f t="shared" si="128"/>
        <v>7034.7164889999976</v>
      </c>
      <c r="G90" s="174">
        <f t="shared" si="128"/>
        <v>2798.1499769999996</v>
      </c>
      <c r="H90" s="175">
        <f t="shared" si="129"/>
        <v>8.8745703807246983</v>
      </c>
      <c r="I90" s="176">
        <f t="shared" si="130"/>
        <v>9.3699999999999992</v>
      </c>
      <c r="J90" s="177">
        <f t="shared" si="131"/>
        <v>0.65383584565740716</v>
      </c>
      <c r="K90" s="177">
        <f t="shared" si="131"/>
        <v>0.71701595879909985</v>
      </c>
      <c r="L90" s="178">
        <f t="shared" si="137"/>
        <v>9.3702803506492884</v>
      </c>
      <c r="M90" s="143">
        <f t="shared" si="132"/>
        <v>0.6903573823044562</v>
      </c>
      <c r="N90" s="143">
        <f t="shared" si="133"/>
        <v>3.6521536647049047E-2</v>
      </c>
      <c r="O90" s="143">
        <f t="shared" si="138"/>
        <v>0.75706656904284586</v>
      </c>
      <c r="P90" s="143">
        <f t="shared" si="139"/>
        <v>4.005061024374601E-2</v>
      </c>
      <c r="Q90" s="179">
        <f t="shared" si="134"/>
        <v>9.3699999999999992</v>
      </c>
      <c r="R90" s="143">
        <f t="shared" si="135"/>
        <v>0.6538554084433047</v>
      </c>
      <c r="S90" s="143">
        <f t="shared" si="136"/>
        <v>1.9562785897542234E-5</v>
      </c>
      <c r="T90" s="143">
        <f t="shared" si="140"/>
        <v>0.71703741193858161</v>
      </c>
      <c r="U90" s="143">
        <f t="shared" si="141"/>
        <v>2.1453139481764083E-5</v>
      </c>
      <c r="W90" s="144"/>
      <c r="X90" s="144"/>
      <c r="Y90" s="143"/>
      <c r="Z90" s="145">
        <f t="shared" si="142"/>
        <v>281816.71549678477</v>
      </c>
      <c r="AA90" s="145">
        <f t="shared" si="143"/>
        <v>297549.34728335991</v>
      </c>
      <c r="AB90" s="145">
        <f t="shared" si="144"/>
        <v>20762.905987814855</v>
      </c>
      <c r="AC90" s="145">
        <f t="shared" si="145"/>
        <v>20763.527214514412</v>
      </c>
      <c r="AD90" s="145">
        <f t="shared" si="146"/>
        <v>21922.666861999991</v>
      </c>
      <c r="AE90" s="145">
        <f t="shared" si="147"/>
        <v>256984.33659007505</v>
      </c>
      <c r="AF90" s="145">
        <f t="shared" si="148"/>
        <v>271330.68199886993</v>
      </c>
      <c r="AG90" s="145">
        <f t="shared" si="149"/>
        <v>20762.905987730352</v>
      </c>
      <c r="AH90" s="145">
        <f t="shared" si="150"/>
        <v>20763.527214514408</v>
      </c>
      <c r="AI90" s="145">
        <f t="shared" si="151"/>
        <v>21922.666861999991</v>
      </c>
      <c r="AK90" s="180"/>
      <c r="AL90" s="181" t="s">
        <v>434</v>
      </c>
      <c r="AM90" s="182">
        <v>194554.25</v>
      </c>
      <c r="AN90" s="182">
        <v>21922.666861999995</v>
      </c>
      <c r="AO90" s="182">
        <v>7034.7164889999976</v>
      </c>
      <c r="AP90" s="182">
        <v>2798.1499769999996</v>
      </c>
      <c r="AQ90" s="182">
        <v>8.8745703807246983</v>
      </c>
      <c r="AR90" s="183">
        <v>9.3699999999999992</v>
      </c>
      <c r="AS90" s="183">
        <v>65.383584565740719</v>
      </c>
      <c r="AT90" s="182">
        <v>71.701595879909988</v>
      </c>
      <c r="AU90" s="182">
        <v>-0.49542961927530199</v>
      </c>
      <c r="AV90" s="182">
        <v>205422.18583031997</v>
      </c>
      <c r="AW90" s="182">
        <v>10867.935830319999</v>
      </c>
      <c r="AX90" s="182">
        <v>1159.7608743289632</v>
      </c>
      <c r="AY90" s="155"/>
    </row>
    <row r="91" spans="2:51" x14ac:dyDescent="0.35">
      <c r="B91" s="142" t="str">
        <f t="shared" si="127"/>
        <v>26207 BAN NUT MUFFIN</v>
      </c>
      <c r="D91" s="173">
        <f t="shared" si="128"/>
        <v>188076.5</v>
      </c>
      <c r="E91" s="174">
        <f t="shared" si="128"/>
        <v>21187.666858000001</v>
      </c>
      <c r="F91" s="174">
        <f t="shared" si="128"/>
        <v>5639.2831649999962</v>
      </c>
      <c r="G91" s="174">
        <f t="shared" si="128"/>
        <v>5602.9999750000006</v>
      </c>
      <c r="H91" s="175">
        <f t="shared" si="129"/>
        <v>8.8766970549655593</v>
      </c>
      <c r="I91" s="176">
        <f t="shared" si="130"/>
        <v>9.3699999999999992</v>
      </c>
      <c r="J91" s="177">
        <f t="shared" si="131"/>
        <v>0.61893522567466253</v>
      </c>
      <c r="K91" s="177">
        <f t="shared" si="131"/>
        <v>0.74820426486163683</v>
      </c>
      <c r="L91" s="178">
        <f t="shared" si="137"/>
        <v>9.3700747307604768</v>
      </c>
      <c r="M91" s="143">
        <f t="shared" si="132"/>
        <v>0.65333640228574752</v>
      </c>
      <c r="N91" s="143">
        <f t="shared" si="133"/>
        <v>3.4401176611084994E-2</v>
      </c>
      <c r="O91" s="143">
        <f t="shared" si="138"/>
        <v>0.78979037273468744</v>
      </c>
      <c r="P91" s="143">
        <f t="shared" si="139"/>
        <v>4.1586107873050615E-2</v>
      </c>
      <c r="Q91" s="179">
        <f t="shared" si="134"/>
        <v>9.3699999999999992</v>
      </c>
      <c r="R91" s="143">
        <f t="shared" si="135"/>
        <v>0.61894016201405433</v>
      </c>
      <c r="S91" s="143">
        <f t="shared" si="136"/>
        <v>4.9363393918033793E-6</v>
      </c>
      <c r="T91" s="143">
        <f t="shared" si="140"/>
        <v>0.74821023219788174</v>
      </c>
      <c r="U91" s="143">
        <f t="shared" si="141"/>
        <v>5.9673362449164102E-6</v>
      </c>
      <c r="W91" s="144"/>
      <c r="X91" s="144"/>
      <c r="Y91" s="143"/>
      <c r="Z91" s="145">
        <f t="shared" si="142"/>
        <v>287870.84163992689</v>
      </c>
      <c r="AA91" s="145">
        <f t="shared" si="143"/>
        <v>303868.63148125994</v>
      </c>
      <c r="AB91" s="145">
        <f t="shared" si="144"/>
        <v>20072.03842063015</v>
      </c>
      <c r="AC91" s="145">
        <f t="shared" si="145"/>
        <v>20072.198505869797</v>
      </c>
      <c r="AD91" s="145">
        <f t="shared" si="146"/>
        <v>21187.666858000004</v>
      </c>
      <c r="AE91" s="145">
        <f t="shared" si="147"/>
        <v>238134.70826287233</v>
      </c>
      <c r="AF91" s="145">
        <f t="shared" si="148"/>
        <v>251368.52171550997</v>
      </c>
      <c r="AG91" s="145">
        <f t="shared" si="149"/>
        <v>20072.038420438585</v>
      </c>
      <c r="AH91" s="145">
        <f t="shared" si="150"/>
        <v>20072.198505869797</v>
      </c>
      <c r="AI91" s="145">
        <f t="shared" si="151"/>
        <v>21187.666858000001</v>
      </c>
      <c r="AK91" s="180"/>
      <c r="AL91" s="181" t="s">
        <v>435</v>
      </c>
      <c r="AM91" s="182">
        <v>188076.5</v>
      </c>
      <c r="AN91" s="182">
        <v>21187.666858000001</v>
      </c>
      <c r="AO91" s="182">
        <v>5639.2831649999962</v>
      </c>
      <c r="AP91" s="182">
        <v>5602.9999750000006</v>
      </c>
      <c r="AQ91" s="182">
        <v>8.8766970549655593</v>
      </c>
      <c r="AR91" s="183">
        <v>9.3699999999999992</v>
      </c>
      <c r="AS91" s="183">
        <v>61.893522567466249</v>
      </c>
      <c r="AT91" s="182">
        <v>74.820426486163683</v>
      </c>
      <c r="AU91" s="182">
        <v>-0.49330294503444067</v>
      </c>
      <c r="AV91" s="182">
        <v>198528.43845945995</v>
      </c>
      <c r="AW91" s="182">
        <v>10451.938459459996</v>
      </c>
      <c r="AX91" s="182">
        <v>1115.4683521302024</v>
      </c>
      <c r="AY91" s="155"/>
    </row>
    <row r="92" spans="2:51" x14ac:dyDescent="0.35">
      <c r="B92" s="142" t="str">
        <f t="shared" si="127"/>
        <v>26210 BLUEBRRY MUFFIN</v>
      </c>
      <c r="D92" s="173">
        <f t="shared" si="128"/>
        <v>416434</v>
      </c>
      <c r="E92" s="174">
        <f t="shared" si="128"/>
        <v>45757.583834999983</v>
      </c>
      <c r="F92" s="174">
        <f t="shared" si="128"/>
        <v>17627.099559000017</v>
      </c>
      <c r="G92" s="174">
        <f t="shared" si="128"/>
        <v>2738.8166069999984</v>
      </c>
      <c r="H92" s="175">
        <f t="shared" si="129"/>
        <v>9.1008738901434203</v>
      </c>
      <c r="I92" s="176">
        <f t="shared" si="130"/>
        <v>9.3699999999999992</v>
      </c>
      <c r="J92" s="177">
        <f t="shared" si="131"/>
        <v>0.67211602796597159</v>
      </c>
      <c r="K92" s="177">
        <f t="shared" si="131"/>
        <v>0.70115778442507126</v>
      </c>
      <c r="L92" s="178">
        <f t="shared" si="137"/>
        <v>9.3701403307411866</v>
      </c>
      <c r="M92" s="143">
        <f t="shared" si="132"/>
        <v>0.69200184252660535</v>
      </c>
      <c r="N92" s="143">
        <f t="shared" si="133"/>
        <v>1.9885814560633763E-2</v>
      </c>
      <c r="O92" s="143">
        <f t="shared" si="138"/>
        <v>0.72190285388932629</v>
      </c>
      <c r="P92" s="143">
        <f t="shared" si="139"/>
        <v>2.0745069464255028E-2</v>
      </c>
      <c r="Q92" s="179">
        <f t="shared" si="134"/>
        <v>9.3699999999999992</v>
      </c>
      <c r="R92" s="143">
        <f t="shared" si="135"/>
        <v>0.67212609397881773</v>
      </c>
      <c r="S92" s="143">
        <f t="shared" si="136"/>
        <v>1.0066012846143835E-5</v>
      </c>
      <c r="T92" s="143">
        <f t="shared" si="140"/>
        <v>0.7011682853982274</v>
      </c>
      <c r="U92" s="143">
        <f t="shared" si="141"/>
        <v>1.0500973156135629E-5</v>
      </c>
      <c r="W92" s="144"/>
      <c r="X92" s="144"/>
      <c r="Y92" s="143"/>
      <c r="Z92" s="145">
        <f t="shared" si="142"/>
        <v>601781.63468399923</v>
      </c>
      <c r="AA92" s="145">
        <f t="shared" si="143"/>
        <v>619577.19500936987</v>
      </c>
      <c r="AB92" s="145">
        <f t="shared" si="144"/>
        <v>44442.664175880032</v>
      </c>
      <c r="AC92" s="145">
        <f t="shared" si="145"/>
        <v>44443.329775880477</v>
      </c>
      <c r="AD92" s="145">
        <f t="shared" si="146"/>
        <v>45757.583834999983</v>
      </c>
      <c r="AE92" s="145">
        <f t="shared" si="147"/>
        <v>576856.01013546181</v>
      </c>
      <c r="AF92" s="145">
        <f t="shared" si="148"/>
        <v>593914.4834017799</v>
      </c>
      <c r="AG92" s="145">
        <f t="shared" si="149"/>
        <v>44442.664175021644</v>
      </c>
      <c r="AH92" s="145">
        <f t="shared" si="150"/>
        <v>44443.329775880477</v>
      </c>
      <c r="AI92" s="145">
        <f t="shared" si="151"/>
        <v>45757.58383499999</v>
      </c>
      <c r="AK92" s="180"/>
      <c r="AL92" s="181" t="s">
        <v>436</v>
      </c>
      <c r="AM92" s="182">
        <v>416434</v>
      </c>
      <c r="AN92" s="182">
        <v>45757.583834999983</v>
      </c>
      <c r="AO92" s="182">
        <v>17627.099559000017</v>
      </c>
      <c r="AP92" s="182">
        <v>2738.8166069999984</v>
      </c>
      <c r="AQ92" s="182">
        <v>9.1008738901434203</v>
      </c>
      <c r="AR92" s="183">
        <v>9.3699999999999992</v>
      </c>
      <c r="AS92" s="183">
        <v>67.211602796597163</v>
      </c>
      <c r="AT92" s="182">
        <v>70.115778442507121</v>
      </c>
      <c r="AU92" s="182">
        <v>-0.26912610985658036</v>
      </c>
      <c r="AV92" s="182">
        <v>428755.65986741969</v>
      </c>
      <c r="AW92" s="182">
        <v>12321.65986742</v>
      </c>
      <c r="AX92" s="182">
        <v>1314.919659308857</v>
      </c>
      <c r="AY92" s="155"/>
    </row>
    <row r="93" spans="2:51" x14ac:dyDescent="0.35">
      <c r="B93" s="142" t="str">
        <f t="shared" si="127"/>
        <v>26212 Hny Rai Br Muf</v>
      </c>
      <c r="D93" s="173">
        <f t="shared" si="128"/>
        <v>55039</v>
      </c>
      <c r="E93" s="174">
        <f t="shared" si="128"/>
        <v>6585.7000460000008</v>
      </c>
      <c r="F93" s="174">
        <f t="shared" si="128"/>
        <v>1407.2666269999995</v>
      </c>
      <c r="G93" s="174">
        <f t="shared" si="128"/>
        <v>1543.9666560000001</v>
      </c>
      <c r="H93" s="175">
        <f t="shared" si="129"/>
        <v>8.3573499575689585</v>
      </c>
      <c r="I93" s="176">
        <f t="shared" si="130"/>
        <v>9.3699999999999992</v>
      </c>
      <c r="J93" s="177">
        <f t="shared" si="131"/>
        <v>0.61563476300082642</v>
      </c>
      <c r="K93" s="177">
        <f t="shared" si="131"/>
        <v>0.734554256249351</v>
      </c>
      <c r="L93" s="178">
        <f t="shared" si="137"/>
        <v>9.374295792381055</v>
      </c>
      <c r="M93" s="143">
        <f t="shared" si="132"/>
        <v>0.69054693147262958</v>
      </c>
      <c r="N93" s="143">
        <f t="shared" si="133"/>
        <v>7.4912168471803153E-2</v>
      </c>
      <c r="O93" s="143">
        <f t="shared" si="138"/>
        <v>0.82393688294063527</v>
      </c>
      <c r="P93" s="143">
        <f t="shared" si="139"/>
        <v>8.9382626691284273E-2</v>
      </c>
      <c r="Q93" s="179">
        <f t="shared" si="134"/>
        <v>9.3699999999999992</v>
      </c>
      <c r="R93" s="143">
        <f t="shared" si="135"/>
        <v>0.61591700837162811</v>
      </c>
      <c r="S93" s="143">
        <f t="shared" si="136"/>
        <v>2.8224537080168144E-4</v>
      </c>
      <c r="T93" s="143">
        <f t="shared" si="140"/>
        <v>0.73489102173782495</v>
      </c>
      <c r="U93" s="143">
        <f t="shared" si="141"/>
        <v>3.3676548847394461E-4</v>
      </c>
      <c r="W93" s="144"/>
      <c r="X93" s="144"/>
      <c r="Y93" s="143"/>
      <c r="Z93" s="145">
        <f t="shared" si="142"/>
        <v>79703.489352456148</v>
      </c>
      <c r="AA93" s="145">
        <f t="shared" si="143"/>
        <v>89361.065292730011</v>
      </c>
      <c r="AB93" s="145">
        <f t="shared" si="144"/>
        <v>5871.2676897535985</v>
      </c>
      <c r="AC93" s="145">
        <f t="shared" si="145"/>
        <v>5873.9594450373534</v>
      </c>
      <c r="AD93" s="145">
        <f t="shared" si="146"/>
        <v>6585.7000460000008</v>
      </c>
      <c r="AE93" s="145">
        <f t="shared" si="147"/>
        <v>66800.019685446663</v>
      </c>
      <c r="AF93" s="145">
        <f t="shared" si="148"/>
        <v>74894.097726010004</v>
      </c>
      <c r="AG93" s="145">
        <f t="shared" si="149"/>
        <v>5871.2676897113652</v>
      </c>
      <c r="AH93" s="145">
        <f t="shared" si="150"/>
        <v>5873.9594450373543</v>
      </c>
      <c r="AI93" s="145">
        <f t="shared" si="151"/>
        <v>6585.7000460000008</v>
      </c>
      <c r="AK93" s="180"/>
      <c r="AL93" s="181" t="s">
        <v>437</v>
      </c>
      <c r="AM93" s="182">
        <v>55039</v>
      </c>
      <c r="AN93" s="182">
        <v>6585.7000460000008</v>
      </c>
      <c r="AO93" s="182">
        <v>1407.2666269999995</v>
      </c>
      <c r="AP93" s="182">
        <v>1543.9666560000001</v>
      </c>
      <c r="AQ93" s="182">
        <v>8.3573499575689603</v>
      </c>
      <c r="AR93" s="183">
        <v>9.3699999999999992</v>
      </c>
      <c r="AS93" s="183">
        <v>61.563476300082641</v>
      </c>
      <c r="AT93" s="182">
        <v>73.455425624935103</v>
      </c>
      <c r="AU93" s="182">
        <v>-1.0126500424310405</v>
      </c>
      <c r="AV93" s="182">
        <v>61736.277931260003</v>
      </c>
      <c r="AW93" s="182">
        <v>6697.2779312600005</v>
      </c>
      <c r="AX93" s="182">
        <v>714.43235639496822</v>
      </c>
      <c r="AY93" s="155"/>
    </row>
    <row r="94" spans="2:51" x14ac:dyDescent="0.35">
      <c r="B94" s="142" t="str">
        <f t="shared" si="127"/>
        <v>26219 Blueberry Muffins (NO LABELS)</v>
      </c>
      <c r="D94" s="173">
        <f t="shared" si="128"/>
        <v>69317</v>
      </c>
      <c r="E94" s="174">
        <f t="shared" si="128"/>
        <v>8243.3167799999974</v>
      </c>
      <c r="F94" s="174">
        <f t="shared" si="128"/>
        <v>4979.1832289999984</v>
      </c>
      <c r="G94" s="174">
        <f t="shared" si="128"/>
        <v>362.78332699999999</v>
      </c>
      <c r="H94" s="175">
        <f t="shared" si="129"/>
        <v>8.408872526672452</v>
      </c>
      <c r="I94" s="176">
        <f t="shared" si="130"/>
        <v>9.3699999999999992</v>
      </c>
      <c r="J94" s="177">
        <f t="shared" si="131"/>
        <v>0.54448323805213772</v>
      </c>
      <c r="K94" s="177">
        <f t="shared" si="131"/>
        <v>0.55942212558140392</v>
      </c>
      <c r="L94" s="178">
        <f t="shared" si="137"/>
        <v>9.3710130651977614</v>
      </c>
      <c r="M94" s="143">
        <f t="shared" si="132"/>
        <v>0.6067828381728203</v>
      </c>
      <c r="N94" s="143">
        <f t="shared" si="133"/>
        <v>6.2299600120682586E-2</v>
      </c>
      <c r="O94" s="143">
        <f t="shared" si="138"/>
        <v>0.62343102850362042</v>
      </c>
      <c r="P94" s="143">
        <f t="shared" si="139"/>
        <v>6.4008902922216504E-2</v>
      </c>
      <c r="Q94" s="179">
        <f t="shared" si="134"/>
        <v>9.3699999999999992</v>
      </c>
      <c r="R94" s="143">
        <f t="shared" si="135"/>
        <v>0.54454210646400913</v>
      </c>
      <c r="S94" s="143">
        <f t="shared" si="136"/>
        <v>5.886841187141556E-5</v>
      </c>
      <c r="T94" s="143">
        <f t="shared" si="140"/>
        <v>0.55948260916320647</v>
      </c>
      <c r="U94" s="143">
        <f t="shared" si="141"/>
        <v>6.0483581802550646E-5</v>
      </c>
      <c r="W94" s="144"/>
      <c r="X94" s="144"/>
      <c r="Y94" s="143"/>
      <c r="Z94" s="145">
        <f t="shared" si="142"/>
        <v>114236.91581115144</v>
      </c>
      <c r="AA94" s="145">
        <f t="shared" si="143"/>
        <v>127294.10485831994</v>
      </c>
      <c r="AB94" s="145">
        <f t="shared" si="144"/>
        <v>7396.9590606410247</v>
      </c>
      <c r="AC94" s="145">
        <f t="shared" si="145"/>
        <v>7397.7588046958381</v>
      </c>
      <c r="AD94" s="145">
        <f t="shared" si="146"/>
        <v>8243.3167799999974</v>
      </c>
      <c r="AE94" s="145">
        <f t="shared" si="147"/>
        <v>111186.31705960631</v>
      </c>
      <c r="AF94" s="145">
        <f t="shared" si="148"/>
        <v>123894.82508432995</v>
      </c>
      <c r="AG94" s="145">
        <f t="shared" si="149"/>
        <v>7396.9590605349103</v>
      </c>
      <c r="AH94" s="145">
        <f t="shared" si="150"/>
        <v>7397.758804695839</v>
      </c>
      <c r="AI94" s="145">
        <f t="shared" si="151"/>
        <v>8243.3167799999974</v>
      </c>
      <c r="AK94" s="180"/>
      <c r="AL94" s="181" t="s">
        <v>438</v>
      </c>
      <c r="AM94" s="182">
        <v>69317</v>
      </c>
      <c r="AN94" s="182">
        <v>8243.3167799999974</v>
      </c>
      <c r="AO94" s="182">
        <v>4979.1832289999984</v>
      </c>
      <c r="AP94" s="182">
        <v>362.78332699999999</v>
      </c>
      <c r="AQ94" s="182">
        <v>8.408872526672452</v>
      </c>
      <c r="AR94" s="183">
        <v>9.3699999999999992</v>
      </c>
      <c r="AS94" s="183">
        <v>54.448323805213775</v>
      </c>
      <c r="AT94" s="182">
        <v>55.94221255814039</v>
      </c>
      <c r="AU94" s="182">
        <v>-0.96112747332754789</v>
      </c>
      <c r="AV94" s="182">
        <v>77249.466728920015</v>
      </c>
      <c r="AW94" s="182">
        <v>7932.4667289199979</v>
      </c>
      <c r="AX94" s="182">
        <v>846.35771953164488</v>
      </c>
      <c r="AY94" s="155"/>
    </row>
    <row r="95" spans="2:51" x14ac:dyDescent="0.35">
      <c r="B95" s="142" t="str">
        <f t="shared" si="127"/>
        <v>26804 Cream Cheese Muffin</v>
      </c>
      <c r="D95" s="173">
        <f t="shared" si="128"/>
        <v>78059</v>
      </c>
      <c r="E95" s="174">
        <f t="shared" si="128"/>
        <v>8907.3667720000012</v>
      </c>
      <c r="F95" s="174">
        <f t="shared" si="128"/>
        <v>3474.4665699999996</v>
      </c>
      <c r="G95" s="174">
        <f t="shared" si="128"/>
        <v>1886.4833199999994</v>
      </c>
      <c r="H95" s="175">
        <f t="shared" si="129"/>
        <v>8.7634204359222938</v>
      </c>
      <c r="I95" s="176">
        <f t="shared" si="130"/>
        <v>9.3699999999999992</v>
      </c>
      <c r="J95" s="177">
        <f t="shared" si="131"/>
        <v>0.58381114576110638</v>
      </c>
      <c r="K95" s="177">
        <f t="shared" si="131"/>
        <v>0.6727600079998145</v>
      </c>
      <c r="L95" s="178">
        <f t="shared" si="137"/>
        <v>9.3708257456095314</v>
      </c>
      <c r="M95" s="143">
        <f t="shared" si="132"/>
        <v>0.62427593829077865</v>
      </c>
      <c r="N95" s="143">
        <f t="shared" si="133"/>
        <v>4.0464792529672278E-2</v>
      </c>
      <c r="O95" s="143">
        <f t="shared" si="138"/>
        <v>0.71938997448670394</v>
      </c>
      <c r="P95" s="143">
        <f t="shared" si="139"/>
        <v>4.662996648688944E-2</v>
      </c>
      <c r="Q95" s="179">
        <f t="shared" si="134"/>
        <v>9.3699999999999992</v>
      </c>
      <c r="R95" s="143">
        <f t="shared" si="135"/>
        <v>0.58386259501301752</v>
      </c>
      <c r="S95" s="143">
        <f t="shared" si="136"/>
        <v>5.1449251911139804E-5</v>
      </c>
      <c r="T95" s="143">
        <f t="shared" si="140"/>
        <v>0.67281929603141932</v>
      </c>
      <c r="U95" s="143">
        <f t="shared" si="141"/>
        <v>5.9288031604820546E-5</v>
      </c>
      <c r="W95" s="144"/>
      <c r="X95" s="144"/>
      <c r="Y95" s="143"/>
      <c r="Z95" s="145">
        <f t="shared" si="142"/>
        <v>125039.25782198137</v>
      </c>
      <c r="AA95" s="145">
        <f t="shared" si="143"/>
        <v>133694.12712294</v>
      </c>
      <c r="AB95" s="145">
        <f t="shared" si="144"/>
        <v>8330.002298524505</v>
      </c>
      <c r="AC95" s="145">
        <f t="shared" si="145"/>
        <v>8330.7363927427959</v>
      </c>
      <c r="AD95" s="145">
        <f t="shared" si="146"/>
        <v>8907.3667720000012</v>
      </c>
      <c r="AE95" s="145">
        <f t="shared" si="147"/>
        <v>108507.21134346684</v>
      </c>
      <c r="AF95" s="145">
        <f t="shared" si="148"/>
        <v>116017.77841454001</v>
      </c>
      <c r="AG95" s="145">
        <f t="shared" si="149"/>
        <v>8330.0022982162918</v>
      </c>
      <c r="AH95" s="145">
        <f t="shared" si="150"/>
        <v>8330.7363927427978</v>
      </c>
      <c r="AI95" s="145">
        <f t="shared" si="151"/>
        <v>8907.3667720000012</v>
      </c>
      <c r="AK95" s="180"/>
      <c r="AL95" s="181" t="s">
        <v>439</v>
      </c>
      <c r="AM95" s="182">
        <v>78059</v>
      </c>
      <c r="AN95" s="182">
        <v>8907.3667720000012</v>
      </c>
      <c r="AO95" s="182">
        <v>3474.4665699999996</v>
      </c>
      <c r="AP95" s="182">
        <v>1886.4833199999994</v>
      </c>
      <c r="AQ95" s="182">
        <v>8.7634204359222938</v>
      </c>
      <c r="AR95" s="183">
        <v>9.3699999999999992</v>
      </c>
      <c r="AS95" s="183">
        <v>58.38111457611064</v>
      </c>
      <c r="AT95" s="182">
        <v>67.276000799981446</v>
      </c>
      <c r="AU95" s="182">
        <v>-0.60657956407770597</v>
      </c>
      <c r="AV95" s="182">
        <v>83470.711653740014</v>
      </c>
      <c r="AW95" s="182">
        <v>5411.7116537399988</v>
      </c>
      <c r="AX95" s="182">
        <v>577.36447368823508</v>
      </c>
      <c r="AY95" s="155"/>
    </row>
    <row r="96" spans="2:51" x14ac:dyDescent="0.35">
      <c r="B96" s="142" t="str">
        <f t="shared" si="127"/>
        <v>26807  Lemon Poppy Muffin</v>
      </c>
      <c r="D96" s="173">
        <f t="shared" si="128"/>
        <v>124318</v>
      </c>
      <c r="E96" s="174">
        <f t="shared" si="128"/>
        <v>13873.600123000004</v>
      </c>
      <c r="F96" s="174">
        <f t="shared" si="128"/>
        <v>3792.4332209999975</v>
      </c>
      <c r="G96" s="174">
        <f t="shared" si="128"/>
        <v>2490.6499849999996</v>
      </c>
      <c r="H96" s="175">
        <f t="shared" si="129"/>
        <v>8.9607599251691337</v>
      </c>
      <c r="I96" s="176">
        <f t="shared" si="130"/>
        <v>9.3699999999999992</v>
      </c>
      <c r="J96" s="177">
        <f t="shared" si="131"/>
        <v>0.65816748377926226</v>
      </c>
      <c r="K96" s="177">
        <f t="shared" si="131"/>
        <v>0.75095938569148801</v>
      </c>
      <c r="L96" s="178">
        <f t="shared" si="137"/>
        <v>9.3708399259498645</v>
      </c>
      <c r="M96" s="143">
        <f t="shared" si="132"/>
        <v>0.68828784460981507</v>
      </c>
      <c r="N96" s="143">
        <f t="shared" si="133"/>
        <v>3.0120360830552806E-2</v>
      </c>
      <c r="O96" s="143">
        <f t="shared" si="138"/>
        <v>0.7853262729016619</v>
      </c>
      <c r="P96" s="143">
        <f t="shared" si="139"/>
        <v>3.4366887210173891E-2</v>
      </c>
      <c r="Q96" s="179">
        <f t="shared" si="134"/>
        <v>9.3699999999999992</v>
      </c>
      <c r="R96" s="143">
        <f t="shared" si="135"/>
        <v>0.65822648185279309</v>
      </c>
      <c r="S96" s="143">
        <f t="shared" si="136"/>
        <v>5.8998073530824868E-5</v>
      </c>
      <c r="T96" s="143">
        <f t="shared" si="140"/>
        <v>0.75102670164350593</v>
      </c>
      <c r="U96" s="143">
        <f t="shared" si="141"/>
        <v>6.7315952017921177E-5</v>
      </c>
      <c r="W96" s="144"/>
      <c r="X96" s="144"/>
      <c r="Y96" s="143"/>
      <c r="Z96" s="145">
        <f t="shared" si="142"/>
        <v>180619.20019882798</v>
      </c>
      <c r="AA96" s="145">
        <f t="shared" si="143"/>
        <v>188868.12279273002</v>
      </c>
      <c r="AB96" s="145">
        <f t="shared" si="144"/>
        <v>13266.473547983336</v>
      </c>
      <c r="AC96" s="145">
        <f t="shared" si="145"/>
        <v>13267.662753468518</v>
      </c>
      <c r="AD96" s="145">
        <f t="shared" si="146"/>
        <v>13873.600123000004</v>
      </c>
      <c r="AE96" s="145">
        <f t="shared" si="147"/>
        <v>158301.08362561688</v>
      </c>
      <c r="AF96" s="145">
        <f t="shared" si="148"/>
        <v>165530.73243328001</v>
      </c>
      <c r="AG96" s="145">
        <f t="shared" si="149"/>
        <v>13266.473547615586</v>
      </c>
      <c r="AH96" s="145">
        <f t="shared" si="150"/>
        <v>13267.662753468518</v>
      </c>
      <c r="AI96" s="145">
        <f t="shared" si="151"/>
        <v>13873.600123000006</v>
      </c>
      <c r="AK96" s="180"/>
      <c r="AL96" s="181" t="s">
        <v>440</v>
      </c>
      <c r="AM96" s="182">
        <v>124318</v>
      </c>
      <c r="AN96" s="182">
        <v>13873.600123000004</v>
      </c>
      <c r="AO96" s="182">
        <v>3792.4332209999975</v>
      </c>
      <c r="AP96" s="182">
        <v>2490.6499849999996</v>
      </c>
      <c r="AQ96" s="182">
        <v>8.9607599251691337</v>
      </c>
      <c r="AR96" s="183">
        <v>9.3699999999999992</v>
      </c>
      <c r="AS96" s="183">
        <v>65.816748377926231</v>
      </c>
      <c r="AT96" s="182">
        <v>75.0959385691488</v>
      </c>
      <c r="AU96" s="182">
        <v>-0.409240074830866</v>
      </c>
      <c r="AV96" s="182">
        <v>130008.60915260002</v>
      </c>
      <c r="AW96" s="182">
        <v>5690.6091526</v>
      </c>
      <c r="AX96" s="182">
        <v>607.12657520307982</v>
      </c>
      <c r="AY96" s="155"/>
    </row>
    <row r="97" spans="1:51" x14ac:dyDescent="0.35">
      <c r="B97" s="142" t="str">
        <f t="shared" si="127"/>
        <v>26810 Variety Muffins</v>
      </c>
      <c r="D97" s="173">
        <f t="shared" si="128"/>
        <v>10411</v>
      </c>
      <c r="E97" s="174">
        <f t="shared" si="128"/>
        <v>0</v>
      </c>
      <c r="F97" s="174">
        <f t="shared" si="128"/>
        <v>0</v>
      </c>
      <c r="G97" s="174">
        <f t="shared" si="128"/>
        <v>0</v>
      </c>
      <c r="H97" s="175">
        <f t="shared" si="129"/>
        <v>0</v>
      </c>
      <c r="I97" s="176">
        <f t="shared" si="130"/>
        <v>1</v>
      </c>
      <c r="J97" s="177">
        <f t="shared" si="131"/>
        <v>0</v>
      </c>
      <c r="K97" s="177">
        <f t="shared" si="131"/>
        <v>0</v>
      </c>
      <c r="L97" s="178">
        <f t="shared" si="137"/>
        <v>0</v>
      </c>
      <c r="M97" s="143">
        <f t="shared" si="132"/>
        <v>0</v>
      </c>
      <c r="N97" s="143">
        <f t="shared" si="133"/>
        <v>0</v>
      </c>
      <c r="O97" s="143">
        <f t="shared" si="138"/>
        <v>0</v>
      </c>
      <c r="P97" s="143">
        <f t="shared" si="139"/>
        <v>0</v>
      </c>
      <c r="Q97" s="179">
        <f t="shared" si="134"/>
        <v>1</v>
      </c>
      <c r="R97" s="143">
        <f t="shared" si="135"/>
        <v>0</v>
      </c>
      <c r="S97" s="143">
        <f t="shared" si="136"/>
        <v>0</v>
      </c>
      <c r="T97" s="143">
        <f t="shared" si="140"/>
        <v>0</v>
      </c>
      <c r="U97" s="143">
        <f t="shared" si="141"/>
        <v>0</v>
      </c>
      <c r="W97" s="144"/>
      <c r="X97" s="144"/>
      <c r="Y97" s="143"/>
      <c r="Z97" s="145">
        <f t="shared" si="142"/>
        <v>0</v>
      </c>
      <c r="AA97" s="145">
        <f t="shared" si="143"/>
        <v>0</v>
      </c>
      <c r="AB97" s="145">
        <f t="shared" si="144"/>
        <v>0</v>
      </c>
      <c r="AC97" s="145">
        <f t="shared" si="145"/>
        <v>0</v>
      </c>
      <c r="AD97" s="145">
        <f t="shared" si="146"/>
        <v>0</v>
      </c>
      <c r="AE97" s="145">
        <f t="shared" si="147"/>
        <v>0</v>
      </c>
      <c r="AF97" s="145">
        <f t="shared" si="148"/>
        <v>0</v>
      </c>
      <c r="AG97" s="145">
        <f t="shared" si="149"/>
        <v>0</v>
      </c>
      <c r="AH97" s="145">
        <f t="shared" si="150"/>
        <v>0</v>
      </c>
      <c r="AI97" s="145">
        <f t="shared" si="151"/>
        <v>0</v>
      </c>
      <c r="AK97" s="180"/>
      <c r="AL97" s="181" t="s">
        <v>441</v>
      </c>
      <c r="AM97" s="182">
        <v>10411</v>
      </c>
      <c r="AN97" s="182">
        <v>0</v>
      </c>
      <c r="AO97" s="182">
        <v>0</v>
      </c>
      <c r="AP97" s="182">
        <v>0</v>
      </c>
      <c r="AQ97" s="182">
        <v>0</v>
      </c>
      <c r="AR97" s="183">
        <v>1</v>
      </c>
      <c r="AS97" s="183">
        <v>0</v>
      </c>
      <c r="AT97" s="182">
        <v>0</v>
      </c>
      <c r="AU97" s="182">
        <v>-1</v>
      </c>
      <c r="AV97" s="182">
        <v>0</v>
      </c>
      <c r="AW97" s="182">
        <v>-10411</v>
      </c>
      <c r="AX97" s="182">
        <v>-10411</v>
      </c>
      <c r="AY97" s="155"/>
    </row>
    <row r="98" spans="1:51" x14ac:dyDescent="0.35">
      <c r="B98" s="142" t="str">
        <f t="shared" si="127"/>
        <v>26814 Cinn Chip Muffin</v>
      </c>
      <c r="D98" s="173">
        <f t="shared" si="128"/>
        <v>47991</v>
      </c>
      <c r="E98" s="174">
        <f t="shared" si="128"/>
        <v>5378.4000510000005</v>
      </c>
      <c r="F98" s="174">
        <f t="shared" si="128"/>
        <v>1878.0999529999995</v>
      </c>
      <c r="G98" s="174">
        <f t="shared" si="128"/>
        <v>793.89999399999988</v>
      </c>
      <c r="H98" s="175">
        <f t="shared" si="129"/>
        <v>8.9229137931227491</v>
      </c>
      <c r="I98" s="176">
        <f t="shared" si="130"/>
        <v>9.3699999999999992</v>
      </c>
      <c r="J98" s="177">
        <f t="shared" si="131"/>
        <v>0.63594069271924425</v>
      </c>
      <c r="K98" s="177">
        <f t="shared" si="131"/>
        <v>0.7055160130219652</v>
      </c>
      <c r="L98" s="178">
        <f t="shared" si="137"/>
        <v>9.3740167313867815</v>
      </c>
      <c r="M98" s="143">
        <f t="shared" si="132"/>
        <v>0.66809103303390927</v>
      </c>
      <c r="N98" s="143">
        <f t="shared" si="133"/>
        <v>3.2150340314665016E-2</v>
      </c>
      <c r="O98" s="143">
        <f t="shared" si="138"/>
        <v>0.74118377289812798</v>
      </c>
      <c r="P98" s="143">
        <f t="shared" si="139"/>
        <v>3.5667759876162775E-2</v>
      </c>
      <c r="Q98" s="179">
        <f t="shared" si="134"/>
        <v>9.3699999999999992</v>
      </c>
      <c r="R98" s="143">
        <f t="shared" si="135"/>
        <v>0.6362133077609281</v>
      </c>
      <c r="S98" s="143">
        <f t="shared" si="136"/>
        <v>2.7261504168385464E-4</v>
      </c>
      <c r="T98" s="143">
        <f t="shared" si="140"/>
        <v>0.70581845362128781</v>
      </c>
      <c r="U98" s="143">
        <f t="shared" si="141"/>
        <v>3.0244059932260647E-4</v>
      </c>
      <c r="W98" s="144"/>
      <c r="X98" s="144"/>
      <c r="Y98" s="143"/>
      <c r="Z98" s="145">
        <f t="shared" si="142"/>
        <v>71833.025182309546</v>
      </c>
      <c r="AA98" s="145">
        <f t="shared" si="143"/>
        <v>75432.247981259978</v>
      </c>
      <c r="AB98" s="145">
        <f t="shared" si="144"/>
        <v>5119.5769513951218</v>
      </c>
      <c r="AC98" s="145">
        <f t="shared" si="145"/>
        <v>5121.7716115261483</v>
      </c>
      <c r="AD98" s="145">
        <f t="shared" si="146"/>
        <v>5378.4000510000005</v>
      </c>
      <c r="AE98" s="145">
        <f t="shared" si="147"/>
        <v>64749.12397548688</v>
      </c>
      <c r="AF98" s="145">
        <f t="shared" si="148"/>
        <v>67993.405037479984</v>
      </c>
      <c r="AG98" s="145">
        <f t="shared" si="149"/>
        <v>5119.5769513159539</v>
      </c>
      <c r="AH98" s="145">
        <f t="shared" si="150"/>
        <v>5121.7716115261483</v>
      </c>
      <c r="AI98" s="145">
        <f t="shared" si="151"/>
        <v>5378.4000510000005</v>
      </c>
      <c r="AK98" s="180"/>
      <c r="AL98" s="181" t="s">
        <v>442</v>
      </c>
      <c r="AM98" s="182">
        <v>47991</v>
      </c>
      <c r="AN98" s="182">
        <v>5378.4000510000005</v>
      </c>
      <c r="AO98" s="182">
        <v>1878.0999529999995</v>
      </c>
      <c r="AP98" s="182">
        <v>793.89999399999988</v>
      </c>
      <c r="AQ98" s="182">
        <v>8.9229137931227491</v>
      </c>
      <c r="AR98" s="183">
        <v>9.3699999999999992</v>
      </c>
      <c r="AS98" s="183">
        <v>63.594069271924425</v>
      </c>
      <c r="AT98" s="182">
        <v>70.551601302196516</v>
      </c>
      <c r="AU98" s="182">
        <v>-0.44708620687725104</v>
      </c>
      <c r="AV98" s="182">
        <v>50400.637811289998</v>
      </c>
      <c r="AW98" s="182">
        <v>2409.6378112900011</v>
      </c>
      <c r="AX98" s="182">
        <v>257.22224586498004</v>
      </c>
      <c r="AY98" s="155"/>
    </row>
    <row r="99" spans="1:51" x14ac:dyDescent="0.35">
      <c r="B99" s="142" t="str">
        <f t="shared" si="127"/>
        <v>B26036 CHOC. CHIP MUFFINS (NO LABELS)</v>
      </c>
      <c r="D99" s="173">
        <f t="shared" si="128"/>
        <v>72532.56</v>
      </c>
      <c r="E99" s="174">
        <f t="shared" si="128"/>
        <v>8062.8334009999999</v>
      </c>
      <c r="F99" s="174">
        <f t="shared" si="128"/>
        <v>1842.6832689999999</v>
      </c>
      <c r="G99" s="174">
        <f t="shared" si="128"/>
        <v>600.38332500000001</v>
      </c>
      <c r="H99" s="175">
        <f t="shared" si="129"/>
        <v>8.9959145120131208</v>
      </c>
      <c r="I99" s="176">
        <f t="shared" si="130"/>
        <v>9.3699999999999992</v>
      </c>
      <c r="J99" s="177">
        <f t="shared" si="131"/>
        <v>0.73673764612841464</v>
      </c>
      <c r="K99" s="177">
        <f t="shared" si="131"/>
        <v>0.78139205562005909</v>
      </c>
      <c r="L99" s="178">
        <f t="shared" si="137"/>
        <v>9.3710203564567092</v>
      </c>
      <c r="M99" s="143">
        <f t="shared" si="132"/>
        <v>0.76745765758643125</v>
      </c>
      <c r="N99" s="143">
        <f t="shared" si="133"/>
        <v>3.0720011458016616E-2</v>
      </c>
      <c r="O99" s="143">
        <f t="shared" si="138"/>
        <v>0.81397403786308498</v>
      </c>
      <c r="P99" s="143">
        <f t="shared" si="139"/>
        <v>3.2581982243025887E-2</v>
      </c>
      <c r="Q99" s="179">
        <f t="shared" si="134"/>
        <v>9.3699999999999992</v>
      </c>
      <c r="R99" s="143">
        <f t="shared" si="135"/>
        <v>0.73681787398477838</v>
      </c>
      <c r="S99" s="143">
        <f t="shared" si="136"/>
        <v>8.0227856363745964E-5</v>
      </c>
      <c r="T99" s="143">
        <f t="shared" si="140"/>
        <v>0.78147714617016484</v>
      </c>
      <c r="U99" s="143">
        <f t="shared" si="141"/>
        <v>8.5090550105748619E-5</v>
      </c>
      <c r="W99" s="144"/>
      <c r="X99" s="144"/>
      <c r="Y99" s="143"/>
      <c r="Z99" s="145">
        <f t="shared" si="142"/>
        <v>94510.17822677907</v>
      </c>
      <c r="AA99" s="145">
        <f t="shared" si="143"/>
        <v>98440.282953149988</v>
      </c>
      <c r="AB99" s="145">
        <f t="shared" si="144"/>
        <v>7740.0920327768226</v>
      </c>
      <c r="AC99" s="145">
        <f t="shared" si="145"/>
        <v>7740.9348986125933</v>
      </c>
      <c r="AD99" s="145">
        <f t="shared" si="146"/>
        <v>8062.8334009999999</v>
      </c>
      <c r="AE99" s="145">
        <f t="shared" si="147"/>
        <v>89109.181160640874</v>
      </c>
      <c r="AF99" s="145">
        <f t="shared" si="148"/>
        <v>92814.691197899985</v>
      </c>
      <c r="AG99" s="145">
        <f t="shared" si="149"/>
        <v>7740.0920327500617</v>
      </c>
      <c r="AH99" s="145">
        <f t="shared" si="150"/>
        <v>7740.9348986125933</v>
      </c>
      <c r="AI99" s="145">
        <f t="shared" si="151"/>
        <v>8062.833400999999</v>
      </c>
      <c r="AK99" s="180"/>
      <c r="AL99" s="181" t="s">
        <v>443</v>
      </c>
      <c r="AM99" s="182">
        <v>72532.56</v>
      </c>
      <c r="AN99" s="182">
        <v>8062.8334009999999</v>
      </c>
      <c r="AO99" s="182">
        <v>1842.6832689999999</v>
      </c>
      <c r="AP99" s="182">
        <v>600.38332500000001</v>
      </c>
      <c r="AQ99" s="182">
        <v>8.9959145120131208</v>
      </c>
      <c r="AR99" s="183">
        <v>9.3699999999999992</v>
      </c>
      <c r="AS99" s="183">
        <v>73.673764612841467</v>
      </c>
      <c r="AT99" s="182">
        <v>78.139205562005912</v>
      </c>
      <c r="AU99" s="182">
        <v>-0.37408548798688002</v>
      </c>
      <c r="AV99" s="182">
        <v>75555.982300799995</v>
      </c>
      <c r="AW99" s="182">
        <v>3023.4223007999994</v>
      </c>
      <c r="AX99" s="182">
        <v>322.74136840493293</v>
      </c>
      <c r="AY99" s="155"/>
    </row>
    <row r="100" spans="1:51" x14ac:dyDescent="0.35">
      <c r="B100" s="142" t="str">
        <f t="shared" si="127"/>
        <v>DEFAULT</v>
      </c>
      <c r="D100" s="173">
        <f t="shared" si="128"/>
        <v>1581.33</v>
      </c>
      <c r="E100" s="174">
        <f t="shared" si="128"/>
        <v>0</v>
      </c>
      <c r="F100" s="174">
        <f t="shared" si="128"/>
        <v>0</v>
      </c>
      <c r="G100" s="174">
        <f t="shared" si="128"/>
        <v>480</v>
      </c>
      <c r="H100" s="175">
        <f t="shared" si="129"/>
        <v>0</v>
      </c>
      <c r="I100" s="176">
        <f t="shared" si="130"/>
        <v>0</v>
      </c>
      <c r="J100" s="177">
        <f t="shared" si="131"/>
        <v>0</v>
      </c>
      <c r="K100" s="177">
        <f t="shared" si="131"/>
        <v>0</v>
      </c>
      <c r="L100" s="178">
        <f t="shared" si="137"/>
        <v>0</v>
      </c>
      <c r="M100" s="143">
        <f t="shared" si="132"/>
        <v>0</v>
      </c>
      <c r="N100" s="143">
        <f t="shared" si="133"/>
        <v>0</v>
      </c>
      <c r="O100" s="143">
        <f t="shared" si="138"/>
        <v>0</v>
      </c>
      <c r="P100" s="143">
        <f t="shared" si="139"/>
        <v>0</v>
      </c>
      <c r="Q100" s="179">
        <f t="shared" si="134"/>
        <v>0</v>
      </c>
      <c r="R100" s="143">
        <f t="shared" si="135"/>
        <v>0</v>
      </c>
      <c r="S100" s="143">
        <f t="shared" si="136"/>
        <v>0</v>
      </c>
      <c r="T100" s="143">
        <f t="shared" si="140"/>
        <v>0</v>
      </c>
      <c r="U100" s="143">
        <f t="shared" si="141"/>
        <v>0</v>
      </c>
      <c r="W100" s="144"/>
      <c r="X100" s="144"/>
      <c r="Y100" s="143"/>
      <c r="Z100" s="145">
        <f t="shared" si="142"/>
        <v>0</v>
      </c>
      <c r="AA100" s="145">
        <f t="shared" si="143"/>
        <v>0</v>
      </c>
      <c r="AB100" s="145">
        <f t="shared" si="144"/>
        <v>0</v>
      </c>
      <c r="AC100" s="145">
        <f t="shared" si="145"/>
        <v>0</v>
      </c>
      <c r="AD100" s="145">
        <f t="shared" si="146"/>
        <v>0</v>
      </c>
      <c r="AE100" s="145">
        <f t="shared" si="147"/>
        <v>0</v>
      </c>
      <c r="AF100" s="145">
        <f t="shared" si="148"/>
        <v>0</v>
      </c>
      <c r="AG100" s="145">
        <f t="shared" si="149"/>
        <v>0</v>
      </c>
      <c r="AH100" s="145">
        <f t="shared" si="150"/>
        <v>0</v>
      </c>
      <c r="AI100" s="145">
        <f t="shared" si="151"/>
        <v>0</v>
      </c>
      <c r="AK100" s="180"/>
      <c r="AL100" s="181" t="s">
        <v>444</v>
      </c>
      <c r="AM100" s="182">
        <v>1581.33</v>
      </c>
      <c r="AN100" s="182">
        <v>0</v>
      </c>
      <c r="AO100" s="182">
        <v>0</v>
      </c>
      <c r="AP100" s="182">
        <v>480</v>
      </c>
      <c r="AQ100" s="182">
        <v>0</v>
      </c>
      <c r="AR100" s="183">
        <v>0</v>
      </c>
      <c r="AS100" s="183">
        <v>0</v>
      </c>
      <c r="AT100" s="182">
        <v>0</v>
      </c>
      <c r="AU100" s="182">
        <v>0</v>
      </c>
      <c r="AV100" s="182">
        <v>0</v>
      </c>
      <c r="AW100" s="182">
        <v>-1581.33</v>
      </c>
      <c r="AX100" s="182">
        <v>0</v>
      </c>
      <c r="AY100" s="155"/>
    </row>
    <row r="101" spans="1:51" x14ac:dyDescent="0.35">
      <c r="B101" s="142" t="str">
        <f t="shared" si="127"/>
        <v>NONE</v>
      </c>
      <c r="D101" s="173">
        <f t="shared" si="128"/>
        <v>0</v>
      </c>
      <c r="E101" s="174">
        <f t="shared" si="128"/>
        <v>0</v>
      </c>
      <c r="F101" s="174">
        <f t="shared" si="128"/>
        <v>0</v>
      </c>
      <c r="G101" s="174">
        <f t="shared" si="128"/>
        <v>0</v>
      </c>
      <c r="H101" s="175">
        <f t="shared" si="129"/>
        <v>0</v>
      </c>
      <c r="I101" s="176">
        <f t="shared" si="130"/>
        <v>1</v>
      </c>
      <c r="J101" s="177">
        <f t="shared" si="131"/>
        <v>0</v>
      </c>
      <c r="K101" s="177">
        <f t="shared" si="131"/>
        <v>0</v>
      </c>
      <c r="L101" s="178">
        <f t="shared" si="137"/>
        <v>0</v>
      </c>
      <c r="M101" s="143">
        <f t="shared" si="132"/>
        <v>0</v>
      </c>
      <c r="N101" s="143">
        <f t="shared" si="133"/>
        <v>0</v>
      </c>
      <c r="O101" s="143">
        <f t="shared" si="138"/>
        <v>0</v>
      </c>
      <c r="P101" s="143">
        <f t="shared" si="139"/>
        <v>0</v>
      </c>
      <c r="Q101" s="179">
        <f t="shared" si="134"/>
        <v>1</v>
      </c>
      <c r="R101" s="143">
        <f t="shared" si="135"/>
        <v>0</v>
      </c>
      <c r="S101" s="143">
        <f t="shared" si="136"/>
        <v>0</v>
      </c>
      <c r="T101" s="143">
        <f t="shared" si="140"/>
        <v>0</v>
      </c>
      <c r="U101" s="143">
        <f t="shared" si="141"/>
        <v>0</v>
      </c>
      <c r="W101" s="144"/>
      <c r="X101" s="144"/>
      <c r="Y101" s="143"/>
      <c r="Z101" s="145">
        <f t="shared" si="142"/>
        <v>0</v>
      </c>
      <c r="AA101" s="145">
        <f t="shared" si="143"/>
        <v>0</v>
      </c>
      <c r="AB101" s="145">
        <f t="shared" si="144"/>
        <v>0</v>
      </c>
      <c r="AC101" s="145">
        <f t="shared" si="145"/>
        <v>0</v>
      </c>
      <c r="AD101" s="145">
        <f t="shared" si="146"/>
        <v>0</v>
      </c>
      <c r="AE101" s="145">
        <f t="shared" si="147"/>
        <v>0</v>
      </c>
      <c r="AF101" s="145">
        <f t="shared" si="148"/>
        <v>0</v>
      </c>
      <c r="AG101" s="145">
        <f t="shared" si="149"/>
        <v>0</v>
      </c>
      <c r="AH101" s="145">
        <f t="shared" si="150"/>
        <v>0</v>
      </c>
      <c r="AI101" s="145">
        <f t="shared" si="151"/>
        <v>0</v>
      </c>
      <c r="AK101" s="180"/>
      <c r="AL101" s="184" t="s">
        <v>370</v>
      </c>
      <c r="AM101" s="185">
        <v>0</v>
      </c>
      <c r="AN101" s="185">
        <v>0</v>
      </c>
      <c r="AO101" s="185">
        <v>0</v>
      </c>
      <c r="AP101" s="185">
        <v>0</v>
      </c>
      <c r="AQ101" s="185">
        <v>0</v>
      </c>
      <c r="AR101" s="186">
        <v>1</v>
      </c>
      <c r="AS101" s="186">
        <v>0</v>
      </c>
      <c r="AT101" s="185">
        <v>0</v>
      </c>
      <c r="AU101" s="185">
        <v>-1</v>
      </c>
      <c r="AV101" s="185">
        <v>0</v>
      </c>
      <c r="AW101" s="185">
        <v>0</v>
      </c>
      <c r="AX101" s="185">
        <v>0</v>
      </c>
      <c r="AY101" s="155"/>
    </row>
    <row r="102" spans="1:51" x14ac:dyDescent="0.35">
      <c r="B102" s="142" t="str">
        <f t="shared" si="127"/>
        <v>Red Velvet Muffins</v>
      </c>
      <c r="D102" s="173">
        <f t="shared" si="128"/>
        <v>7738</v>
      </c>
      <c r="E102" s="174">
        <f t="shared" si="128"/>
        <v>829.88333899999998</v>
      </c>
      <c r="F102" s="174">
        <f t="shared" si="128"/>
        <v>160.61666099999999</v>
      </c>
      <c r="G102" s="174">
        <f t="shared" si="128"/>
        <v>198.33333200000001</v>
      </c>
      <c r="H102" s="175">
        <f t="shared" si="129"/>
        <v>9.3242021334278178</v>
      </c>
      <c r="I102" s="176">
        <f t="shared" si="130"/>
        <v>9.3699999999999992</v>
      </c>
      <c r="J102" s="177">
        <f t="shared" si="131"/>
        <v>0.69465339304911788</v>
      </c>
      <c r="K102" s="177">
        <f t="shared" si="131"/>
        <v>0.83374771113825052</v>
      </c>
      <c r="L102" s="178">
        <f t="shared" si="137"/>
        <v>9.3699999994001644</v>
      </c>
      <c r="M102" s="143">
        <f t="shared" si="132"/>
        <v>0.6980653357051062</v>
      </c>
      <c r="N102" s="143">
        <f t="shared" si="133"/>
        <v>3.4119426559883204E-3</v>
      </c>
      <c r="O102" s="143">
        <f t="shared" si="138"/>
        <v>0.83784284603735482</v>
      </c>
      <c r="P102" s="143">
        <f t="shared" si="139"/>
        <v>4.0951348991042913E-3</v>
      </c>
      <c r="Q102" s="179">
        <f t="shared" si="134"/>
        <v>9.3699999999999992</v>
      </c>
      <c r="R102" s="143">
        <f t="shared" si="135"/>
        <v>0.69465339300464868</v>
      </c>
      <c r="S102" s="143">
        <f t="shared" si="136"/>
        <v>-4.4469206095243408E-11</v>
      </c>
      <c r="T102" s="143">
        <f t="shared" si="140"/>
        <v>0.83374771104575662</v>
      </c>
      <c r="U102" s="143">
        <f t="shared" si="141"/>
        <v>-9.2493901426848879E-11</v>
      </c>
      <c r="W102" s="144"/>
      <c r="X102" s="144"/>
      <c r="Y102" s="143"/>
      <c r="Z102" s="145">
        <f t="shared" si="142"/>
        <v>11084.922290524501</v>
      </c>
      <c r="AA102" s="145">
        <f t="shared" si="143"/>
        <v>11139.368320839998</v>
      </c>
      <c r="AB102" s="145">
        <f t="shared" si="144"/>
        <v>825.8271078436884</v>
      </c>
      <c r="AC102" s="145">
        <f t="shared" si="145"/>
        <v>825.82710779082197</v>
      </c>
      <c r="AD102" s="145">
        <f t="shared" si="146"/>
        <v>829.88333899999998</v>
      </c>
      <c r="AE102" s="145">
        <f t="shared" si="147"/>
        <v>9235.6222131602535</v>
      </c>
      <c r="AF102" s="145">
        <f t="shared" si="148"/>
        <v>9280.9849999999988</v>
      </c>
      <c r="AG102" s="145">
        <f t="shared" si="149"/>
        <v>825.82710788243719</v>
      </c>
      <c r="AH102" s="145">
        <f t="shared" si="150"/>
        <v>825.82710779082197</v>
      </c>
      <c r="AI102" s="145">
        <f t="shared" si="151"/>
        <v>829.88333899999998</v>
      </c>
      <c r="AK102" s="180"/>
      <c r="AL102" s="184" t="s">
        <v>445</v>
      </c>
      <c r="AM102" s="185">
        <v>7738</v>
      </c>
      <c r="AN102" s="185">
        <v>829.88333899999998</v>
      </c>
      <c r="AO102" s="185">
        <v>160.61666099999999</v>
      </c>
      <c r="AP102" s="185">
        <v>198.33333200000001</v>
      </c>
      <c r="AQ102" s="185">
        <v>9.3242021334278178</v>
      </c>
      <c r="AR102" s="186">
        <v>9.3699999999999992</v>
      </c>
      <c r="AS102" s="186">
        <v>69.465339304911794</v>
      </c>
      <c r="AT102" s="185">
        <v>83.374771113825048</v>
      </c>
      <c r="AU102" s="185">
        <v>-4.5797866572182787E-2</v>
      </c>
      <c r="AV102" s="185">
        <v>7776.006886430001</v>
      </c>
      <c r="AW102" s="185">
        <v>38.006886430000016</v>
      </c>
      <c r="AX102" s="185">
        <v>4.0562312091782289</v>
      </c>
      <c r="AY102" s="155"/>
    </row>
    <row r="103" spans="1:51" x14ac:dyDescent="0.35">
      <c r="B103" s="187" t="str">
        <f>CONCATENATE(A69," Subtotal")</f>
        <v>Cake Make-Up II Subtotal</v>
      </c>
      <c r="C103" s="188"/>
      <c r="D103" s="189">
        <f>SUM(D70:D102)</f>
        <v>2246408.29</v>
      </c>
      <c r="E103" s="189">
        <f>SUM(E70:E102)</f>
        <v>265358.06959000003</v>
      </c>
      <c r="F103" s="189">
        <f>SUM(F70:F102)</f>
        <v>85746.880594999995</v>
      </c>
      <c r="G103" s="189">
        <f>SUM(G70:G102)</f>
        <v>37949.916433000006</v>
      </c>
      <c r="H103" s="190">
        <f t="shared" ref="H103" si="152">D103/E103</f>
        <v>8.4655736811429367</v>
      </c>
      <c r="I103" s="191"/>
      <c r="J103" s="192">
        <f>AB103/(SUM($E103:$G103))</f>
        <v>0.64654312409312809</v>
      </c>
      <c r="K103" s="192">
        <f>AG103/(SUM($E103:$F103))</f>
        <v>0.71608049664579787</v>
      </c>
      <c r="L103" s="193">
        <f>D103/(J103*(E103+F103+G103))</f>
        <v>8.9305939485454946</v>
      </c>
      <c r="M103" s="194">
        <f>AD103/(SUM($E103:$G103))</f>
        <v>0.68205821944015477</v>
      </c>
      <c r="N103" s="195">
        <f>M103-J103</f>
        <v>3.5515095347026682E-2</v>
      </c>
      <c r="O103" s="194">
        <f>AI103/(SUM($E103:$F103))</f>
        <v>0.7557799155215007</v>
      </c>
      <c r="P103" s="195">
        <f>O103-K103</f>
        <v>3.969941887570283E-2</v>
      </c>
      <c r="Q103" s="193">
        <f>D103/(R103*(E103+F103+G103))</f>
        <v>8.9301539755578681</v>
      </c>
      <c r="R103" s="196">
        <f>AC103/(SUM($E103:$G103))</f>
        <v>0.64657497813626275</v>
      </c>
      <c r="S103" s="195">
        <f>R103-J103</f>
        <v>3.1854043134660337E-5</v>
      </c>
      <c r="T103" s="196">
        <f>AH103/(SUM($E103:$F103))</f>
        <v>0.71646139350867766</v>
      </c>
      <c r="U103" s="195">
        <f>T103-K103</f>
        <v>3.8089686287978708E-4</v>
      </c>
      <c r="V103" s="187"/>
      <c r="W103" s="187"/>
      <c r="X103" s="187"/>
      <c r="Y103" s="143"/>
      <c r="Z103" s="197">
        <f t="shared" ref="Z103:AI103" si="153">SUM(Z70:Z102)</f>
        <v>3272703.3559603156</v>
      </c>
      <c r="AA103" s="197">
        <f t="shared" si="153"/>
        <v>3457894.6887291293</v>
      </c>
      <c r="AB103" s="197">
        <f t="shared" si="153"/>
        <v>251540.74890683699</v>
      </c>
      <c r="AC103" s="197">
        <f t="shared" si="153"/>
        <v>251553.14187733998</v>
      </c>
      <c r="AD103" s="197">
        <f t="shared" si="153"/>
        <v>265358.06959000003</v>
      </c>
      <c r="AE103" s="197">
        <f t="shared" si="153"/>
        <v>2960076.5439987225</v>
      </c>
      <c r="AF103" s="197">
        <f t="shared" si="153"/>
        <v>3124433.8208671892</v>
      </c>
      <c r="AG103" s="197">
        <f t="shared" si="153"/>
        <v>251419.40710327294</v>
      </c>
      <c r="AH103" s="197">
        <f t="shared" si="153"/>
        <v>251553.14187733998</v>
      </c>
      <c r="AI103" s="197">
        <f t="shared" si="153"/>
        <v>265358.06959000003</v>
      </c>
      <c r="AK103" s="198"/>
      <c r="AL103" s="203" t="s">
        <v>371</v>
      </c>
      <c r="AM103" s="204">
        <v>2246408.29</v>
      </c>
      <c r="AN103" s="204">
        <v>265358.06959000003</v>
      </c>
      <c r="AO103" s="204">
        <v>85746.880594999981</v>
      </c>
      <c r="AP103" s="204">
        <v>37949.916432999999</v>
      </c>
      <c r="AQ103" s="204">
        <v>8.465573681142935</v>
      </c>
      <c r="AR103" s="205">
        <v>8.8822438295518182</v>
      </c>
      <c r="AS103" s="205">
        <v>64.654312409312809</v>
      </c>
      <c r="AT103" s="204">
        <v>71.608049664579781</v>
      </c>
      <c r="AU103" s="204">
        <v>-0.41667014840888217</v>
      </c>
      <c r="AV103" s="204">
        <v>2356975.0762375598</v>
      </c>
      <c r="AW103" s="204">
        <v>110566.78623755997</v>
      </c>
      <c r="AX103" s="204">
        <v>3404.5597454874169</v>
      </c>
      <c r="AY103" s="155"/>
    </row>
    <row r="104" spans="1:51" x14ac:dyDescent="0.35">
      <c r="B104" s="142"/>
      <c r="C104" s="187"/>
      <c r="D104" s="189"/>
      <c r="E104" s="189"/>
      <c r="F104" s="189"/>
      <c r="G104" s="189"/>
      <c r="H104" s="187"/>
      <c r="I104" s="187"/>
      <c r="J104" s="192"/>
      <c r="K104" s="192"/>
      <c r="L104" s="193"/>
      <c r="M104" s="195"/>
      <c r="N104" s="195"/>
      <c r="O104" s="195"/>
      <c r="P104" s="195"/>
      <c r="Q104" s="193"/>
      <c r="R104" s="195"/>
      <c r="S104" s="195"/>
      <c r="T104" s="195"/>
      <c r="U104" s="195"/>
      <c r="V104" s="206"/>
      <c r="W104" s="206"/>
      <c r="X104" s="206"/>
      <c r="Y104" s="207"/>
      <c r="AK104" s="180"/>
      <c r="AY104" s="155"/>
    </row>
    <row r="105" spans="1:51" x14ac:dyDescent="0.35">
      <c r="A105" s="166" t="str">
        <f>AL105</f>
        <v>Cookie Line</v>
      </c>
      <c r="B105" s="142"/>
      <c r="C105" s="187"/>
      <c r="D105" s="189"/>
      <c r="E105" s="189"/>
      <c r="F105" s="189"/>
      <c r="G105" s="189"/>
      <c r="H105" s="187"/>
      <c r="I105" s="187"/>
      <c r="J105" s="192"/>
      <c r="K105" s="192"/>
      <c r="L105" s="193"/>
      <c r="M105" s="195"/>
      <c r="N105" s="195"/>
      <c r="O105" s="195"/>
      <c r="P105" s="195"/>
      <c r="Q105" s="193"/>
      <c r="R105" s="195"/>
      <c r="S105" s="195"/>
      <c r="T105" s="195"/>
      <c r="U105" s="195"/>
      <c r="V105" s="206"/>
      <c r="W105" s="206"/>
      <c r="X105" s="206"/>
      <c r="Y105" s="207"/>
      <c r="AK105" s="201"/>
      <c r="AL105" s="184" t="s">
        <v>446</v>
      </c>
      <c r="AM105" s="184"/>
      <c r="AN105" s="184"/>
      <c r="AO105" s="184"/>
      <c r="AP105" s="184"/>
      <c r="AQ105" s="184"/>
      <c r="AR105" s="184"/>
      <c r="AS105" s="184"/>
      <c r="AT105" s="184"/>
      <c r="AU105" s="184"/>
      <c r="AV105" s="184"/>
      <c r="AW105" s="184"/>
      <c r="AX105" s="184"/>
      <c r="AY105" s="155"/>
    </row>
    <row r="106" spans="1:51" x14ac:dyDescent="0.35">
      <c r="B106" s="142" t="str">
        <f t="shared" ref="B106:B125" si="154">AL106</f>
        <v>19888 M&amp;M Candy Ckie 245 CT</v>
      </c>
      <c r="D106" s="173">
        <f t="shared" ref="D106:G125" si="155">AM106</f>
        <v>138675</v>
      </c>
      <c r="E106" s="174">
        <f t="shared" si="155"/>
        <v>17374.416793</v>
      </c>
      <c r="F106" s="174">
        <f>AO106</f>
        <v>2693.6332109999994</v>
      </c>
      <c r="G106" s="174">
        <f>AP106</f>
        <v>1776.2333239999996</v>
      </c>
      <c r="H106" s="175">
        <f t="shared" ref="H106:H125" si="156">IF(ISERROR(D106/E106),0,D106/E106)</f>
        <v>7.9815628721345595</v>
      </c>
      <c r="I106" s="176">
        <f t="shared" ref="I106:I125" si="157">AR106</f>
        <v>8</v>
      </c>
      <c r="J106" s="177">
        <f t="shared" ref="J106:K125" si="158">AS106/100</f>
        <v>0.79354285694421445</v>
      </c>
      <c r="K106" s="177">
        <f t="shared" si="158"/>
        <v>0.86377973926439677</v>
      </c>
      <c r="L106" s="178">
        <f>IF(ISERROR(D106/(J106*(E106+F106+G106))),0,D106/(J106*(E106+F106+G106)))</f>
        <v>8.0000000000000036</v>
      </c>
      <c r="M106" s="143">
        <f t="shared" ref="M106:M125" si="159">IF(ISERROR(D106/Z106),0,D106/Z106)</f>
        <v>0.79537591287004927</v>
      </c>
      <c r="N106" s="143">
        <f t="shared" ref="N106:N125" si="160">M106-J106</f>
        <v>1.8330559258348256E-3</v>
      </c>
      <c r="O106" s="143">
        <f>IF(ISERROR(D106/AE106),0,D106/AE106)</f>
        <v>0.86577503990357307</v>
      </c>
      <c r="P106" s="143">
        <f>O106-K106</f>
        <v>1.9953006391763006E-3</v>
      </c>
      <c r="Q106" s="179">
        <f t="shared" ref="Q106:Q125" si="161">I106</f>
        <v>8</v>
      </c>
      <c r="R106" s="143">
        <f t="shared" ref="R106:R125" si="162">IF(ISERROR(D106/AA106),0,D106/AA106)</f>
        <v>0.79354285694421478</v>
      </c>
      <c r="S106" s="143">
        <f t="shared" ref="S106:S125" si="163">R106-J106</f>
        <v>0</v>
      </c>
      <c r="T106" s="143">
        <f>IF(ISERROR(D106/AF106),0,D106/AF106)</f>
        <v>0.86377973926439688</v>
      </c>
      <c r="U106" s="143">
        <f>T106-K106</f>
        <v>0</v>
      </c>
      <c r="W106" s="144"/>
      <c r="X106" s="144"/>
      <c r="Y106" s="143"/>
      <c r="Z106" s="145">
        <f>(SUM($E106:$G106))*$H106</f>
        <v>174351.52077915278</v>
      </c>
      <c r="AA106" s="145">
        <f>(SUM($E106:$G106))*$Q106</f>
        <v>174754.26662400001</v>
      </c>
      <c r="AB106" s="145">
        <f>(SUM($E106:$G106))*$J106</f>
        <v>17334.374999999993</v>
      </c>
      <c r="AC106" s="145">
        <f>SUM(($E106:$G106))*$R106</f>
        <v>17334.375</v>
      </c>
      <c r="AD106" s="145">
        <f>SUM(($E106:$G106))*$M106</f>
        <v>17374.416793</v>
      </c>
      <c r="AE106" s="145">
        <f>(SUM($E106:$F106))*$H106</f>
        <v>160174.4028280662</v>
      </c>
      <c r="AF106" s="145">
        <f>(SUM($E106:$F106))*$Q106</f>
        <v>160544.40003200001</v>
      </c>
      <c r="AG106" s="145">
        <f>(SUM($E106:$F106))*$K106</f>
        <v>17334.374999999996</v>
      </c>
      <c r="AH106" s="145">
        <f>SUM(($E106:$F106))*$T106</f>
        <v>17334.375</v>
      </c>
      <c r="AI106" s="145">
        <f>SUM(($E106:$F106))*$O106</f>
        <v>17374.416793</v>
      </c>
      <c r="AK106" s="180"/>
      <c r="AL106" s="184" t="s">
        <v>447</v>
      </c>
      <c r="AM106" s="185">
        <v>138675</v>
      </c>
      <c r="AN106" s="185">
        <v>17374.416793</v>
      </c>
      <c r="AO106" s="185">
        <v>2693.6332109999994</v>
      </c>
      <c r="AP106" s="185">
        <v>1776.2333239999996</v>
      </c>
      <c r="AQ106" s="185">
        <v>7.9815628721345595</v>
      </c>
      <c r="AR106" s="185">
        <v>8</v>
      </c>
      <c r="AS106" s="185">
        <v>79.354285694421449</v>
      </c>
      <c r="AT106" s="185">
        <v>86.37797392643968</v>
      </c>
      <c r="AU106" s="185">
        <v>-1.8437127865440744E-2</v>
      </c>
      <c r="AV106" s="185">
        <v>138995.334344</v>
      </c>
      <c r="AW106" s="185">
        <v>320.33434399999578</v>
      </c>
      <c r="AX106" s="185">
        <v>40.041792999999473</v>
      </c>
      <c r="AY106" s="155"/>
    </row>
    <row r="107" spans="1:51" x14ac:dyDescent="0.35">
      <c r="B107" s="142" t="str">
        <f t="shared" si="154"/>
        <v>19900 M&amp;M MINI COOKIE</v>
      </c>
      <c r="D107" s="173">
        <f t="shared" si="155"/>
        <v>133987</v>
      </c>
      <c r="E107" s="174">
        <f t="shared" si="155"/>
        <v>16038.266804000004</v>
      </c>
      <c r="F107" s="174">
        <f t="shared" si="155"/>
        <v>2573.3331999999996</v>
      </c>
      <c r="G107" s="174">
        <f t="shared" si="155"/>
        <v>1403.5999889999998</v>
      </c>
      <c r="H107" s="175">
        <f t="shared" si="156"/>
        <v>8.3542069500042953</v>
      </c>
      <c r="I107" s="176">
        <f t="shared" si="157"/>
        <v>8</v>
      </c>
      <c r="J107" s="177">
        <f t="shared" si="158"/>
        <v>0.83678279536839328</v>
      </c>
      <c r="K107" s="177">
        <f t="shared" si="158"/>
        <v>0.89988904749728282</v>
      </c>
      <c r="L107" s="178">
        <f t="shared" ref="L107:L125" si="164">IF(ISERROR(D107/(J107*(E107+F107+G107))),0,D107/(J107*(E107+F107+G107)))</f>
        <v>8.0000000000000053</v>
      </c>
      <c r="M107" s="143">
        <f t="shared" si="159"/>
        <v>0.80130434917508353</v>
      </c>
      <c r="N107" s="143">
        <f t="shared" si="160"/>
        <v>-3.5478446193309754E-2</v>
      </c>
      <c r="O107" s="143">
        <f t="shared" ref="O107:O125" si="165">IF(ISERROR(D107/AE107),0,D107/AE107)</f>
        <v>0.86173498251375813</v>
      </c>
      <c r="P107" s="143">
        <f t="shared" ref="P107:P125" si="166">O107-K107</f>
        <v>-3.8154064983524694E-2</v>
      </c>
      <c r="Q107" s="179">
        <f t="shared" si="161"/>
        <v>8</v>
      </c>
      <c r="R107" s="143">
        <f t="shared" si="162"/>
        <v>0.83678279536839395</v>
      </c>
      <c r="S107" s="143">
        <f t="shared" si="163"/>
        <v>0</v>
      </c>
      <c r="T107" s="143">
        <f t="shared" ref="T107:T125" si="167">IF(ISERROR(D107/AF107),0,D107/AF107)</f>
        <v>0.89988904749728349</v>
      </c>
      <c r="U107" s="143">
        <f t="shared" ref="U107:U125" si="168">T107-K107</f>
        <v>0</v>
      </c>
      <c r="W107" s="144"/>
      <c r="X107" s="144"/>
      <c r="Y107" s="143"/>
      <c r="Z107" s="145">
        <f t="shared" ref="Z107:Z125" si="169">(SUM($E107:$G107))*$H107</f>
        <v>167211.12288724654</v>
      </c>
      <c r="AA107" s="145">
        <f t="shared" ref="AA107:AA125" si="170">(SUM($E107:$G107))*$Q107</f>
        <v>160121.59994400002</v>
      </c>
      <c r="AB107" s="145">
        <f t="shared" ref="AB107:AB125" si="171">(SUM($E107:$G107))*$J107</f>
        <v>16748.374999999989</v>
      </c>
      <c r="AC107" s="145">
        <f t="shared" ref="AC107:AC125" si="172">SUM(($E107:$G107))*$R107</f>
        <v>16748.375</v>
      </c>
      <c r="AD107" s="145">
        <f t="shared" ref="AD107:AD125" si="173">SUM(($E107:$G107))*$M107</f>
        <v>16038.266804000003</v>
      </c>
      <c r="AE107" s="145">
        <f t="shared" ref="AE107:AE125" si="174">(SUM($E107:$F107))*$H107</f>
        <v>155485.1581041168</v>
      </c>
      <c r="AF107" s="145">
        <f t="shared" ref="AF107:AF125" si="175">(SUM($E107:$F107))*$Q107</f>
        <v>148892.80003200003</v>
      </c>
      <c r="AG107" s="145">
        <f t="shared" ref="AG107:AG125" si="176">(SUM($E107:$F107))*$K107</f>
        <v>16748.374999999989</v>
      </c>
      <c r="AH107" s="145">
        <f t="shared" ref="AH107:AH125" si="177">SUM(($E107:$F107))*$T107</f>
        <v>16748.375</v>
      </c>
      <c r="AI107" s="145">
        <f t="shared" ref="AI107:AI125" si="178">SUM(($E107:$F107))*$O107</f>
        <v>16038.266804000004</v>
      </c>
      <c r="AK107" s="180"/>
      <c r="AL107" s="184" t="s">
        <v>448</v>
      </c>
      <c r="AM107" s="185">
        <v>133987</v>
      </c>
      <c r="AN107" s="185">
        <v>16038.266804000004</v>
      </c>
      <c r="AO107" s="185">
        <v>2573.3331999999996</v>
      </c>
      <c r="AP107" s="185">
        <v>1403.5999889999998</v>
      </c>
      <c r="AQ107" s="185">
        <v>8.3542069500042935</v>
      </c>
      <c r="AR107" s="185">
        <v>8</v>
      </c>
      <c r="AS107" s="185">
        <v>83.678279536839327</v>
      </c>
      <c r="AT107" s="185">
        <v>89.988904749728277</v>
      </c>
      <c r="AU107" s="185">
        <v>0.3542069500042942</v>
      </c>
      <c r="AV107" s="185">
        <v>128306.13443200004</v>
      </c>
      <c r="AW107" s="185">
        <v>-5680.8655680000038</v>
      </c>
      <c r="AX107" s="185">
        <v>-710.10819600000048</v>
      </c>
      <c r="AY107" s="155"/>
    </row>
    <row r="108" spans="1:51" x14ac:dyDescent="0.35">
      <c r="B108" s="142" t="str">
        <f t="shared" si="154"/>
        <v>19902 HO Choc Chip 520 CT</v>
      </c>
      <c r="D108" s="173">
        <f t="shared" ref="D108:D110" si="179">AM108</f>
        <v>193634</v>
      </c>
      <c r="E108" s="174">
        <f t="shared" ref="E108:E110" si="180">AN108</f>
        <v>23067.98349599999</v>
      </c>
      <c r="F108" s="174">
        <f t="shared" ref="F108:F110" si="181">AO108</f>
        <v>6724.883174999999</v>
      </c>
      <c r="G108" s="174">
        <f t="shared" ref="G108:G110" si="182">AP108</f>
        <v>1532.9166499999994</v>
      </c>
      <c r="H108" s="175">
        <f t="shared" ref="H108:H110" si="183">IF(ISERROR(D108/E108),0,D108/E108)</f>
        <v>8.3940583724440554</v>
      </c>
      <c r="I108" s="176">
        <f t="shared" ref="I108:I110" si="184">AR108</f>
        <v>8</v>
      </c>
      <c r="J108" s="177">
        <f t="shared" ref="J108:J110" si="185">AS108/100</f>
        <v>0.77266224285520346</v>
      </c>
      <c r="K108" s="177">
        <f t="shared" ref="K108:K110" si="186">AT108/100</f>
        <v>0.81241762557747055</v>
      </c>
      <c r="L108" s="178">
        <f t="shared" ref="L108:L110" si="187">IF(ISERROR(D108/(J108*(E108+F108+G108))),0,D108/(J108*(E108+F108+G108)))</f>
        <v>8.0000000000000089</v>
      </c>
      <c r="M108" s="143">
        <f t="shared" ref="M108:M110" si="188">IF(ISERROR(D108/Z108),0,D108/Z108)</f>
        <v>0.7363896781005892</v>
      </c>
      <c r="N108" s="143">
        <f t="shared" ref="N108:N110" si="189">M108-J108</f>
        <v>-3.6272564754614267E-2</v>
      </c>
      <c r="O108" s="143">
        <f t="shared" ref="O108:O110" si="190">IF(ISERROR(D108/AE108),0,D108/AE108)</f>
        <v>0.77427874768607219</v>
      </c>
      <c r="P108" s="143">
        <f t="shared" ref="P108:P110" si="191">O108-K108</f>
        <v>-3.8138877891398359E-2</v>
      </c>
      <c r="Q108" s="179">
        <f t="shared" ref="Q108:Q110" si="192">I108</f>
        <v>8</v>
      </c>
      <c r="R108" s="143">
        <f t="shared" ref="R108:R110" si="193">IF(ISERROR(D108/AA108),0,D108/AA108)</f>
        <v>0.77266224285520424</v>
      </c>
      <c r="S108" s="143">
        <f t="shared" ref="S108:S110" si="194">R108-J108</f>
        <v>0</v>
      </c>
      <c r="T108" s="143">
        <f t="shared" ref="T108:T110" si="195">IF(ISERROR(D108/AF108),0,D108/AF108)</f>
        <v>0.81241762557747155</v>
      </c>
      <c r="U108" s="143">
        <f t="shared" ref="U108:U110" si="196">T108-K108</f>
        <v>9.9920072216264089E-16</v>
      </c>
      <c r="W108" s="144"/>
      <c r="X108" s="144"/>
      <c r="Y108" s="143"/>
      <c r="Z108" s="145">
        <f t="shared" si="169"/>
        <v>262950.45375900832</v>
      </c>
      <c r="AA108" s="145">
        <f t="shared" si="170"/>
        <v>250606.2665679999</v>
      </c>
      <c r="AB108" s="145">
        <f t="shared" si="171"/>
        <v>24204.249999999975</v>
      </c>
      <c r="AC108" s="145">
        <f t="shared" si="172"/>
        <v>24204.25</v>
      </c>
      <c r="AD108" s="145">
        <f t="shared" si="173"/>
        <v>23067.983495999986</v>
      </c>
      <c r="AE108" s="145">
        <f t="shared" si="174"/>
        <v>250083.06191881691</v>
      </c>
      <c r="AF108" s="145">
        <f t="shared" si="175"/>
        <v>238342.93336799991</v>
      </c>
      <c r="AG108" s="145">
        <f t="shared" si="176"/>
        <v>24204.249999999971</v>
      </c>
      <c r="AH108" s="145">
        <f t="shared" si="177"/>
        <v>24204.25</v>
      </c>
      <c r="AI108" s="145">
        <f t="shared" si="178"/>
        <v>23067.98349599999</v>
      </c>
      <c r="AK108" s="180"/>
      <c r="AL108" s="184" t="s">
        <v>449</v>
      </c>
      <c r="AM108" s="185">
        <v>193634</v>
      </c>
      <c r="AN108" s="185">
        <v>23067.98349599999</v>
      </c>
      <c r="AO108" s="185">
        <v>6724.883174999999</v>
      </c>
      <c r="AP108" s="185">
        <v>1532.9166499999994</v>
      </c>
      <c r="AQ108" s="185">
        <v>8.3940583724440554</v>
      </c>
      <c r="AR108" s="185">
        <v>8</v>
      </c>
      <c r="AS108" s="185">
        <v>77.266224285520352</v>
      </c>
      <c r="AT108" s="185">
        <v>81.241762557747052</v>
      </c>
      <c r="AU108" s="185">
        <v>0.39405837244405573</v>
      </c>
      <c r="AV108" s="185">
        <v>184543.86796799992</v>
      </c>
      <c r="AW108" s="185">
        <v>-9090.1320320000032</v>
      </c>
      <c r="AX108" s="185">
        <v>-1136.2665040000002</v>
      </c>
      <c r="AY108" s="155"/>
    </row>
    <row r="109" spans="1:51" x14ac:dyDescent="0.35">
      <c r="B109" s="142" t="str">
        <f t="shared" si="154"/>
        <v>19908 HO Sugar 520 CT</v>
      </c>
      <c r="D109" s="173">
        <f t="shared" si="179"/>
        <v>97362</v>
      </c>
      <c r="E109" s="174">
        <f t="shared" si="180"/>
        <v>11788.066755999995</v>
      </c>
      <c r="F109" s="174">
        <f t="shared" si="181"/>
        <v>3293.2832449999983</v>
      </c>
      <c r="G109" s="174">
        <f t="shared" si="182"/>
        <v>1702.5166579999998</v>
      </c>
      <c r="H109" s="175">
        <f t="shared" si="183"/>
        <v>8.2593695824163724</v>
      </c>
      <c r="I109" s="176">
        <f t="shared" si="184"/>
        <v>8</v>
      </c>
      <c r="J109" s="177">
        <f t="shared" si="185"/>
        <v>0.72511598472893946</v>
      </c>
      <c r="K109" s="177">
        <f t="shared" si="186"/>
        <v>0.80697351359082747</v>
      </c>
      <c r="L109" s="178">
        <f t="shared" si="187"/>
        <v>8.0000000000000036</v>
      </c>
      <c r="M109" s="143">
        <f t="shared" si="188"/>
        <v>0.70234511483555506</v>
      </c>
      <c r="N109" s="143">
        <f t="shared" si="189"/>
        <v>-2.2770869893384393E-2</v>
      </c>
      <c r="O109" s="143">
        <f t="shared" si="190"/>
        <v>0.78163206577782285</v>
      </c>
      <c r="P109" s="143">
        <f t="shared" si="191"/>
        <v>-2.5341447813004625E-2</v>
      </c>
      <c r="Q109" s="179">
        <f t="shared" si="192"/>
        <v>8</v>
      </c>
      <c r="R109" s="143">
        <f t="shared" si="193"/>
        <v>0.72511598472893979</v>
      </c>
      <c r="S109" s="143">
        <f t="shared" si="194"/>
        <v>0</v>
      </c>
      <c r="T109" s="143">
        <f t="shared" si="195"/>
        <v>0.80697351359082792</v>
      </c>
      <c r="U109" s="143">
        <f t="shared" si="196"/>
        <v>0</v>
      </c>
      <c r="W109" s="144"/>
      <c r="X109" s="144"/>
      <c r="Y109" s="143"/>
      <c r="Z109" s="145">
        <f t="shared" si="169"/>
        <v>138624.15775867685</v>
      </c>
      <c r="AA109" s="145">
        <f t="shared" si="170"/>
        <v>134270.93327199994</v>
      </c>
      <c r="AB109" s="145">
        <f t="shared" si="171"/>
        <v>12170.249999999995</v>
      </c>
      <c r="AC109" s="145">
        <f t="shared" si="172"/>
        <v>12170.25</v>
      </c>
      <c r="AD109" s="145">
        <f t="shared" si="173"/>
        <v>11788.066755999993</v>
      </c>
      <c r="AE109" s="145">
        <f t="shared" si="174"/>
        <v>124562.44346003447</v>
      </c>
      <c r="AF109" s="145">
        <f t="shared" si="175"/>
        <v>120650.80000799995</v>
      </c>
      <c r="AG109" s="145">
        <f t="shared" si="176"/>
        <v>12170.249999999995</v>
      </c>
      <c r="AH109" s="145">
        <f t="shared" si="177"/>
        <v>12170.25</v>
      </c>
      <c r="AI109" s="145">
        <f t="shared" si="178"/>
        <v>11788.066755999995</v>
      </c>
      <c r="AK109" s="180"/>
      <c r="AL109" s="184" t="s">
        <v>450</v>
      </c>
      <c r="AM109" s="185">
        <v>97362</v>
      </c>
      <c r="AN109" s="185">
        <v>11788.066755999995</v>
      </c>
      <c r="AO109" s="185">
        <v>3293.2832449999983</v>
      </c>
      <c r="AP109" s="185">
        <v>1702.5166579999998</v>
      </c>
      <c r="AQ109" s="185">
        <v>8.2593695824163724</v>
      </c>
      <c r="AR109" s="185">
        <v>8</v>
      </c>
      <c r="AS109" s="185">
        <v>72.511598472893951</v>
      </c>
      <c r="AT109" s="185">
        <v>80.697351359082745</v>
      </c>
      <c r="AU109" s="185">
        <v>0.25936958241637287</v>
      </c>
      <c r="AV109" s="185">
        <v>94304.534047999958</v>
      </c>
      <c r="AW109" s="185">
        <v>-3057.4659520000023</v>
      </c>
      <c r="AX109" s="185">
        <v>-382.1832440000004</v>
      </c>
      <c r="AY109" s="155"/>
    </row>
    <row r="110" spans="1:51" x14ac:dyDescent="0.35">
      <c r="B110" s="142" t="str">
        <f t="shared" si="154"/>
        <v>19913 Choc Chp Cookie (Pack 245)</v>
      </c>
      <c r="D110" s="173">
        <f t="shared" si="179"/>
        <v>477078.71</v>
      </c>
      <c r="E110" s="174">
        <f t="shared" si="180"/>
        <v>60921.700502999964</v>
      </c>
      <c r="F110" s="174">
        <f t="shared" si="181"/>
        <v>15491.482835000023</v>
      </c>
      <c r="G110" s="174">
        <f t="shared" si="182"/>
        <v>3243.8666519999992</v>
      </c>
      <c r="H110" s="175">
        <f t="shared" si="183"/>
        <v>7.8310143357949649</v>
      </c>
      <c r="I110" s="176">
        <f t="shared" si="184"/>
        <v>8</v>
      </c>
      <c r="J110" s="177">
        <f t="shared" si="185"/>
        <v>0.74864483127967263</v>
      </c>
      <c r="K110" s="177">
        <f t="shared" si="186"/>
        <v>0.78042604881694233</v>
      </c>
      <c r="L110" s="178">
        <f t="shared" si="187"/>
        <v>8.0000000000000018</v>
      </c>
      <c r="M110" s="143">
        <f t="shared" si="188"/>
        <v>0.76479985777339199</v>
      </c>
      <c r="N110" s="143">
        <f t="shared" si="189"/>
        <v>1.615502649371936E-2</v>
      </c>
      <c r="O110" s="143">
        <f t="shared" si="190"/>
        <v>0.79726688303932791</v>
      </c>
      <c r="P110" s="143">
        <f t="shared" si="191"/>
        <v>1.6840834222385581E-2</v>
      </c>
      <c r="Q110" s="179">
        <f t="shared" si="192"/>
        <v>8</v>
      </c>
      <c r="R110" s="143">
        <f t="shared" si="193"/>
        <v>0.74864483127967285</v>
      </c>
      <c r="S110" s="143">
        <f t="shared" si="194"/>
        <v>0</v>
      </c>
      <c r="T110" s="143">
        <f t="shared" si="195"/>
        <v>0.78042604881694311</v>
      </c>
      <c r="U110" s="143">
        <f t="shared" si="196"/>
        <v>0</v>
      </c>
      <c r="W110" s="144"/>
      <c r="X110" s="144"/>
      <c r="Y110" s="143"/>
      <c r="Z110" s="145">
        <f t="shared" si="169"/>
        <v>623795.50041882601</v>
      </c>
      <c r="AA110" s="145">
        <f t="shared" si="170"/>
        <v>637256.39991999988</v>
      </c>
      <c r="AB110" s="145">
        <f t="shared" si="171"/>
        <v>59634.838749999988</v>
      </c>
      <c r="AC110" s="145">
        <f t="shared" si="172"/>
        <v>59634.838750000003</v>
      </c>
      <c r="AD110" s="145">
        <f t="shared" si="173"/>
        <v>60921.700502999964</v>
      </c>
      <c r="AE110" s="145">
        <f t="shared" si="174"/>
        <v>598392.73416360689</v>
      </c>
      <c r="AF110" s="145">
        <f t="shared" si="175"/>
        <v>611305.4667039999</v>
      </c>
      <c r="AG110" s="145">
        <f t="shared" si="176"/>
        <v>59634.838749999944</v>
      </c>
      <c r="AH110" s="145">
        <f t="shared" si="177"/>
        <v>59634.838750000003</v>
      </c>
      <c r="AI110" s="145">
        <f t="shared" si="178"/>
        <v>60921.700502999956</v>
      </c>
      <c r="AK110" s="180"/>
      <c r="AL110" s="184" t="s">
        <v>451</v>
      </c>
      <c r="AM110" s="185">
        <v>477078.71</v>
      </c>
      <c r="AN110" s="185">
        <v>60921.700502999964</v>
      </c>
      <c r="AO110" s="185">
        <v>15491.482835000023</v>
      </c>
      <c r="AP110" s="185">
        <v>3243.8666519999992</v>
      </c>
      <c r="AQ110" s="185">
        <v>7.831014335794964</v>
      </c>
      <c r="AR110" s="185">
        <v>8</v>
      </c>
      <c r="AS110" s="185">
        <v>74.864483127967262</v>
      </c>
      <c r="AT110" s="185">
        <v>78.042604881694231</v>
      </c>
      <c r="AU110" s="185">
        <v>-0.16898566420503586</v>
      </c>
      <c r="AV110" s="185">
        <v>487373.60402399971</v>
      </c>
      <c r="AW110" s="185">
        <v>10294.894023999994</v>
      </c>
      <c r="AX110" s="185">
        <v>1286.8617529999992</v>
      </c>
      <c r="AY110" s="155"/>
    </row>
    <row r="111" spans="1:51" x14ac:dyDescent="0.35">
      <c r="B111" s="142" t="str">
        <f t="shared" si="154"/>
        <v>19929 Oat Rais Cook (Pack 245)</v>
      </c>
      <c r="D111" s="173">
        <f t="shared" si="155"/>
        <v>151719</v>
      </c>
      <c r="E111" s="174">
        <f t="shared" si="155"/>
        <v>21059.433508999995</v>
      </c>
      <c r="F111" s="174">
        <f t="shared" si="155"/>
        <v>4990.9164969999965</v>
      </c>
      <c r="G111" s="174">
        <f t="shared" si="155"/>
        <v>3812.8666549999994</v>
      </c>
      <c r="H111" s="175">
        <f t="shared" si="156"/>
        <v>7.2043248426013511</v>
      </c>
      <c r="I111" s="176">
        <f t="shared" si="157"/>
        <v>7.2</v>
      </c>
      <c r="J111" s="177">
        <f t="shared" si="158"/>
        <v>0.70562001315723988</v>
      </c>
      <c r="K111" s="177">
        <f t="shared" si="158"/>
        <v>0.80889828077955261</v>
      </c>
      <c r="L111" s="178">
        <f t="shared" si="164"/>
        <v>7.200000000027682</v>
      </c>
      <c r="M111" s="143">
        <f t="shared" si="159"/>
        <v>0.70519642100385849</v>
      </c>
      <c r="N111" s="143">
        <f t="shared" si="160"/>
        <v>-4.2359215338139133E-4</v>
      </c>
      <c r="O111" s="143">
        <f t="shared" si="165"/>
        <v>0.80841268943217737</v>
      </c>
      <c r="P111" s="143">
        <f t="shared" si="166"/>
        <v>-4.8559134737524712E-4</v>
      </c>
      <c r="Q111" s="179">
        <f t="shared" si="161"/>
        <v>7.2</v>
      </c>
      <c r="R111" s="143">
        <f t="shared" si="162"/>
        <v>0.70562001315995271</v>
      </c>
      <c r="S111" s="143">
        <f t="shared" si="163"/>
        <v>2.71282996067157E-12</v>
      </c>
      <c r="T111" s="143">
        <f t="shared" si="167"/>
        <v>0.80889828077088977</v>
      </c>
      <c r="U111" s="143">
        <f t="shared" si="168"/>
        <v>-8.6628482165451715E-12</v>
      </c>
      <c r="W111" s="144"/>
      <c r="X111" s="144"/>
      <c r="Y111" s="143"/>
      <c r="Z111" s="145">
        <f t="shared" si="169"/>
        <v>215144.31367082882</v>
      </c>
      <c r="AA111" s="145">
        <f t="shared" si="170"/>
        <v>215015.15995919995</v>
      </c>
      <c r="AB111" s="145">
        <f t="shared" si="171"/>
        <v>21072.083333252318</v>
      </c>
      <c r="AC111" s="145">
        <f t="shared" si="172"/>
        <v>21072.083333333332</v>
      </c>
      <c r="AD111" s="145">
        <f t="shared" si="173"/>
        <v>21059.433508999991</v>
      </c>
      <c r="AE111" s="145">
        <f t="shared" si="174"/>
        <v>187675.18370668602</v>
      </c>
      <c r="AF111" s="145">
        <f t="shared" si="175"/>
        <v>187562.52004319997</v>
      </c>
      <c r="AG111" s="145">
        <f t="shared" si="176"/>
        <v>21072.083333559003</v>
      </c>
      <c r="AH111" s="145">
        <f t="shared" si="177"/>
        <v>21072.083333333332</v>
      </c>
      <c r="AI111" s="145">
        <f t="shared" si="178"/>
        <v>21059.433508999991</v>
      </c>
      <c r="AK111" s="180"/>
      <c r="AL111" s="184" t="s">
        <v>452</v>
      </c>
      <c r="AM111" s="185">
        <v>151719</v>
      </c>
      <c r="AN111" s="185">
        <v>21059.433508999995</v>
      </c>
      <c r="AO111" s="185">
        <v>4990.9164969999965</v>
      </c>
      <c r="AP111" s="185">
        <v>3812.8666549999994</v>
      </c>
      <c r="AQ111" s="185">
        <v>7.2043248426013511</v>
      </c>
      <c r="AR111" s="185">
        <v>7.2</v>
      </c>
      <c r="AS111" s="185">
        <v>70.56200131572399</v>
      </c>
      <c r="AT111" s="185">
        <v>80.889828077955258</v>
      </c>
      <c r="AU111" s="185">
        <v>4.3248426013508378E-3</v>
      </c>
      <c r="AV111" s="185">
        <v>151627.92126479989</v>
      </c>
      <c r="AW111" s="185">
        <v>-91.078735200000523</v>
      </c>
      <c r="AX111" s="185">
        <v>-12.649824333333326</v>
      </c>
      <c r="AY111" s="155"/>
    </row>
    <row r="112" spans="1:51" x14ac:dyDescent="0.35">
      <c r="B112" s="142" t="str">
        <f t="shared" si="154"/>
        <v>19931 Peanut Butter (Pack 245)</v>
      </c>
      <c r="D112" s="173">
        <f t="shared" si="155"/>
        <v>121283</v>
      </c>
      <c r="E112" s="174">
        <f t="shared" si="155"/>
        <v>15337.466758999997</v>
      </c>
      <c r="F112" s="174">
        <f t="shared" si="155"/>
        <v>2773.9665769999992</v>
      </c>
      <c r="G112" s="174">
        <f t="shared" si="155"/>
        <v>3651.6166609999996</v>
      </c>
      <c r="H112" s="175">
        <f t="shared" si="156"/>
        <v>7.9076292001631465</v>
      </c>
      <c r="I112" s="176">
        <f t="shared" si="157"/>
        <v>8</v>
      </c>
      <c r="J112" s="177">
        <f t="shared" si="158"/>
        <v>0.69661076926670773</v>
      </c>
      <c r="K112" s="177">
        <f t="shared" si="158"/>
        <v>0.83706102762533985</v>
      </c>
      <c r="L112" s="178">
        <f t="shared" si="164"/>
        <v>8.0000000000000071</v>
      </c>
      <c r="M112" s="143">
        <f t="shared" si="159"/>
        <v>0.70474803674642317</v>
      </c>
      <c r="N112" s="143">
        <f t="shared" si="160"/>
        <v>8.1372674797154376E-3</v>
      </c>
      <c r="O112" s="143">
        <f t="shared" si="165"/>
        <v>0.84683892624410917</v>
      </c>
      <c r="P112" s="143">
        <f t="shared" si="166"/>
        <v>9.7778986187693206E-3</v>
      </c>
      <c r="Q112" s="179">
        <f t="shared" si="161"/>
        <v>8</v>
      </c>
      <c r="R112" s="143">
        <f t="shared" si="162"/>
        <v>0.69661076926670829</v>
      </c>
      <c r="S112" s="143">
        <f t="shared" si="163"/>
        <v>0</v>
      </c>
      <c r="T112" s="143">
        <f t="shared" si="167"/>
        <v>0.83706102762534029</v>
      </c>
      <c r="U112" s="143">
        <f t="shared" si="168"/>
        <v>0</v>
      </c>
      <c r="W112" s="144"/>
      <c r="X112" s="144"/>
      <c r="Y112" s="143"/>
      <c r="Z112" s="145">
        <f t="shared" si="169"/>
        <v>172094.12964088764</v>
      </c>
      <c r="AA112" s="145">
        <f t="shared" si="170"/>
        <v>174104.39997599996</v>
      </c>
      <c r="AB112" s="145">
        <f t="shared" si="171"/>
        <v>15160.374999999987</v>
      </c>
      <c r="AC112" s="145">
        <f t="shared" si="172"/>
        <v>15160.375</v>
      </c>
      <c r="AD112" s="145">
        <f t="shared" si="173"/>
        <v>15337.466758999997</v>
      </c>
      <c r="AE112" s="145">
        <f t="shared" si="174"/>
        <v>143218.49910456178</v>
      </c>
      <c r="AF112" s="145">
        <f t="shared" si="175"/>
        <v>144891.46668799996</v>
      </c>
      <c r="AG112" s="145">
        <f t="shared" si="176"/>
        <v>15160.374999999993</v>
      </c>
      <c r="AH112" s="145">
        <f t="shared" si="177"/>
        <v>15160.375</v>
      </c>
      <c r="AI112" s="145">
        <f t="shared" si="178"/>
        <v>15337.466758999999</v>
      </c>
      <c r="AK112" s="180"/>
      <c r="AL112" s="184" t="s">
        <v>453</v>
      </c>
      <c r="AM112" s="185">
        <v>121283</v>
      </c>
      <c r="AN112" s="185">
        <v>15337.466758999997</v>
      </c>
      <c r="AO112" s="185">
        <v>2773.9665769999992</v>
      </c>
      <c r="AP112" s="185">
        <v>3651.6166609999996</v>
      </c>
      <c r="AQ112" s="185">
        <v>7.9076292001631474</v>
      </c>
      <c r="AR112" s="185">
        <v>8</v>
      </c>
      <c r="AS112" s="185">
        <v>69.661076926670773</v>
      </c>
      <c r="AT112" s="185">
        <v>83.706102762533988</v>
      </c>
      <c r="AU112" s="185">
        <v>-9.237079983685248E-2</v>
      </c>
      <c r="AV112" s="185">
        <v>122699.73407199998</v>
      </c>
      <c r="AW112" s="185">
        <v>1416.7340719999966</v>
      </c>
      <c r="AX112" s="185">
        <v>177.09175899999957</v>
      </c>
      <c r="AY112" s="155"/>
    </row>
    <row r="113" spans="1:51" x14ac:dyDescent="0.35">
      <c r="B113" s="142" t="str">
        <f t="shared" si="154"/>
        <v>19943 Sugar Cookie (Pack 245)</v>
      </c>
      <c r="D113" s="173">
        <f t="shared" si="155"/>
        <v>158219</v>
      </c>
      <c r="E113" s="174">
        <f t="shared" si="155"/>
        <v>20437.400196999984</v>
      </c>
      <c r="F113" s="174">
        <f t="shared" si="155"/>
        <v>9420.6831450000027</v>
      </c>
      <c r="G113" s="174">
        <f t="shared" si="155"/>
        <v>2691.5499839999993</v>
      </c>
      <c r="H113" s="175">
        <f t="shared" si="156"/>
        <v>7.7416402514457312</v>
      </c>
      <c r="I113" s="176">
        <f t="shared" si="157"/>
        <v>8</v>
      </c>
      <c r="J113" s="177">
        <f t="shared" si="158"/>
        <v>0.60760669104687648</v>
      </c>
      <c r="K113" s="177">
        <f t="shared" si="158"/>
        <v>0.66237925500663508</v>
      </c>
      <c r="L113" s="178">
        <f t="shared" si="164"/>
        <v>8.0000000000000036</v>
      </c>
      <c r="M113" s="143">
        <f t="shared" si="159"/>
        <v>0.62788419126906114</v>
      </c>
      <c r="N113" s="143">
        <f t="shared" si="160"/>
        <v>2.0277500222184663E-2</v>
      </c>
      <c r="O113" s="143">
        <f t="shared" si="165"/>
        <v>0.68448466577396272</v>
      </c>
      <c r="P113" s="143">
        <f t="shared" si="166"/>
        <v>2.2105410767327638E-2</v>
      </c>
      <c r="Q113" s="179">
        <f t="shared" si="161"/>
        <v>8</v>
      </c>
      <c r="R113" s="143">
        <f t="shared" si="162"/>
        <v>0.60760669104687681</v>
      </c>
      <c r="S113" s="143">
        <f t="shared" si="163"/>
        <v>0</v>
      </c>
      <c r="T113" s="143">
        <f t="shared" si="167"/>
        <v>0.66237925500663597</v>
      </c>
      <c r="U113" s="143">
        <f t="shared" si="168"/>
        <v>8.8817841970012523E-16</v>
      </c>
      <c r="W113" s="144"/>
      <c r="X113" s="144"/>
      <c r="Y113" s="143"/>
      <c r="Z113" s="145">
        <f t="shared" si="169"/>
        <v>251987.55152636091</v>
      </c>
      <c r="AA113" s="145">
        <f t="shared" si="170"/>
        <v>260397.06660799991</v>
      </c>
      <c r="AB113" s="145">
        <f t="shared" si="171"/>
        <v>19777.374999999989</v>
      </c>
      <c r="AC113" s="145">
        <f t="shared" si="172"/>
        <v>19777.375</v>
      </c>
      <c r="AD113" s="145">
        <f t="shared" si="173"/>
        <v>20437.400196999984</v>
      </c>
      <c r="AE113" s="145">
        <f t="shared" si="174"/>
        <v>231150.53983144838</v>
      </c>
      <c r="AF113" s="145">
        <f t="shared" si="175"/>
        <v>238864.6667359999</v>
      </c>
      <c r="AG113" s="145">
        <f t="shared" si="176"/>
        <v>19777.374999999971</v>
      </c>
      <c r="AH113" s="145">
        <f t="shared" si="177"/>
        <v>19777.375</v>
      </c>
      <c r="AI113" s="145">
        <f t="shared" si="178"/>
        <v>20437.400196999984</v>
      </c>
      <c r="AK113" s="180"/>
      <c r="AL113" s="184" t="s">
        <v>454</v>
      </c>
      <c r="AM113" s="185">
        <v>158219</v>
      </c>
      <c r="AN113" s="185">
        <v>20437.400196999984</v>
      </c>
      <c r="AO113" s="185">
        <v>9420.6831450000027</v>
      </c>
      <c r="AP113" s="185">
        <v>2691.5499839999993</v>
      </c>
      <c r="AQ113" s="185">
        <v>7.7416402514457312</v>
      </c>
      <c r="AR113" s="185">
        <v>8</v>
      </c>
      <c r="AS113" s="185">
        <v>60.760669104687651</v>
      </c>
      <c r="AT113" s="185">
        <v>66.237925500663508</v>
      </c>
      <c r="AU113" s="185">
        <v>-0.25835974855426913</v>
      </c>
      <c r="AV113" s="185">
        <v>163499.20157599988</v>
      </c>
      <c r="AW113" s="185">
        <v>5280.2015759999967</v>
      </c>
      <c r="AX113" s="185">
        <v>660.02519699999959</v>
      </c>
      <c r="AY113" s="155"/>
    </row>
    <row r="114" spans="1:51" x14ac:dyDescent="0.35">
      <c r="B114" s="142" t="str">
        <f t="shared" si="154"/>
        <v>19964 Red/Green M&amp;M Cookie</v>
      </c>
      <c r="D114" s="173">
        <f t="shared" si="155"/>
        <v>13549</v>
      </c>
      <c r="E114" s="174">
        <f t="shared" si="155"/>
        <v>1709.0000160000002</v>
      </c>
      <c r="F114" s="174">
        <f t="shared" si="155"/>
        <v>316.28331700000001</v>
      </c>
      <c r="G114" s="174">
        <f t="shared" si="155"/>
        <v>140.683333</v>
      </c>
      <c r="H114" s="175">
        <f t="shared" si="156"/>
        <v>7.9280280123765658</v>
      </c>
      <c r="I114" s="176">
        <f t="shared" si="157"/>
        <v>8</v>
      </c>
      <c r="J114" s="177">
        <f t="shared" si="158"/>
        <v>0.78192569931267808</v>
      </c>
      <c r="K114" s="177">
        <f t="shared" si="158"/>
        <v>0.83624101991264455</v>
      </c>
      <c r="L114" s="178">
        <f t="shared" si="164"/>
        <v>8</v>
      </c>
      <c r="M114" s="143">
        <f t="shared" si="159"/>
        <v>0.78902415389249569</v>
      </c>
      <c r="N114" s="143">
        <f t="shared" si="160"/>
        <v>7.0984545798176146E-3</v>
      </c>
      <c r="O114" s="143">
        <f t="shared" si="165"/>
        <v>0.84383255821717651</v>
      </c>
      <c r="P114" s="143">
        <f t="shared" si="166"/>
        <v>7.591538304531964E-3</v>
      </c>
      <c r="Q114" s="179">
        <f t="shared" si="161"/>
        <v>8</v>
      </c>
      <c r="R114" s="143">
        <f t="shared" si="162"/>
        <v>0.78192569931267808</v>
      </c>
      <c r="S114" s="143">
        <f t="shared" si="163"/>
        <v>0</v>
      </c>
      <c r="T114" s="143">
        <f t="shared" si="167"/>
        <v>0.83624101991264432</v>
      </c>
      <c r="U114" s="143">
        <f t="shared" si="168"/>
        <v>0</v>
      </c>
      <c r="W114" s="144"/>
      <c r="X114" s="144"/>
      <c r="Y114" s="143"/>
      <c r="Z114" s="145">
        <f t="shared" si="169"/>
        <v>17171.84440192188</v>
      </c>
      <c r="AA114" s="145">
        <f t="shared" si="170"/>
        <v>17327.733328000002</v>
      </c>
      <c r="AB114" s="145">
        <f t="shared" si="171"/>
        <v>1693.625</v>
      </c>
      <c r="AC114" s="145">
        <f t="shared" si="172"/>
        <v>1693.625</v>
      </c>
      <c r="AD114" s="145">
        <f t="shared" si="173"/>
        <v>1709.000016</v>
      </c>
      <c r="AE114" s="145">
        <f t="shared" si="174"/>
        <v>16056.502997023379</v>
      </c>
      <c r="AF114" s="145">
        <f t="shared" si="175"/>
        <v>16202.266664000002</v>
      </c>
      <c r="AG114" s="145">
        <f t="shared" si="176"/>
        <v>1693.6250000000005</v>
      </c>
      <c r="AH114" s="145">
        <f t="shared" si="177"/>
        <v>1693.625</v>
      </c>
      <c r="AI114" s="145">
        <f t="shared" si="178"/>
        <v>1709.000016</v>
      </c>
      <c r="AK114" s="180"/>
      <c r="AL114" s="184" t="s">
        <v>455</v>
      </c>
      <c r="AM114" s="185">
        <v>13549</v>
      </c>
      <c r="AN114" s="185">
        <v>1709.0000160000002</v>
      </c>
      <c r="AO114" s="185">
        <v>316.28331700000001</v>
      </c>
      <c r="AP114" s="185">
        <v>140.683333</v>
      </c>
      <c r="AQ114" s="185">
        <v>7.9280280123765658</v>
      </c>
      <c r="AR114" s="185">
        <v>8</v>
      </c>
      <c r="AS114" s="185">
        <v>78.192569931267812</v>
      </c>
      <c r="AT114" s="185">
        <v>83.624101991264453</v>
      </c>
      <c r="AU114" s="185">
        <v>-7.1971987623434194E-2</v>
      </c>
      <c r="AV114" s="185">
        <v>13672.000128000001</v>
      </c>
      <c r="AW114" s="185">
        <v>123.00012799999982</v>
      </c>
      <c r="AX114" s="185">
        <v>15.375015999999977</v>
      </c>
      <c r="AY114" s="155"/>
    </row>
    <row r="115" spans="1:51" x14ac:dyDescent="0.35">
      <c r="B115" s="142" t="str">
        <f t="shared" si="154"/>
        <v>19980 Red/White/Blue M&amp;M Cookie</v>
      </c>
      <c r="D115" s="173">
        <f t="shared" si="155"/>
        <v>69352</v>
      </c>
      <c r="E115" s="174">
        <f t="shared" si="155"/>
        <v>8774.1333979999981</v>
      </c>
      <c r="F115" s="174">
        <f t="shared" si="155"/>
        <v>1986.3332709999997</v>
      </c>
      <c r="G115" s="174">
        <f t="shared" si="155"/>
        <v>336.33332999999999</v>
      </c>
      <c r="H115" s="175">
        <f t="shared" si="156"/>
        <v>7.9041424211544697</v>
      </c>
      <c r="I115" s="176">
        <f t="shared" si="157"/>
        <v>8</v>
      </c>
      <c r="J115" s="177">
        <f t="shared" si="158"/>
        <v>0.78121620654433854</v>
      </c>
      <c r="K115" s="177">
        <f t="shared" si="158"/>
        <v>0.80563420404197372</v>
      </c>
      <c r="L115" s="178">
        <f t="shared" si="164"/>
        <v>8.0000000000000018</v>
      </c>
      <c r="M115" s="143">
        <f t="shared" si="159"/>
        <v>0.79069041514587013</v>
      </c>
      <c r="N115" s="143">
        <f t="shared" si="160"/>
        <v>9.4742086015315863E-3</v>
      </c>
      <c r="O115" s="143">
        <f t="shared" si="165"/>
        <v>0.81540454219123604</v>
      </c>
      <c r="P115" s="143">
        <f t="shared" si="166"/>
        <v>9.7703381492623143E-3</v>
      </c>
      <c r="Q115" s="179">
        <f t="shared" si="161"/>
        <v>8</v>
      </c>
      <c r="R115" s="143">
        <f t="shared" si="162"/>
        <v>0.78121620654433876</v>
      </c>
      <c r="S115" s="143">
        <f t="shared" si="163"/>
        <v>0</v>
      </c>
      <c r="T115" s="143">
        <f t="shared" si="167"/>
        <v>0.80563420404197361</v>
      </c>
      <c r="U115" s="143">
        <f t="shared" si="168"/>
        <v>0</v>
      </c>
      <c r="W115" s="144"/>
      <c r="X115" s="144"/>
      <c r="Y115" s="143"/>
      <c r="Z115" s="145">
        <f t="shared" si="169"/>
        <v>87710.68761116275</v>
      </c>
      <c r="AA115" s="145">
        <f t="shared" si="170"/>
        <v>88774.399991999977</v>
      </c>
      <c r="AB115" s="145">
        <f t="shared" si="171"/>
        <v>8668.9999999999982</v>
      </c>
      <c r="AC115" s="145">
        <f t="shared" si="172"/>
        <v>8669</v>
      </c>
      <c r="AD115" s="145">
        <f t="shared" si="173"/>
        <v>8774.1333979999981</v>
      </c>
      <c r="AE115" s="145">
        <f t="shared" si="174"/>
        <v>85052.261069861619</v>
      </c>
      <c r="AF115" s="145">
        <f t="shared" si="175"/>
        <v>86083.733351999981</v>
      </c>
      <c r="AG115" s="145">
        <f t="shared" si="176"/>
        <v>8669.0000000000018</v>
      </c>
      <c r="AH115" s="145">
        <f t="shared" si="177"/>
        <v>8669</v>
      </c>
      <c r="AI115" s="145">
        <f t="shared" si="178"/>
        <v>8774.1333979999981</v>
      </c>
      <c r="AK115" s="180"/>
      <c r="AL115" s="184" t="s">
        <v>456</v>
      </c>
      <c r="AM115" s="185">
        <v>69352</v>
      </c>
      <c r="AN115" s="185">
        <v>8774.1333979999981</v>
      </c>
      <c r="AO115" s="185">
        <v>1986.3332709999997</v>
      </c>
      <c r="AP115" s="185">
        <v>336.33332999999999</v>
      </c>
      <c r="AQ115" s="185">
        <v>7.9041424211544697</v>
      </c>
      <c r="AR115" s="185">
        <v>8</v>
      </c>
      <c r="AS115" s="185">
        <v>78.121620654433855</v>
      </c>
      <c r="AT115" s="185">
        <v>80.563420404197373</v>
      </c>
      <c r="AU115" s="185">
        <v>-9.5857578845530048E-2</v>
      </c>
      <c r="AV115" s="185">
        <v>70193.067183999985</v>
      </c>
      <c r="AW115" s="185">
        <v>841.06718399999602</v>
      </c>
      <c r="AX115" s="185">
        <v>105.1333979999995</v>
      </c>
      <c r="AY115" s="155"/>
    </row>
    <row r="116" spans="1:51" x14ac:dyDescent="0.35">
      <c r="B116" s="142" t="str">
        <f t="shared" si="154"/>
        <v>19988 Apple Cinn Soft Top</v>
      </c>
      <c r="D116" s="173">
        <f t="shared" si="155"/>
        <v>56352</v>
      </c>
      <c r="E116" s="174">
        <f t="shared" si="155"/>
        <v>9690.2167309999986</v>
      </c>
      <c r="F116" s="174">
        <f t="shared" si="155"/>
        <v>2134.9666040000002</v>
      </c>
      <c r="G116" s="174">
        <f t="shared" si="155"/>
        <v>1367.6833290000002</v>
      </c>
      <c r="H116" s="175">
        <f t="shared" si="156"/>
        <v>5.8153498073705787</v>
      </c>
      <c r="I116" s="176">
        <f t="shared" si="157"/>
        <v>4</v>
      </c>
      <c r="J116" s="177">
        <f t="shared" si="158"/>
        <v>1.0678497978337484</v>
      </c>
      <c r="K116" s="177">
        <f t="shared" si="158"/>
        <v>1.1913557363886742</v>
      </c>
      <c r="L116" s="178">
        <f t="shared" si="164"/>
        <v>4.0000000000000009</v>
      </c>
      <c r="M116" s="143">
        <f t="shared" si="159"/>
        <v>0.73450425732279656</v>
      </c>
      <c r="N116" s="143">
        <f t="shared" si="160"/>
        <v>-0.33334554051095189</v>
      </c>
      <c r="O116" s="143">
        <f t="shared" si="165"/>
        <v>0.81945594046893477</v>
      </c>
      <c r="P116" s="143">
        <f t="shared" si="166"/>
        <v>-0.37189979591973943</v>
      </c>
      <c r="Q116" s="179">
        <f t="shared" si="161"/>
        <v>4</v>
      </c>
      <c r="R116" s="143">
        <f t="shared" si="162"/>
        <v>1.0678497978337487</v>
      </c>
      <c r="S116" s="143">
        <f t="shared" si="163"/>
        <v>0</v>
      </c>
      <c r="T116" s="143">
        <f t="shared" si="167"/>
        <v>1.1913557363886742</v>
      </c>
      <c r="U116" s="143">
        <f t="shared" si="168"/>
        <v>0</v>
      </c>
      <c r="W116" s="144"/>
      <c r="X116" s="144"/>
      <c r="Y116" s="143"/>
      <c r="Z116" s="145">
        <f t="shared" si="169"/>
        <v>76721.134613158109</v>
      </c>
      <c r="AA116" s="145">
        <f t="shared" si="170"/>
        <v>52771.46665599999</v>
      </c>
      <c r="AB116" s="145">
        <f t="shared" si="171"/>
        <v>14087.999999999996</v>
      </c>
      <c r="AC116" s="145">
        <f t="shared" si="172"/>
        <v>14088</v>
      </c>
      <c r="AD116" s="145">
        <f t="shared" si="173"/>
        <v>9690.2167309999986</v>
      </c>
      <c r="AE116" s="145">
        <f t="shared" si="174"/>
        <v>68767.577629314022</v>
      </c>
      <c r="AF116" s="145">
        <f t="shared" si="175"/>
        <v>47300.733339999992</v>
      </c>
      <c r="AG116" s="145">
        <f t="shared" si="176"/>
        <v>14088</v>
      </c>
      <c r="AH116" s="145">
        <f t="shared" si="177"/>
        <v>14088</v>
      </c>
      <c r="AI116" s="145">
        <f t="shared" si="178"/>
        <v>9690.2167309999986</v>
      </c>
      <c r="AK116" s="180"/>
      <c r="AL116" s="184" t="s">
        <v>457</v>
      </c>
      <c r="AM116" s="185">
        <v>56352</v>
      </c>
      <c r="AN116" s="185">
        <v>9690.2167309999986</v>
      </c>
      <c r="AO116" s="185">
        <v>2134.9666040000002</v>
      </c>
      <c r="AP116" s="185">
        <v>1367.6833290000002</v>
      </c>
      <c r="AQ116" s="185">
        <v>5.8153498073705778</v>
      </c>
      <c r="AR116" s="185">
        <v>4</v>
      </c>
      <c r="AS116" s="185">
        <v>106.78497978337485</v>
      </c>
      <c r="AT116" s="185">
        <v>119.13557363886741</v>
      </c>
      <c r="AU116" s="185">
        <v>1.8153498073705783</v>
      </c>
      <c r="AV116" s="185">
        <v>38760.866923999994</v>
      </c>
      <c r="AW116" s="185">
        <v>-17591.133075999991</v>
      </c>
      <c r="AX116" s="185">
        <v>-4397.7832689999977</v>
      </c>
      <c r="AY116" s="155"/>
    </row>
    <row r="117" spans="1:51" x14ac:dyDescent="0.35">
      <c r="B117" s="142" t="str">
        <f t="shared" si="154"/>
        <v>19989 Banana Nut Soft Top</v>
      </c>
      <c r="D117" s="173">
        <f t="shared" si="155"/>
        <v>30815</v>
      </c>
      <c r="E117" s="174">
        <f t="shared" si="155"/>
        <v>5472.43336</v>
      </c>
      <c r="F117" s="174">
        <f t="shared" si="155"/>
        <v>821.83330899999987</v>
      </c>
      <c r="G117" s="174">
        <f t="shared" si="155"/>
        <v>4771.0666629999996</v>
      </c>
      <c r="H117" s="175">
        <f t="shared" si="156"/>
        <v>5.6309502506212334</v>
      </c>
      <c r="I117" s="176">
        <f t="shared" si="157"/>
        <v>4</v>
      </c>
      <c r="J117" s="177">
        <f t="shared" si="158"/>
        <v>0.69620586826077913</v>
      </c>
      <c r="K117" s="177">
        <f t="shared" si="158"/>
        <v>1.2239313021073399</v>
      </c>
      <c r="L117" s="178">
        <f t="shared" si="164"/>
        <v>4.0000000000000009</v>
      </c>
      <c r="M117" s="143">
        <f t="shared" si="159"/>
        <v>0.49455657555061538</v>
      </c>
      <c r="N117" s="143">
        <f t="shared" si="160"/>
        <v>-0.20164929271016374</v>
      </c>
      <c r="O117" s="143">
        <f t="shared" si="165"/>
        <v>0.86943144416685991</v>
      </c>
      <c r="P117" s="143">
        <f t="shared" si="166"/>
        <v>-0.35449985794048</v>
      </c>
      <c r="Q117" s="179">
        <f t="shared" si="161"/>
        <v>4</v>
      </c>
      <c r="R117" s="143">
        <f t="shared" si="162"/>
        <v>0.69620586826077924</v>
      </c>
      <c r="S117" s="143">
        <f t="shared" si="163"/>
        <v>0</v>
      </c>
      <c r="T117" s="143">
        <f t="shared" si="167"/>
        <v>1.2239313021073401</v>
      </c>
      <c r="U117" s="143">
        <f t="shared" si="168"/>
        <v>0</v>
      </c>
      <c r="W117" s="144"/>
      <c r="X117" s="144"/>
      <c r="Y117" s="143"/>
      <c r="Z117" s="145">
        <f t="shared" si="169"/>
        <v>62308.341499032882</v>
      </c>
      <c r="AA117" s="145">
        <f t="shared" si="170"/>
        <v>44261.333327999993</v>
      </c>
      <c r="AB117" s="145">
        <f t="shared" si="171"/>
        <v>7703.7499999999991</v>
      </c>
      <c r="AC117" s="145">
        <f t="shared" si="172"/>
        <v>7703.75</v>
      </c>
      <c r="AD117" s="145">
        <f t="shared" si="173"/>
        <v>5472.43336</v>
      </c>
      <c r="AE117" s="145">
        <f t="shared" si="174"/>
        <v>35442.702477282422</v>
      </c>
      <c r="AF117" s="145">
        <f t="shared" si="175"/>
        <v>25177.066675999999</v>
      </c>
      <c r="AG117" s="145">
        <f t="shared" si="176"/>
        <v>7703.7499999999982</v>
      </c>
      <c r="AH117" s="145">
        <f t="shared" si="177"/>
        <v>7703.75</v>
      </c>
      <c r="AI117" s="145">
        <f t="shared" si="178"/>
        <v>5472.4333600000009</v>
      </c>
      <c r="AK117" s="180"/>
      <c r="AL117" s="184" t="s">
        <v>458</v>
      </c>
      <c r="AM117" s="185">
        <v>30815</v>
      </c>
      <c r="AN117" s="185">
        <v>5472.43336</v>
      </c>
      <c r="AO117" s="185">
        <v>821.83330899999987</v>
      </c>
      <c r="AP117" s="185">
        <v>4771.0666629999996</v>
      </c>
      <c r="AQ117" s="185">
        <v>5.6309502506212334</v>
      </c>
      <c r="AR117" s="185">
        <v>4</v>
      </c>
      <c r="AS117" s="185">
        <v>69.620586826077911</v>
      </c>
      <c r="AT117" s="185">
        <v>122.39313021073399</v>
      </c>
      <c r="AU117" s="185">
        <v>1.6309502506212334</v>
      </c>
      <c r="AV117" s="185">
        <v>21889.73344</v>
      </c>
      <c r="AW117" s="185">
        <v>-8925.2665599999964</v>
      </c>
      <c r="AX117" s="185">
        <v>-2231.3166399999991</v>
      </c>
      <c r="AY117" s="155"/>
    </row>
    <row r="118" spans="1:51" x14ac:dyDescent="0.35">
      <c r="B118" s="142" t="str">
        <f t="shared" si="154"/>
        <v>19990 Choc Choc Chip Soft Top</v>
      </c>
      <c r="D118" s="173">
        <f t="shared" si="155"/>
        <v>51490</v>
      </c>
      <c r="E118" s="174">
        <f t="shared" si="155"/>
        <v>8715.2333909999998</v>
      </c>
      <c r="F118" s="174">
        <f t="shared" si="155"/>
        <v>2921.6166119999993</v>
      </c>
      <c r="G118" s="174">
        <f t="shared" si="155"/>
        <v>2548.1499929999995</v>
      </c>
      <c r="H118" s="175">
        <f t="shared" si="156"/>
        <v>5.9080460258439453</v>
      </c>
      <c r="I118" s="176">
        <f t="shared" si="157"/>
        <v>4</v>
      </c>
      <c r="J118" s="177">
        <f t="shared" si="158"/>
        <v>0.90747268266689374</v>
      </c>
      <c r="K118" s="177">
        <f t="shared" si="158"/>
        <v>1.1061842334206806</v>
      </c>
      <c r="L118" s="178">
        <f t="shared" si="164"/>
        <v>4.0000000000000009</v>
      </c>
      <c r="M118" s="143">
        <f t="shared" si="159"/>
        <v>0.61439784233046113</v>
      </c>
      <c r="N118" s="143">
        <f t="shared" si="160"/>
        <v>-0.29307484033643261</v>
      </c>
      <c r="O118" s="143">
        <f t="shared" si="165"/>
        <v>0.74893406624242809</v>
      </c>
      <c r="P118" s="143">
        <f t="shared" si="166"/>
        <v>-0.35725016717825253</v>
      </c>
      <c r="Q118" s="179">
        <f t="shared" si="161"/>
        <v>4</v>
      </c>
      <c r="R118" s="143">
        <f t="shared" si="162"/>
        <v>0.90747268266689407</v>
      </c>
      <c r="S118" s="143">
        <f t="shared" si="163"/>
        <v>0</v>
      </c>
      <c r="T118" s="143">
        <f t="shared" si="167"/>
        <v>1.1061842334206806</v>
      </c>
      <c r="U118" s="143">
        <f t="shared" si="168"/>
        <v>0</v>
      </c>
      <c r="W118" s="144"/>
      <c r="X118" s="144"/>
      <c r="Y118" s="143"/>
      <c r="Z118" s="145">
        <f t="shared" si="169"/>
        <v>83805.632852964176</v>
      </c>
      <c r="AA118" s="145">
        <f t="shared" si="170"/>
        <v>56739.999983999995</v>
      </c>
      <c r="AB118" s="145">
        <f t="shared" si="171"/>
        <v>12872.499999999996</v>
      </c>
      <c r="AC118" s="145">
        <f t="shared" si="172"/>
        <v>12872.5</v>
      </c>
      <c r="AD118" s="145">
        <f t="shared" si="173"/>
        <v>8715.2333909999998</v>
      </c>
      <c r="AE118" s="145">
        <f t="shared" si="174"/>
        <v>68751.045413566244</v>
      </c>
      <c r="AF118" s="145">
        <f t="shared" si="175"/>
        <v>46547.400011999998</v>
      </c>
      <c r="AG118" s="145">
        <f t="shared" si="176"/>
        <v>12872.5</v>
      </c>
      <c r="AH118" s="145">
        <f t="shared" si="177"/>
        <v>12872.5</v>
      </c>
      <c r="AI118" s="145">
        <f t="shared" si="178"/>
        <v>8715.2333910000016</v>
      </c>
      <c r="AK118" s="180"/>
      <c r="AL118" s="184" t="s">
        <v>459</v>
      </c>
      <c r="AM118" s="185">
        <v>51490</v>
      </c>
      <c r="AN118" s="185">
        <v>8715.2333909999998</v>
      </c>
      <c r="AO118" s="185">
        <v>2921.6166119999993</v>
      </c>
      <c r="AP118" s="185">
        <v>2548.1499929999995</v>
      </c>
      <c r="AQ118" s="185">
        <v>5.9080460258439453</v>
      </c>
      <c r="AR118" s="185">
        <v>4</v>
      </c>
      <c r="AS118" s="185">
        <v>90.747268266689375</v>
      </c>
      <c r="AT118" s="185">
        <v>110.61842334206806</v>
      </c>
      <c r="AU118" s="185">
        <v>1.9080460258439451</v>
      </c>
      <c r="AV118" s="185">
        <v>34860.933563999999</v>
      </c>
      <c r="AW118" s="185">
        <v>-16629.066435999997</v>
      </c>
      <c r="AX118" s="185">
        <v>-4157.2666089999993</v>
      </c>
      <c r="AY118" s="155"/>
    </row>
    <row r="119" spans="1:51" x14ac:dyDescent="0.35">
      <c r="B119" s="142" t="str">
        <f t="shared" si="154"/>
        <v>20043 2.75 OZ. PS TOFFEE NUT</v>
      </c>
      <c r="D119" s="173">
        <f t="shared" si="155"/>
        <v>47894</v>
      </c>
      <c r="E119" s="174">
        <f t="shared" si="155"/>
        <v>7700.9167180000013</v>
      </c>
      <c r="F119" s="174">
        <f t="shared" si="155"/>
        <v>2455.3832799999991</v>
      </c>
      <c r="G119" s="174">
        <f t="shared" si="155"/>
        <v>1171.733328</v>
      </c>
      <c r="H119" s="175">
        <f t="shared" si="156"/>
        <v>6.2192595704941622</v>
      </c>
      <c r="I119" s="176">
        <f t="shared" si="157"/>
        <v>6.2</v>
      </c>
      <c r="J119" s="177">
        <f t="shared" si="158"/>
        <v>0.68192231493489919</v>
      </c>
      <c r="K119" s="177">
        <f t="shared" si="158"/>
        <v>0.76059575942410484</v>
      </c>
      <c r="L119" s="178">
        <f t="shared" si="164"/>
        <v>6.2000000002823672</v>
      </c>
      <c r="M119" s="143">
        <f t="shared" si="159"/>
        <v>0.67981056343866209</v>
      </c>
      <c r="N119" s="143">
        <f t="shared" si="160"/>
        <v>-2.111751496237102E-3</v>
      </c>
      <c r="O119" s="143">
        <f t="shared" si="165"/>
        <v>0.75824037489208485</v>
      </c>
      <c r="P119" s="143">
        <f t="shared" si="166"/>
        <v>-2.3553845320199995E-3</v>
      </c>
      <c r="Q119" s="179">
        <f t="shared" si="161"/>
        <v>6.2</v>
      </c>
      <c r="R119" s="143">
        <f t="shared" si="162"/>
        <v>0.68192231496595601</v>
      </c>
      <c r="S119" s="143">
        <f t="shared" si="163"/>
        <v>3.1056823779351816E-11</v>
      </c>
      <c r="T119" s="143">
        <f t="shared" si="167"/>
        <v>0.76059575940043223</v>
      </c>
      <c r="U119" s="143">
        <f t="shared" si="168"/>
        <v>-2.3672619420267438E-11</v>
      </c>
      <c r="W119" s="144"/>
      <c r="X119" s="144"/>
      <c r="Y119" s="143"/>
      <c r="Z119" s="145">
        <f t="shared" si="169"/>
        <v>70451.979677602314</v>
      </c>
      <c r="AA119" s="145">
        <f t="shared" si="170"/>
        <v>70233.806621200012</v>
      </c>
      <c r="AB119" s="145">
        <f t="shared" si="171"/>
        <v>7724.838709325606</v>
      </c>
      <c r="AC119" s="145">
        <f t="shared" si="172"/>
        <v>7724.8387096774186</v>
      </c>
      <c r="AD119" s="145">
        <f t="shared" si="173"/>
        <v>7700.9167180000013</v>
      </c>
      <c r="AE119" s="145">
        <f t="shared" si="174"/>
        <v>63164.665963371343</v>
      </c>
      <c r="AF119" s="145">
        <f t="shared" si="175"/>
        <v>62969.059987600005</v>
      </c>
      <c r="AG119" s="145">
        <f t="shared" si="176"/>
        <v>7724.8387099178444</v>
      </c>
      <c r="AH119" s="145">
        <f t="shared" si="177"/>
        <v>7724.8387096774186</v>
      </c>
      <c r="AI119" s="145">
        <f t="shared" si="178"/>
        <v>7700.9167180000013</v>
      </c>
      <c r="AK119" s="180"/>
      <c r="AL119" s="184" t="s">
        <v>460</v>
      </c>
      <c r="AM119" s="185">
        <v>47894</v>
      </c>
      <c r="AN119" s="185">
        <v>7700.9167180000013</v>
      </c>
      <c r="AO119" s="185">
        <v>2455.3832799999991</v>
      </c>
      <c r="AP119" s="185">
        <v>1171.733328</v>
      </c>
      <c r="AQ119" s="185">
        <v>6.2192595704941622</v>
      </c>
      <c r="AR119" s="185">
        <v>6.2</v>
      </c>
      <c r="AS119" s="185">
        <v>68.192231493489913</v>
      </c>
      <c r="AT119" s="185">
        <v>76.05957594241049</v>
      </c>
      <c r="AU119" s="185">
        <v>1.9259570494161837E-2</v>
      </c>
      <c r="AV119" s="185">
        <v>47745.683651600004</v>
      </c>
      <c r="AW119" s="185">
        <v>-148.31634840000035</v>
      </c>
      <c r="AX119" s="185">
        <v>-23.921991677419456</v>
      </c>
      <c r="AY119" s="155"/>
    </row>
    <row r="120" spans="1:51" x14ac:dyDescent="0.35">
      <c r="B120" s="142" t="str">
        <f t="shared" si="154"/>
        <v>20044 PS ULT Choc Chunk</v>
      </c>
      <c r="D120" s="173">
        <f t="shared" si="155"/>
        <v>63014</v>
      </c>
      <c r="E120" s="174">
        <f t="shared" si="155"/>
        <v>9946.6667349999952</v>
      </c>
      <c r="F120" s="174">
        <f t="shared" si="155"/>
        <v>2547.0832649999993</v>
      </c>
      <c r="G120" s="174">
        <f t="shared" si="155"/>
        <v>1204.0166589999999</v>
      </c>
      <c r="H120" s="175">
        <f t="shared" si="156"/>
        <v>6.335187624037756</v>
      </c>
      <c r="I120" s="176">
        <f t="shared" si="157"/>
        <v>6.2</v>
      </c>
      <c r="J120" s="177">
        <f t="shared" si="158"/>
        <v>0.74198580248991619</v>
      </c>
      <c r="K120" s="177">
        <f t="shared" si="158"/>
        <v>0.81349061627670738</v>
      </c>
      <c r="L120" s="178">
        <f t="shared" si="164"/>
        <v>6.200000000182424</v>
      </c>
      <c r="M120" s="143">
        <f t="shared" si="159"/>
        <v>0.72615244387044853</v>
      </c>
      <c r="N120" s="143">
        <f t="shared" si="160"/>
        <v>-1.5833358619467663E-2</v>
      </c>
      <c r="O120" s="143">
        <f t="shared" si="165"/>
        <v>0.79613140450225106</v>
      </c>
      <c r="P120" s="143">
        <f t="shared" si="166"/>
        <v>-1.7359211774456318E-2</v>
      </c>
      <c r="Q120" s="179">
        <f t="shared" si="161"/>
        <v>6.2</v>
      </c>
      <c r="R120" s="143">
        <f t="shared" si="162"/>
        <v>0.74198580251174795</v>
      </c>
      <c r="S120" s="143">
        <f t="shared" si="163"/>
        <v>2.1831758623136466E-11</v>
      </c>
      <c r="T120" s="143">
        <f t="shared" si="167"/>
        <v>0.81349061627588015</v>
      </c>
      <c r="U120" s="143">
        <f t="shared" si="168"/>
        <v>-8.2722717564820414E-13</v>
      </c>
      <c r="W120" s="144"/>
      <c r="X120" s="144"/>
      <c r="Y120" s="143"/>
      <c r="Z120" s="145">
        <f t="shared" si="169"/>
        <v>86777.921815053764</v>
      </c>
      <c r="AA120" s="145">
        <f t="shared" si="170"/>
        <v>84926.153285799955</v>
      </c>
      <c r="AB120" s="145">
        <f t="shared" si="171"/>
        <v>10163.548386797729</v>
      </c>
      <c r="AC120" s="145">
        <f t="shared" si="172"/>
        <v>10163.548387096775</v>
      </c>
      <c r="AD120" s="145">
        <f t="shared" si="173"/>
        <v>9946.6667349999934</v>
      </c>
      <c r="AE120" s="145">
        <f t="shared" si="174"/>
        <v>79150.250377821678</v>
      </c>
      <c r="AF120" s="145">
        <f t="shared" si="175"/>
        <v>77461.249999999971</v>
      </c>
      <c r="AG120" s="145">
        <f t="shared" si="176"/>
        <v>10163.548387107108</v>
      </c>
      <c r="AH120" s="145">
        <f t="shared" si="177"/>
        <v>10163.548387096773</v>
      </c>
      <c r="AI120" s="145">
        <f t="shared" si="178"/>
        <v>9946.6667349999952</v>
      </c>
      <c r="AK120" s="180"/>
      <c r="AL120" s="184" t="s">
        <v>461</v>
      </c>
      <c r="AM120" s="185">
        <v>63014</v>
      </c>
      <c r="AN120" s="185">
        <v>9946.6667349999952</v>
      </c>
      <c r="AO120" s="185">
        <v>2547.0832649999993</v>
      </c>
      <c r="AP120" s="185">
        <v>1204.0166589999999</v>
      </c>
      <c r="AQ120" s="185">
        <v>6.3351876240377551</v>
      </c>
      <c r="AR120" s="185">
        <v>6.2</v>
      </c>
      <c r="AS120" s="185">
        <v>74.198580248991618</v>
      </c>
      <c r="AT120" s="185">
        <v>81.349061627670736</v>
      </c>
      <c r="AU120" s="185">
        <v>0.13518762403775553</v>
      </c>
      <c r="AV120" s="185">
        <v>61669.333757000015</v>
      </c>
      <c r="AW120" s="185">
        <v>-1344.6662429999997</v>
      </c>
      <c r="AX120" s="185">
        <v>-216.88165209677408</v>
      </c>
      <c r="AY120" s="155"/>
    </row>
    <row r="121" spans="1:51" x14ac:dyDescent="0.35">
      <c r="B121" s="142" t="str">
        <f t="shared" si="154"/>
        <v>20059 2.75OZ. PS Apple Pie Cookie</v>
      </c>
      <c r="D121" s="173">
        <f t="shared" si="155"/>
        <v>5918</v>
      </c>
      <c r="E121" s="174">
        <f t="shared" si="155"/>
        <v>958.48334100000011</v>
      </c>
      <c r="F121" s="174">
        <f t="shared" si="155"/>
        <v>201.333325</v>
      </c>
      <c r="G121" s="174">
        <f t="shared" si="155"/>
        <v>253.68333299999998</v>
      </c>
      <c r="H121" s="175">
        <f t="shared" si="156"/>
        <v>6.174337880328375</v>
      </c>
      <c r="I121" s="176">
        <f t="shared" si="157"/>
        <v>6.2</v>
      </c>
      <c r="J121" s="177">
        <f t="shared" si="158"/>
        <v>0.67528555339086094</v>
      </c>
      <c r="K121" s="177">
        <f t="shared" si="158"/>
        <v>0.82298880253747242</v>
      </c>
      <c r="L121" s="178">
        <f t="shared" si="164"/>
        <v>6.1999999999321984</v>
      </c>
      <c r="M121" s="143">
        <f t="shared" si="159"/>
        <v>0.6780922120113847</v>
      </c>
      <c r="N121" s="143">
        <f t="shared" si="160"/>
        <v>2.8066586205237609E-3</v>
      </c>
      <c r="O121" s="143">
        <f t="shared" si="165"/>
        <v>0.8264093533899951</v>
      </c>
      <c r="P121" s="143">
        <f t="shared" si="166"/>
        <v>3.4205508525226858E-3</v>
      </c>
      <c r="Q121" s="179">
        <f t="shared" si="161"/>
        <v>6.2</v>
      </c>
      <c r="R121" s="143">
        <f t="shared" si="162"/>
        <v>0.67528555338347618</v>
      </c>
      <c r="S121" s="143">
        <f t="shared" si="163"/>
        <v>-7.3847594705966912E-12</v>
      </c>
      <c r="T121" s="143">
        <f t="shared" si="167"/>
        <v>0.8229888024666977</v>
      </c>
      <c r="U121" s="143">
        <f t="shared" si="168"/>
        <v>-7.0774719418409404E-11</v>
      </c>
      <c r="W121" s="144"/>
      <c r="X121" s="144"/>
      <c r="Y121" s="143"/>
      <c r="Z121" s="145">
        <f t="shared" si="169"/>
        <v>8727.4265876698209</v>
      </c>
      <c r="AA121" s="145">
        <f t="shared" si="170"/>
        <v>8763.6999938000008</v>
      </c>
      <c r="AB121" s="145">
        <f t="shared" si="171"/>
        <v>954.51612904269643</v>
      </c>
      <c r="AC121" s="145">
        <f t="shared" si="172"/>
        <v>954.51612903225805</v>
      </c>
      <c r="AD121" s="145">
        <f t="shared" si="173"/>
        <v>958.48334100000011</v>
      </c>
      <c r="AE121" s="145">
        <f t="shared" si="174"/>
        <v>7161.0999751199643</v>
      </c>
      <c r="AF121" s="145">
        <f t="shared" si="175"/>
        <v>7190.8633292000013</v>
      </c>
      <c r="AG121" s="145">
        <f t="shared" si="176"/>
        <v>954.5161291143437</v>
      </c>
      <c r="AH121" s="145">
        <f t="shared" si="177"/>
        <v>954.51612903225805</v>
      </c>
      <c r="AI121" s="145">
        <f t="shared" si="178"/>
        <v>958.48334100000011</v>
      </c>
      <c r="AK121" s="180"/>
      <c r="AL121" s="184" t="s">
        <v>462</v>
      </c>
      <c r="AM121" s="185">
        <v>5918</v>
      </c>
      <c r="AN121" s="185">
        <v>958.48334100000011</v>
      </c>
      <c r="AO121" s="185">
        <v>201.333325</v>
      </c>
      <c r="AP121" s="185">
        <v>253.68333299999998</v>
      </c>
      <c r="AQ121" s="185">
        <v>6.1743378803283759</v>
      </c>
      <c r="AR121" s="185">
        <v>6.2</v>
      </c>
      <c r="AS121" s="185">
        <v>67.528555339086097</v>
      </c>
      <c r="AT121" s="185">
        <v>82.298880253747242</v>
      </c>
      <c r="AU121" s="185">
        <v>-2.566211967162417E-2</v>
      </c>
      <c r="AV121" s="185">
        <v>5942.5967142</v>
      </c>
      <c r="AW121" s="185">
        <v>24.596714200000132</v>
      </c>
      <c r="AX121" s="185">
        <v>3.9672119677419575</v>
      </c>
      <c r="AY121" s="155"/>
    </row>
    <row r="122" spans="1:51" x14ac:dyDescent="0.35">
      <c r="B122" s="142" t="str">
        <f t="shared" si="154"/>
        <v>20080 2.75 OZ PS TURTLE BRW</v>
      </c>
      <c r="D122" s="173">
        <f t="shared" si="155"/>
        <v>51669</v>
      </c>
      <c r="E122" s="174">
        <f t="shared" si="155"/>
        <v>8325.4333799999986</v>
      </c>
      <c r="F122" s="174">
        <f t="shared" si="155"/>
        <v>1123.8332890000001</v>
      </c>
      <c r="G122" s="174">
        <f t="shared" si="155"/>
        <v>3976.9333249999995</v>
      </c>
      <c r="H122" s="175">
        <f t="shared" si="156"/>
        <v>6.2061634081564181</v>
      </c>
      <c r="I122" s="176">
        <f t="shared" si="157"/>
        <v>6.2</v>
      </c>
      <c r="J122" s="177">
        <f t="shared" si="158"/>
        <v>0.62070501565998848</v>
      </c>
      <c r="K122" s="177">
        <f t="shared" si="158"/>
        <v>0.88194247970114181</v>
      </c>
      <c r="L122" s="178">
        <f t="shared" si="164"/>
        <v>6.1999999999177531</v>
      </c>
      <c r="M122" s="143">
        <f t="shared" si="159"/>
        <v>0.6200885867721716</v>
      </c>
      <c r="N122" s="143">
        <f t="shared" si="160"/>
        <v>-6.1642888781687777E-4</v>
      </c>
      <c r="O122" s="143">
        <f t="shared" si="165"/>
        <v>0.88106661306459522</v>
      </c>
      <c r="P122" s="143">
        <f t="shared" si="166"/>
        <v>-8.7586663654659613E-4</v>
      </c>
      <c r="Q122" s="179">
        <f t="shared" si="161"/>
        <v>6.2</v>
      </c>
      <c r="R122" s="143">
        <f t="shared" si="162"/>
        <v>0.6207050156517544</v>
      </c>
      <c r="S122" s="143">
        <f t="shared" si="163"/>
        <v>-8.234080084434936E-12</v>
      </c>
      <c r="T122" s="143">
        <f t="shared" si="167"/>
        <v>0.88194247970158068</v>
      </c>
      <c r="U122" s="143">
        <f t="shared" si="168"/>
        <v>4.3887116163432438E-13</v>
      </c>
      <c r="W122" s="144"/>
      <c r="X122" s="144"/>
      <c r="Y122" s="143"/>
      <c r="Z122" s="145">
        <f t="shared" si="169"/>
        <v>83325.191113352717</v>
      </c>
      <c r="AA122" s="145">
        <f t="shared" si="170"/>
        <v>83242.439962799996</v>
      </c>
      <c r="AB122" s="145">
        <f t="shared" si="171"/>
        <v>8333.7096775299069</v>
      </c>
      <c r="AC122" s="145">
        <f t="shared" si="172"/>
        <v>8333.7096774193542</v>
      </c>
      <c r="AD122" s="145">
        <f t="shared" si="173"/>
        <v>8325.4333799999986</v>
      </c>
      <c r="AE122" s="145">
        <f t="shared" si="174"/>
        <v>58643.693035059878</v>
      </c>
      <c r="AF122" s="145">
        <f t="shared" si="175"/>
        <v>58585.453347799994</v>
      </c>
      <c r="AG122" s="145">
        <f t="shared" si="176"/>
        <v>8333.7096774152069</v>
      </c>
      <c r="AH122" s="145">
        <f t="shared" si="177"/>
        <v>8333.7096774193542</v>
      </c>
      <c r="AI122" s="145">
        <f t="shared" si="178"/>
        <v>8325.4333799999986</v>
      </c>
      <c r="AK122" s="180"/>
      <c r="AL122" s="184" t="s">
        <v>463</v>
      </c>
      <c r="AM122" s="185">
        <v>51669</v>
      </c>
      <c r="AN122" s="185">
        <v>8325.4333799999986</v>
      </c>
      <c r="AO122" s="185">
        <v>1123.8332890000001</v>
      </c>
      <c r="AP122" s="185">
        <v>3976.9333249999995</v>
      </c>
      <c r="AQ122" s="185">
        <v>6.2061634081564181</v>
      </c>
      <c r="AR122" s="185">
        <v>6.2</v>
      </c>
      <c r="AS122" s="185">
        <v>62.070501565998853</v>
      </c>
      <c r="AT122" s="185">
        <v>88.194247970114176</v>
      </c>
      <c r="AU122" s="185">
        <v>6.1634081564182E-3</v>
      </c>
      <c r="AV122" s="185">
        <v>51617.686956000012</v>
      </c>
      <c r="AW122" s="185">
        <v>-51.313044000000772</v>
      </c>
      <c r="AX122" s="185">
        <v>-8.2762974193549468</v>
      </c>
      <c r="AY122" s="155"/>
    </row>
    <row r="123" spans="1:51" x14ac:dyDescent="0.35">
      <c r="B123" s="142" t="str">
        <f t="shared" si="154"/>
        <v>20081 2.75 OZ. PS WHITE MAC</v>
      </c>
      <c r="D123" s="173">
        <f t="shared" si="155"/>
        <v>50601</v>
      </c>
      <c r="E123" s="174">
        <f t="shared" si="155"/>
        <v>8188.1333809999978</v>
      </c>
      <c r="F123" s="174">
        <f t="shared" si="155"/>
        <v>1608.6666209999996</v>
      </c>
      <c r="G123" s="174">
        <f t="shared" si="155"/>
        <v>5333.1999930000002</v>
      </c>
      <c r="H123" s="175">
        <f t="shared" si="156"/>
        <v>6.179796743103398</v>
      </c>
      <c r="I123" s="176">
        <f t="shared" si="157"/>
        <v>6.2</v>
      </c>
      <c r="J123" s="177">
        <f t="shared" si="158"/>
        <v>0.53942178556220644</v>
      </c>
      <c r="K123" s="177">
        <f t="shared" si="158"/>
        <v>0.83307320871956048</v>
      </c>
      <c r="L123" s="178">
        <f t="shared" si="164"/>
        <v>6.2000000000335405</v>
      </c>
      <c r="M123" s="143">
        <f t="shared" si="159"/>
        <v>0.54118528643132346</v>
      </c>
      <c r="N123" s="143">
        <f t="shared" si="160"/>
        <v>1.7635008691170295E-3</v>
      </c>
      <c r="O123" s="143">
        <f t="shared" si="165"/>
        <v>0.83579672743430566</v>
      </c>
      <c r="P123" s="143">
        <f t="shared" si="166"/>
        <v>2.7235187147451878E-3</v>
      </c>
      <c r="Q123" s="179">
        <f t="shared" si="161"/>
        <v>6.2</v>
      </c>
      <c r="R123" s="143">
        <f t="shared" si="162"/>
        <v>0.53942178556512455</v>
      </c>
      <c r="S123" s="143">
        <f t="shared" si="163"/>
        <v>2.9181101979247615E-12</v>
      </c>
      <c r="T123" s="143">
        <f t="shared" si="167"/>
        <v>0.83307320872500012</v>
      </c>
      <c r="U123" s="143">
        <f t="shared" si="168"/>
        <v>5.439648731453417E-12</v>
      </c>
      <c r="W123" s="144"/>
      <c r="X123" s="144"/>
      <c r="Y123" s="143"/>
      <c r="Z123" s="145">
        <f t="shared" si="169"/>
        <v>93500.324692255424</v>
      </c>
      <c r="AA123" s="145">
        <f t="shared" si="170"/>
        <v>93805.999968999997</v>
      </c>
      <c r="AB123" s="145">
        <f t="shared" si="171"/>
        <v>8161.451612859074</v>
      </c>
      <c r="AC123" s="145">
        <f t="shared" si="172"/>
        <v>8161.4516129032245</v>
      </c>
      <c r="AD123" s="145">
        <f t="shared" si="173"/>
        <v>8188.1333809999969</v>
      </c>
      <c r="AE123" s="145">
        <f t="shared" si="174"/>
        <v>60542.232745194953</v>
      </c>
      <c r="AF123" s="145">
        <f t="shared" si="175"/>
        <v>60740.160012399989</v>
      </c>
      <c r="AG123" s="145">
        <f t="shared" si="176"/>
        <v>8161.4516128499354</v>
      </c>
      <c r="AH123" s="145">
        <f t="shared" si="177"/>
        <v>8161.4516129032263</v>
      </c>
      <c r="AI123" s="145">
        <f t="shared" si="178"/>
        <v>8188.1333809999978</v>
      </c>
      <c r="AK123" s="180"/>
      <c r="AL123" s="184" t="s">
        <v>464</v>
      </c>
      <c r="AM123" s="185">
        <v>50601</v>
      </c>
      <c r="AN123" s="185">
        <v>8188.1333809999978</v>
      </c>
      <c r="AO123" s="185">
        <v>1608.6666209999996</v>
      </c>
      <c r="AP123" s="185">
        <v>5333.1999930000002</v>
      </c>
      <c r="AQ123" s="185">
        <v>6.179796743103398</v>
      </c>
      <c r="AR123" s="185">
        <v>6.2</v>
      </c>
      <c r="AS123" s="185">
        <v>53.94217855622064</v>
      </c>
      <c r="AT123" s="185">
        <v>83.307320871956051</v>
      </c>
      <c r="AU123" s="185">
        <v>-2.0203256896602396E-2</v>
      </c>
      <c r="AV123" s="185">
        <v>50766.426962200014</v>
      </c>
      <c r="AW123" s="185">
        <v>165.42696219999999</v>
      </c>
      <c r="AX123" s="185">
        <v>26.681768096774171</v>
      </c>
      <c r="AY123" s="155"/>
    </row>
    <row r="124" spans="1:51" x14ac:dyDescent="0.35">
      <c r="B124" s="142" t="str">
        <f t="shared" si="154"/>
        <v>20082 GINGER MOLASSES COOKIE</v>
      </c>
      <c r="D124" s="173">
        <f t="shared" si="155"/>
        <v>12978</v>
      </c>
      <c r="E124" s="174">
        <f t="shared" si="155"/>
        <v>3213.6500460000007</v>
      </c>
      <c r="F124" s="174">
        <f t="shared" si="155"/>
        <v>2381.5499569999997</v>
      </c>
      <c r="G124" s="174">
        <f t="shared" si="155"/>
        <v>1977.8833289999998</v>
      </c>
      <c r="H124" s="175">
        <f t="shared" si="156"/>
        <v>4.0383986477163534</v>
      </c>
      <c r="I124" s="176">
        <f t="shared" si="157"/>
        <v>6.2</v>
      </c>
      <c r="J124" s="177">
        <f t="shared" si="158"/>
        <v>0.45387004841758594</v>
      </c>
      <c r="K124" s="177">
        <f t="shared" si="158"/>
        <v>0.61344670200859963</v>
      </c>
      <c r="L124" s="178">
        <f t="shared" si="164"/>
        <v>3.7757524267289315</v>
      </c>
      <c r="M124" s="143">
        <f t="shared" si="159"/>
        <v>0.42435160226228458</v>
      </c>
      <c r="N124" s="143">
        <f t="shared" si="160"/>
        <v>-2.9518446155301359E-2</v>
      </c>
      <c r="O124" s="143">
        <f t="shared" si="165"/>
        <v>0.57435838652361404</v>
      </c>
      <c r="P124" s="143">
        <f t="shared" si="166"/>
        <v>-3.9088315484985592E-2</v>
      </c>
      <c r="Q124" s="179">
        <f t="shared" si="161"/>
        <v>6.2</v>
      </c>
      <c r="R124" s="143">
        <f t="shared" si="162"/>
        <v>0.27640337689230288</v>
      </c>
      <c r="S124" s="143">
        <f t="shared" si="163"/>
        <v>-0.17746667152528306</v>
      </c>
      <c r="T124" s="143">
        <f t="shared" si="167"/>
        <v>0.37411098894217898</v>
      </c>
      <c r="U124" s="143">
        <f t="shared" si="168"/>
        <v>-0.23933571306642065</v>
      </c>
      <c r="W124" s="144"/>
      <c r="X124" s="144"/>
      <c r="Y124" s="143"/>
      <c r="Z124" s="145">
        <f t="shared" si="169"/>
        <v>30583.129486992057</v>
      </c>
      <c r="AA124" s="145">
        <f t="shared" si="170"/>
        <v>46953.116658400002</v>
      </c>
      <c r="AB124" s="145">
        <f t="shared" si="171"/>
        <v>3437.1956985652532</v>
      </c>
      <c r="AC124" s="145">
        <f t="shared" si="172"/>
        <v>2093.2258064516127</v>
      </c>
      <c r="AD124" s="145">
        <f t="shared" si="173"/>
        <v>3213.6500460000011</v>
      </c>
      <c r="AE124" s="145">
        <f t="shared" si="174"/>
        <v>22595.648125817737</v>
      </c>
      <c r="AF124" s="145">
        <f t="shared" si="175"/>
        <v>34690.240018600001</v>
      </c>
      <c r="AG124" s="145">
        <f t="shared" si="176"/>
        <v>3432.3569889188566</v>
      </c>
      <c r="AH124" s="145">
        <f t="shared" si="177"/>
        <v>2093.2258064516127</v>
      </c>
      <c r="AI124" s="145">
        <f t="shared" si="178"/>
        <v>3213.6500460000002</v>
      </c>
      <c r="AK124" s="180"/>
      <c r="AL124" s="184" t="s">
        <v>465</v>
      </c>
      <c r="AM124" s="185">
        <v>12978</v>
      </c>
      <c r="AN124" s="185">
        <v>3213.6500460000007</v>
      </c>
      <c r="AO124" s="185">
        <v>2381.5499569999997</v>
      </c>
      <c r="AP124" s="185">
        <v>1977.8833289999998</v>
      </c>
      <c r="AQ124" s="185">
        <v>4.0383986477163543</v>
      </c>
      <c r="AR124" s="185">
        <v>6.2</v>
      </c>
      <c r="AS124" s="185">
        <v>45.387004841758596</v>
      </c>
      <c r="AT124" s="185">
        <v>61.344670200859966</v>
      </c>
      <c r="AU124" s="185">
        <v>-2.1616013522836459</v>
      </c>
      <c r="AV124" s="185">
        <v>12147.676843250001</v>
      </c>
      <c r="AW124" s="185">
        <v>-830.32315674999961</v>
      </c>
      <c r="AX124" s="185">
        <v>-223.54565292473112</v>
      </c>
      <c r="AY124" s="155"/>
    </row>
    <row r="125" spans="1:51" x14ac:dyDescent="0.35">
      <c r="B125" s="142" t="str">
        <f t="shared" si="154"/>
        <v>NONE</v>
      </c>
      <c r="D125" s="173">
        <f t="shared" si="155"/>
        <v>0</v>
      </c>
      <c r="E125" s="174">
        <f t="shared" si="155"/>
        <v>4.6666670000000003</v>
      </c>
      <c r="F125" s="174">
        <f t="shared" si="155"/>
        <v>0</v>
      </c>
      <c r="G125" s="174">
        <f t="shared" si="155"/>
        <v>0</v>
      </c>
      <c r="H125" s="175">
        <f t="shared" si="156"/>
        <v>0</v>
      </c>
      <c r="I125" s="176">
        <f t="shared" si="157"/>
        <v>1</v>
      </c>
      <c r="J125" s="177">
        <f t="shared" si="158"/>
        <v>0</v>
      </c>
      <c r="K125" s="177">
        <f t="shared" si="158"/>
        <v>0</v>
      </c>
      <c r="L125" s="178">
        <f t="shared" si="164"/>
        <v>0</v>
      </c>
      <c r="M125" s="143">
        <f t="shared" si="159"/>
        <v>0</v>
      </c>
      <c r="N125" s="143">
        <f t="shared" si="160"/>
        <v>0</v>
      </c>
      <c r="O125" s="143">
        <f t="shared" si="165"/>
        <v>0</v>
      </c>
      <c r="P125" s="143">
        <f t="shared" si="166"/>
        <v>0</v>
      </c>
      <c r="Q125" s="179">
        <f t="shared" si="161"/>
        <v>1</v>
      </c>
      <c r="R125" s="143">
        <f t="shared" si="162"/>
        <v>0</v>
      </c>
      <c r="S125" s="143">
        <f t="shared" si="163"/>
        <v>0</v>
      </c>
      <c r="T125" s="143">
        <f t="shared" si="167"/>
        <v>0</v>
      </c>
      <c r="U125" s="143">
        <f t="shared" si="168"/>
        <v>0</v>
      </c>
      <c r="W125" s="144"/>
      <c r="X125" s="144"/>
      <c r="Y125" s="143"/>
      <c r="Z125" s="145">
        <f t="shared" si="169"/>
        <v>0</v>
      </c>
      <c r="AA125" s="145">
        <f t="shared" si="170"/>
        <v>4.6666670000000003</v>
      </c>
      <c r="AB125" s="145">
        <f t="shared" si="171"/>
        <v>0</v>
      </c>
      <c r="AC125" s="145">
        <f t="shared" si="172"/>
        <v>0</v>
      </c>
      <c r="AD125" s="145">
        <f t="shared" si="173"/>
        <v>0</v>
      </c>
      <c r="AE125" s="145">
        <f t="shared" si="174"/>
        <v>0</v>
      </c>
      <c r="AF125" s="145">
        <f t="shared" si="175"/>
        <v>4.6666670000000003</v>
      </c>
      <c r="AG125" s="145">
        <f t="shared" si="176"/>
        <v>0</v>
      </c>
      <c r="AH125" s="145">
        <f t="shared" si="177"/>
        <v>0</v>
      </c>
      <c r="AI125" s="145">
        <f t="shared" si="178"/>
        <v>0</v>
      </c>
      <c r="AK125" s="180"/>
      <c r="AL125" s="184" t="s">
        <v>370</v>
      </c>
      <c r="AM125" s="185">
        <v>0</v>
      </c>
      <c r="AN125" s="185">
        <v>4.6666670000000003</v>
      </c>
      <c r="AO125" s="185">
        <v>0</v>
      </c>
      <c r="AP125" s="185">
        <v>0</v>
      </c>
      <c r="AQ125" s="185">
        <v>0</v>
      </c>
      <c r="AR125" s="185">
        <v>1</v>
      </c>
      <c r="AS125" s="185">
        <v>0</v>
      </c>
      <c r="AT125" s="185">
        <v>0</v>
      </c>
      <c r="AU125" s="185">
        <v>-1</v>
      </c>
      <c r="AV125" s="185">
        <v>4.6666670000000003</v>
      </c>
      <c r="AW125" s="185">
        <v>4.6666670000000003</v>
      </c>
      <c r="AX125" s="185">
        <v>4.6666670000000003</v>
      </c>
      <c r="AY125" s="155"/>
    </row>
    <row r="126" spans="1:51" x14ac:dyDescent="0.35">
      <c r="B126" s="187" t="str">
        <f>CONCATENATE(A105," Subtotal")</f>
        <v>Cookie Line Subtotal</v>
      </c>
      <c r="C126" s="188"/>
      <c r="D126" s="189">
        <f>SUM(D106:D125)</f>
        <v>1925589.71</v>
      </c>
      <c r="E126" s="189">
        <f>SUM(E106:E125)</f>
        <v>258723.70198099993</v>
      </c>
      <c r="F126" s="189">
        <f>SUM(F106:F125)</f>
        <v>66461.064735000022</v>
      </c>
      <c r="G126" s="189">
        <f>SUM(G106:G125)</f>
        <v>42896.533187999994</v>
      </c>
      <c r="H126" s="190">
        <f t="shared" ref="H126" si="197">D126/E126</f>
        <v>7.4426490315966909</v>
      </c>
      <c r="I126" s="191"/>
      <c r="J126" s="192">
        <f>AB126/(SUM($E126:$G126))</f>
        <v>0.73327294097191797</v>
      </c>
      <c r="K126" s="192">
        <f>AG126/(SUM($E126:$F126))</f>
        <v>0.82998727558661634</v>
      </c>
      <c r="L126" s="193">
        <f>D126/(J126*(E126+F126+G126))</f>
        <v>7.1343488841238143</v>
      </c>
      <c r="M126" s="194">
        <f>AD126/(SUM($E126:$G126))</f>
        <v>0.70288557278372199</v>
      </c>
      <c r="N126" s="195">
        <f>M126-J126</f>
        <v>-3.0387368188195985E-2</v>
      </c>
      <c r="O126" s="194">
        <f>AI126/(SUM($E126:$F126))</f>
        <v>0.79560625771856097</v>
      </c>
      <c r="P126" s="195">
        <f>O126-K126</f>
        <v>-3.4381017868055364E-2</v>
      </c>
      <c r="Q126" s="193">
        <f>D126/(R126*(E126+F126+G126))</f>
        <v>7.1700516953197715</v>
      </c>
      <c r="R126" s="196">
        <f>AC126/(SUM($E126:$G126))</f>
        <v>0.7296216555308781</v>
      </c>
      <c r="S126" s="195">
        <f>R126-J126</f>
        <v>-3.6512854410398754E-3</v>
      </c>
      <c r="T126" s="196">
        <f>AH126/(SUM($E126:$F126))</f>
        <v>0.82586921311864814</v>
      </c>
      <c r="U126" s="195">
        <f>T126-K126</f>
        <v>-4.1180624679681976E-3</v>
      </c>
      <c r="V126" s="187"/>
      <c r="W126" s="187"/>
      <c r="X126" s="187"/>
      <c r="Y126" s="143"/>
      <c r="Z126" s="197">
        <f t="shared" ref="Z126:AI126" si="198">SUM(Z106:Z125)</f>
        <v>2707242.3647921532</v>
      </c>
      <c r="AA126" s="197">
        <f t="shared" si="198"/>
        <v>2654330.9093171987</v>
      </c>
      <c r="AB126" s="197">
        <f t="shared" si="198"/>
        <v>269904.05729737255</v>
      </c>
      <c r="AC126" s="197">
        <f t="shared" si="198"/>
        <v>268560.08740591403</v>
      </c>
      <c r="AD126" s="197">
        <f t="shared" si="198"/>
        <v>258719.03531399992</v>
      </c>
      <c r="AE126" s="197">
        <f t="shared" si="198"/>
        <v>2416069.7029267703</v>
      </c>
      <c r="AF126" s="197">
        <f t="shared" si="198"/>
        <v>2374007.9470177991</v>
      </c>
      <c r="AG126" s="197">
        <f t="shared" si="198"/>
        <v>269899.21858888218</v>
      </c>
      <c r="AH126" s="197">
        <f t="shared" si="198"/>
        <v>268560.08740591403</v>
      </c>
      <c r="AI126" s="197">
        <f t="shared" si="198"/>
        <v>258719.03531399995</v>
      </c>
      <c r="AK126" s="198"/>
      <c r="AL126" s="222" t="s">
        <v>371</v>
      </c>
      <c r="AM126" s="221">
        <v>1925589.71</v>
      </c>
      <c r="AN126" s="221">
        <v>258723.70198099993</v>
      </c>
      <c r="AO126" s="221">
        <v>66461.064735000007</v>
      </c>
      <c r="AP126" s="221">
        <v>42896.533187999994</v>
      </c>
      <c r="AQ126" s="221">
        <v>7.4426490315966909</v>
      </c>
      <c r="AR126" s="221">
        <v>7.2688392679931519</v>
      </c>
      <c r="AS126" s="221">
        <v>73.327294097191839</v>
      </c>
      <c r="AT126" s="221">
        <v>82.998727558661642</v>
      </c>
      <c r="AU126" s="221">
        <v>0.17380976360353884</v>
      </c>
      <c r="AV126" s="221">
        <v>1880621.00452005</v>
      </c>
      <c r="AW126" s="221">
        <v>-44968.705479950011</v>
      </c>
      <c r="AX126" s="221">
        <v>-11180.355317387099</v>
      </c>
      <c r="AY126" s="155"/>
    </row>
    <row r="127" spans="1:51" x14ac:dyDescent="0.35">
      <c r="A127" s="166" t="str">
        <f>AL127</f>
        <v>Danish Line</v>
      </c>
      <c r="B127" s="142"/>
      <c r="C127" s="187"/>
      <c r="D127" s="189"/>
      <c r="E127" s="189"/>
      <c r="F127" s="189"/>
      <c r="G127" s="189"/>
      <c r="H127" s="187"/>
      <c r="I127" s="187"/>
      <c r="J127" s="192"/>
      <c r="K127" s="192"/>
      <c r="L127" s="193"/>
      <c r="M127" s="195"/>
      <c r="N127" s="195"/>
      <c r="O127" s="195"/>
      <c r="P127" s="195"/>
      <c r="Q127" s="193"/>
      <c r="R127" s="195"/>
      <c r="S127" s="195"/>
      <c r="T127" s="195"/>
      <c r="U127" s="195"/>
      <c r="V127" s="206"/>
      <c r="W127" s="206"/>
      <c r="X127" s="206"/>
      <c r="Y127" s="207"/>
      <c r="AK127" s="201"/>
      <c r="AL127" s="184" t="s">
        <v>466</v>
      </c>
      <c r="AM127" s="184"/>
      <c r="AN127" s="184"/>
      <c r="AO127" s="184"/>
      <c r="AP127" s="184"/>
      <c r="AQ127" s="184"/>
      <c r="AR127" s="184"/>
      <c r="AS127" s="184"/>
      <c r="AT127" s="184"/>
      <c r="AU127" s="184"/>
      <c r="AV127" s="184"/>
      <c r="AW127" s="184"/>
      <c r="AX127" s="184"/>
      <c r="AY127" s="155"/>
    </row>
    <row r="128" spans="1:51" x14ac:dyDescent="0.35">
      <c r="B128" s="142" t="str">
        <f t="shared" ref="B128:B134" si="199">AL128</f>
        <v>19430 CO BOWTIES DANISH</v>
      </c>
      <c r="D128" s="173">
        <f t="shared" ref="D128:G134" si="200">AM128</f>
        <v>1849</v>
      </c>
      <c r="E128" s="174">
        <f t="shared" si="200"/>
        <v>888.76668000000006</v>
      </c>
      <c r="F128" s="174">
        <f>AO128</f>
        <v>387.73332299999993</v>
      </c>
      <c r="G128" s="174">
        <f>AP128</f>
        <v>832.68332999999996</v>
      </c>
      <c r="H128" s="175">
        <f t="shared" ref="H128:H134" si="201">IF(ISERROR(D128/E128),0,D128/E128)</f>
        <v>2.0804110253098145</v>
      </c>
      <c r="I128" s="176">
        <f t="shared" ref="I128:I134" si="202">AR128</f>
        <v>2.2000000000000002</v>
      </c>
      <c r="J128" s="177">
        <f t="shared" ref="J128:K134" si="203">AS128/100</f>
        <v>0.39847391746659933</v>
      </c>
      <c r="K128" s="177">
        <f t="shared" si="203"/>
        <v>0.65840543932114259</v>
      </c>
      <c r="L128" s="178">
        <f>IF(ISERROR(D128/(J128*(E128+F128+G128))),0,D128/(J128*(E128+F128+G128)))</f>
        <v>2.2000000002585605</v>
      </c>
      <c r="M128" s="143">
        <f t="shared" ref="M128:M134" si="204">IF(ISERROR(D128/Z128),0,D128/Z128)</f>
        <v>0.42137952926826022</v>
      </c>
      <c r="N128" s="143">
        <f t="shared" ref="N128:N134" si="205">M128-J128</f>
        <v>2.2905611801660897E-2</v>
      </c>
      <c r="O128" s="143">
        <f>IF(ISERROR(D128/AE128),0,D128/AE128)</f>
        <v>0.69625278332255525</v>
      </c>
      <c r="P128" s="143">
        <f>O128-K128</f>
        <v>3.7847344001412653E-2</v>
      </c>
      <c r="Q128" s="179">
        <f t="shared" ref="Q128:Q134" si="206">I128</f>
        <v>2.2000000000000002</v>
      </c>
      <c r="R128" s="143">
        <f t="shared" ref="R128:R134" si="207">IF(ISERROR(D128/AA128),0,D128/AA128)</f>
        <v>0.39847391751343098</v>
      </c>
      <c r="S128" s="143">
        <f t="shared" ref="S128:S134" si="208">R128-J128</f>
        <v>4.6831649669343278E-11</v>
      </c>
      <c r="T128" s="143">
        <f>IF(ISERROR(D128/AF128),0,D128/AF128)</f>
        <v>0.65840543946676777</v>
      </c>
      <c r="U128" s="143">
        <f>T128-K128</f>
        <v>1.4562517858252022E-10</v>
      </c>
      <c r="W128" s="144"/>
      <c r="X128" s="144"/>
      <c r="Y128" s="143"/>
      <c r="Z128" s="145">
        <f>(SUM($E128:$G128))*$H128</f>
        <v>4387.9682603729016</v>
      </c>
      <c r="AA128" s="145">
        <f>(SUM($E128:$G128))*$Q128</f>
        <v>4640.2033326000001</v>
      </c>
      <c r="AB128" s="145">
        <f>(SUM($E128:$G128))*$J128</f>
        <v>840.45454535576891</v>
      </c>
      <c r="AC128" s="145">
        <f>SUM(($E128:$G128))*$R128</f>
        <v>840.45454545454538</v>
      </c>
      <c r="AD128" s="145">
        <f>SUM(($E128:$G128))*$M128</f>
        <v>888.76668000000018</v>
      </c>
      <c r="AE128" s="145">
        <f>(SUM($E128:$F128))*$H128</f>
        <v>2655.6446800492113</v>
      </c>
      <c r="AF128" s="145">
        <f>(SUM($E128:$F128))*$Q128</f>
        <v>2808.3000066000004</v>
      </c>
      <c r="AG128" s="145">
        <f>(SUM($E128:$F128))*$K128</f>
        <v>840.4545452686549</v>
      </c>
      <c r="AH128" s="145">
        <f>SUM(($E128:$F128))*$T128</f>
        <v>840.4545454545455</v>
      </c>
      <c r="AI128" s="145">
        <f>SUM(($E128:$F128))*$O128</f>
        <v>888.76668000000018</v>
      </c>
      <c r="AK128" s="180"/>
      <c r="AL128" s="184" t="s">
        <v>467</v>
      </c>
      <c r="AM128" s="185">
        <v>1849</v>
      </c>
      <c r="AN128" s="185">
        <v>888.76668000000006</v>
      </c>
      <c r="AO128" s="185">
        <v>387.73332299999993</v>
      </c>
      <c r="AP128" s="185">
        <v>832.68332999999996</v>
      </c>
      <c r="AQ128" s="185">
        <v>2.0804110253098145</v>
      </c>
      <c r="AR128" s="185">
        <v>2.2000000000000002</v>
      </c>
      <c r="AS128" s="185">
        <v>39.84739174665993</v>
      </c>
      <c r="AT128" s="185">
        <v>65.840543932114258</v>
      </c>
      <c r="AU128" s="185">
        <v>-0.11958897469018552</v>
      </c>
      <c r="AV128" s="185">
        <v>1955.2866959999999</v>
      </c>
      <c r="AW128" s="185">
        <v>106.28669600000008</v>
      </c>
      <c r="AX128" s="185">
        <v>48.312134545454583</v>
      </c>
      <c r="AY128" s="155"/>
    </row>
    <row r="129" spans="1:51" x14ac:dyDescent="0.35">
      <c r="B129" s="142" t="str">
        <f t="shared" si="199"/>
        <v>19445 CO CHEESE POCKETS</v>
      </c>
      <c r="D129" s="173">
        <f t="shared" si="200"/>
        <v>3002</v>
      </c>
      <c r="E129" s="174">
        <f t="shared" si="200"/>
        <v>1096.050011</v>
      </c>
      <c r="F129" s="174">
        <f t="shared" si="200"/>
        <v>373.99999299999996</v>
      </c>
      <c r="G129" s="174">
        <f t="shared" si="200"/>
        <v>484.74999700000001</v>
      </c>
      <c r="H129" s="175">
        <f t="shared" si="201"/>
        <v>2.7389261163923293</v>
      </c>
      <c r="I129" s="176">
        <f t="shared" si="202"/>
        <v>3</v>
      </c>
      <c r="J129" s="177">
        <f t="shared" si="203"/>
        <v>0.51190232563677329</v>
      </c>
      <c r="K129" s="177">
        <f t="shared" si="203"/>
        <v>0.68070246858532468</v>
      </c>
      <c r="L129" s="178">
        <f t="shared" ref="L129:L134" si="209">IF(ISERROR(D129/(J129*(E129+F129+G129))),0,D129/(J129*(E129+F129+G129)))</f>
        <v>2.9999999999999996</v>
      </c>
      <c r="M129" s="143">
        <f t="shared" si="204"/>
        <v>0.56069675181057055</v>
      </c>
      <c r="N129" s="143">
        <f t="shared" si="205"/>
        <v>4.8794426173797256E-2</v>
      </c>
      <c r="O129" s="143">
        <f t="shared" ref="O129:O134" si="210">IF(ISERROR(D129/AE129),0,D129/AE129)</f>
        <v>0.74558689025383662</v>
      </c>
      <c r="P129" s="143">
        <f t="shared" ref="P129:P134" si="211">O129-K129</f>
        <v>6.4884421668511938E-2</v>
      </c>
      <c r="Q129" s="179">
        <f t="shared" si="206"/>
        <v>3</v>
      </c>
      <c r="R129" s="143">
        <f t="shared" si="207"/>
        <v>0.51190232563677318</v>
      </c>
      <c r="S129" s="143">
        <f t="shared" si="208"/>
        <v>0</v>
      </c>
      <c r="T129" s="143">
        <f t="shared" ref="T129:T134" si="212">IF(ISERROR(D129/AF129),0,D129/AF129)</f>
        <v>0.68070246858532479</v>
      </c>
      <c r="U129" s="143">
        <f t="shared" ref="U129:U134" si="213">T129-K129</f>
        <v>0</v>
      </c>
      <c r="W129" s="144"/>
      <c r="X129" s="144"/>
      <c r="Y129" s="143"/>
      <c r="Z129" s="145">
        <f t="shared" ref="Z129:Z134" si="214">(SUM($E129:$G129))*$H129</f>
        <v>5354.0527750626516</v>
      </c>
      <c r="AA129" s="145">
        <f t="shared" ref="AA129:AA134" si="215">(SUM($E129:$G129))*$Q129</f>
        <v>5864.4000030000007</v>
      </c>
      <c r="AB129" s="145">
        <f t="shared" ref="AB129:AB134" si="216">(SUM($E129:$G129))*$J129</f>
        <v>1000.6666666666667</v>
      </c>
      <c r="AC129" s="145">
        <f t="shared" ref="AC129:AC134" si="217">SUM(($E129:$G129))*$R129</f>
        <v>1000.6666666666666</v>
      </c>
      <c r="AD129" s="145">
        <f t="shared" ref="AD129:AD134" si="218">SUM(($E129:$G129))*$M129</f>
        <v>1096.050011</v>
      </c>
      <c r="AE129" s="145">
        <f t="shared" ref="AE129:AE134" si="219">(SUM($E129:$F129))*$H129</f>
        <v>4026.3583483582479</v>
      </c>
      <c r="AF129" s="145">
        <f t="shared" ref="AF129:AF134" si="220">(SUM($E129:$F129))*$Q129</f>
        <v>4410.1500120000001</v>
      </c>
      <c r="AG129" s="145">
        <f t="shared" ref="AG129:AG134" si="221">(SUM($E129:$F129))*$K129</f>
        <v>1000.6666666666664</v>
      </c>
      <c r="AH129" s="145">
        <f t="shared" ref="AH129:AH134" si="222">SUM(($E129:$F129))*$T129</f>
        <v>1000.6666666666665</v>
      </c>
      <c r="AI129" s="145">
        <f t="shared" ref="AI129:AI134" si="223">SUM(($E129:$F129))*$O129</f>
        <v>1096.050011</v>
      </c>
      <c r="AK129" s="180"/>
      <c r="AL129" s="184" t="s">
        <v>468</v>
      </c>
      <c r="AM129" s="185">
        <v>3002</v>
      </c>
      <c r="AN129" s="185">
        <v>1096.050011</v>
      </c>
      <c r="AO129" s="185">
        <v>373.99999299999996</v>
      </c>
      <c r="AP129" s="185">
        <v>484.74999700000001</v>
      </c>
      <c r="AQ129" s="185">
        <v>2.7389261163923293</v>
      </c>
      <c r="AR129" s="185">
        <v>3</v>
      </c>
      <c r="AS129" s="185">
        <v>51.190232563677327</v>
      </c>
      <c r="AT129" s="185">
        <v>68.070246858532471</v>
      </c>
      <c r="AU129" s="185">
        <v>-0.26107388360767059</v>
      </c>
      <c r="AV129" s="185">
        <v>3288.1500329999999</v>
      </c>
      <c r="AW129" s="185">
        <v>286.15003299999995</v>
      </c>
      <c r="AX129" s="185">
        <v>95.383344333333341</v>
      </c>
      <c r="AY129" s="155"/>
    </row>
    <row r="130" spans="1:51" x14ac:dyDescent="0.35">
      <c r="B130" s="142" t="str">
        <f t="shared" si="199"/>
        <v>19450 CO DANISH SCHNECKEN</v>
      </c>
      <c r="D130" s="173">
        <f t="shared" si="200"/>
        <v>0</v>
      </c>
      <c r="E130" s="174">
        <f t="shared" si="200"/>
        <v>0</v>
      </c>
      <c r="F130" s="174">
        <f t="shared" si="200"/>
        <v>0</v>
      </c>
      <c r="G130" s="174">
        <f t="shared" si="200"/>
        <v>0</v>
      </c>
      <c r="H130" s="175">
        <f t="shared" si="201"/>
        <v>0</v>
      </c>
      <c r="I130" s="176">
        <f t="shared" si="202"/>
        <v>3.2</v>
      </c>
      <c r="J130" s="177">
        <f t="shared" si="203"/>
        <v>0</v>
      </c>
      <c r="K130" s="177">
        <f t="shared" si="203"/>
        <v>0</v>
      </c>
      <c r="L130" s="178">
        <f t="shared" si="209"/>
        <v>0</v>
      </c>
      <c r="M130" s="143">
        <f t="shared" si="204"/>
        <v>0</v>
      </c>
      <c r="N130" s="143">
        <f t="shared" si="205"/>
        <v>0</v>
      </c>
      <c r="O130" s="143">
        <f t="shared" si="210"/>
        <v>0</v>
      </c>
      <c r="P130" s="143">
        <f t="shared" si="211"/>
        <v>0</v>
      </c>
      <c r="Q130" s="179">
        <f t="shared" si="206"/>
        <v>3.2</v>
      </c>
      <c r="R130" s="143">
        <f t="shared" si="207"/>
        <v>0</v>
      </c>
      <c r="S130" s="143">
        <f t="shared" si="208"/>
        <v>0</v>
      </c>
      <c r="T130" s="143">
        <f t="shared" si="212"/>
        <v>0</v>
      </c>
      <c r="U130" s="143">
        <f t="shared" si="213"/>
        <v>0</v>
      </c>
      <c r="W130" s="144"/>
      <c r="X130" s="144"/>
      <c r="Y130" s="143"/>
      <c r="Z130" s="145">
        <f t="shared" si="214"/>
        <v>0</v>
      </c>
      <c r="AA130" s="145">
        <f t="shared" si="215"/>
        <v>0</v>
      </c>
      <c r="AB130" s="145">
        <f t="shared" si="216"/>
        <v>0</v>
      </c>
      <c r="AC130" s="145">
        <f t="shared" si="217"/>
        <v>0</v>
      </c>
      <c r="AD130" s="145">
        <f t="shared" si="218"/>
        <v>0</v>
      </c>
      <c r="AE130" s="145">
        <f t="shared" si="219"/>
        <v>0</v>
      </c>
      <c r="AF130" s="145">
        <f t="shared" si="220"/>
        <v>0</v>
      </c>
      <c r="AG130" s="145">
        <f t="shared" si="221"/>
        <v>0</v>
      </c>
      <c r="AH130" s="145">
        <f t="shared" si="222"/>
        <v>0</v>
      </c>
      <c r="AI130" s="145">
        <f t="shared" si="223"/>
        <v>0</v>
      </c>
      <c r="AK130" s="180"/>
      <c r="AL130" s="184" t="s">
        <v>469</v>
      </c>
      <c r="AM130" s="185">
        <v>0</v>
      </c>
      <c r="AN130" s="185">
        <v>0</v>
      </c>
      <c r="AO130" s="185">
        <v>0</v>
      </c>
      <c r="AP130" s="185">
        <v>0</v>
      </c>
      <c r="AQ130" s="185">
        <v>0</v>
      </c>
      <c r="AR130" s="185">
        <v>3.2</v>
      </c>
      <c r="AS130" s="185">
        <v>0</v>
      </c>
      <c r="AT130" s="185">
        <v>0</v>
      </c>
      <c r="AU130" s="185">
        <v>-3.2</v>
      </c>
      <c r="AV130" s="185">
        <v>0</v>
      </c>
      <c r="AW130" s="185">
        <v>0</v>
      </c>
      <c r="AX130" s="185">
        <v>0</v>
      </c>
      <c r="AY130" s="155"/>
    </row>
    <row r="131" spans="1:51" x14ac:dyDescent="0.35">
      <c r="B131" s="142" t="str">
        <f t="shared" si="199"/>
        <v>19650 CO CINN RL</v>
      </c>
      <c r="D131" s="173">
        <f t="shared" si="200"/>
        <v>60991</v>
      </c>
      <c r="E131" s="174">
        <f t="shared" si="200"/>
        <v>19977.933545999997</v>
      </c>
      <c r="F131" s="174">
        <f t="shared" si="200"/>
        <v>9876.4998180000039</v>
      </c>
      <c r="G131" s="174">
        <f t="shared" si="200"/>
        <v>4853.0499709999985</v>
      </c>
      <c r="H131" s="175">
        <f t="shared" si="201"/>
        <v>3.0529183541213492</v>
      </c>
      <c r="I131" s="176">
        <f t="shared" si="202"/>
        <v>3.2</v>
      </c>
      <c r="J131" s="177">
        <f t="shared" si="203"/>
        <v>0.54910168266141068</v>
      </c>
      <c r="K131" s="177">
        <f t="shared" si="203"/>
        <v>0.63836205725665818</v>
      </c>
      <c r="L131" s="178">
        <f t="shared" si="209"/>
        <v>3.2002938407887824</v>
      </c>
      <c r="M131" s="143">
        <f t="shared" si="204"/>
        <v>0.57560882052930906</v>
      </c>
      <c r="N131" s="143">
        <f t="shared" si="205"/>
        <v>2.6507137867898378E-2</v>
      </c>
      <c r="O131" s="143">
        <f t="shared" si="210"/>
        <v>0.66917811845293329</v>
      </c>
      <c r="P131" s="143">
        <f t="shared" si="211"/>
        <v>3.0816061196275113E-2</v>
      </c>
      <c r="Q131" s="179">
        <f t="shared" si="206"/>
        <v>3.2</v>
      </c>
      <c r="R131" s="143">
        <f t="shared" si="207"/>
        <v>0.54915210405877157</v>
      </c>
      <c r="S131" s="143">
        <f t="shared" si="208"/>
        <v>5.0421397360889131E-5</v>
      </c>
      <c r="T131" s="143">
        <f t="shared" si="212"/>
        <v>0.63842067500042199</v>
      </c>
      <c r="U131" s="143">
        <f t="shared" si="213"/>
        <v>5.8617743763811347E-5</v>
      </c>
      <c r="W131" s="144"/>
      <c r="X131" s="144"/>
      <c r="Y131" s="143"/>
      <c r="Z131" s="145">
        <f t="shared" si="214"/>
        <v>105959.11289878235</v>
      </c>
      <c r="AA131" s="145">
        <f t="shared" si="215"/>
        <v>111063.94667199999</v>
      </c>
      <c r="AB131" s="145">
        <f t="shared" si="216"/>
        <v>19057.937500191369</v>
      </c>
      <c r="AC131" s="145">
        <f t="shared" si="217"/>
        <v>19059.6875</v>
      </c>
      <c r="AD131" s="145">
        <f t="shared" si="218"/>
        <v>19977.933546</v>
      </c>
      <c r="AE131" s="145">
        <f t="shared" si="219"/>
        <v>91143.147568848377</v>
      </c>
      <c r="AF131" s="145">
        <f t="shared" si="220"/>
        <v>95534.186764800004</v>
      </c>
      <c r="AG131" s="145">
        <f t="shared" si="221"/>
        <v>19057.937500474854</v>
      </c>
      <c r="AH131" s="145">
        <f t="shared" si="222"/>
        <v>19059.6875</v>
      </c>
      <c r="AI131" s="145">
        <f t="shared" si="223"/>
        <v>19977.933545999997</v>
      </c>
      <c r="AK131" s="180"/>
      <c r="AL131" s="184" t="s">
        <v>470</v>
      </c>
      <c r="AM131" s="185">
        <v>60991</v>
      </c>
      <c r="AN131" s="185">
        <v>19977.933545999997</v>
      </c>
      <c r="AO131" s="185">
        <v>9876.4998180000039</v>
      </c>
      <c r="AP131" s="185">
        <v>4853.0499709999985</v>
      </c>
      <c r="AQ131" s="185">
        <v>3.0529183541213496</v>
      </c>
      <c r="AR131" s="185">
        <v>3.2</v>
      </c>
      <c r="AS131" s="185">
        <v>54.910168266141071</v>
      </c>
      <c r="AT131" s="185">
        <v>63.83620572566582</v>
      </c>
      <c r="AU131" s="185">
        <v>-0.14708164587865041</v>
      </c>
      <c r="AV131" s="185">
        <v>63929.387347199983</v>
      </c>
      <c r="AW131" s="185">
        <v>2938.3873472000018</v>
      </c>
      <c r="AX131" s="185">
        <v>918.24604600000055</v>
      </c>
      <c r="AY131" s="155"/>
    </row>
    <row r="132" spans="1:51" x14ac:dyDescent="0.35">
      <c r="B132" s="142" t="str">
        <f t="shared" si="199"/>
        <v>19657 PS CINN ROLL</v>
      </c>
      <c r="D132" s="173">
        <f t="shared" si="200"/>
        <v>0</v>
      </c>
      <c r="E132" s="174">
        <f t="shared" si="200"/>
        <v>0</v>
      </c>
      <c r="F132" s="174">
        <f t="shared" si="200"/>
        <v>0</v>
      </c>
      <c r="G132" s="174">
        <f t="shared" si="200"/>
        <v>0</v>
      </c>
      <c r="H132" s="175">
        <f t="shared" si="201"/>
        <v>0</v>
      </c>
      <c r="I132" s="176">
        <f t="shared" si="202"/>
        <v>3.2</v>
      </c>
      <c r="J132" s="177">
        <f t="shared" si="203"/>
        <v>0</v>
      </c>
      <c r="K132" s="177">
        <f t="shared" si="203"/>
        <v>0</v>
      </c>
      <c r="L132" s="178">
        <f t="shared" si="209"/>
        <v>0</v>
      </c>
      <c r="M132" s="143">
        <f t="shared" si="204"/>
        <v>0</v>
      </c>
      <c r="N132" s="143">
        <f t="shared" si="205"/>
        <v>0</v>
      </c>
      <c r="O132" s="143">
        <f t="shared" si="210"/>
        <v>0</v>
      </c>
      <c r="P132" s="143">
        <f t="shared" si="211"/>
        <v>0</v>
      </c>
      <c r="Q132" s="179">
        <f t="shared" si="206"/>
        <v>3.2</v>
      </c>
      <c r="R132" s="143">
        <f t="shared" si="207"/>
        <v>0</v>
      </c>
      <c r="S132" s="143">
        <f t="shared" si="208"/>
        <v>0</v>
      </c>
      <c r="T132" s="143">
        <f t="shared" si="212"/>
        <v>0</v>
      </c>
      <c r="U132" s="143">
        <f t="shared" si="213"/>
        <v>0</v>
      </c>
      <c r="W132" s="144"/>
      <c r="X132" s="144"/>
      <c r="Y132" s="143"/>
      <c r="Z132" s="145">
        <f t="shared" si="214"/>
        <v>0</v>
      </c>
      <c r="AA132" s="145">
        <f t="shared" si="215"/>
        <v>0</v>
      </c>
      <c r="AB132" s="145">
        <f t="shared" si="216"/>
        <v>0</v>
      </c>
      <c r="AC132" s="145">
        <f t="shared" si="217"/>
        <v>0</v>
      </c>
      <c r="AD132" s="145">
        <f t="shared" si="218"/>
        <v>0</v>
      </c>
      <c r="AE132" s="145">
        <f t="shared" si="219"/>
        <v>0</v>
      </c>
      <c r="AF132" s="145">
        <f t="shared" si="220"/>
        <v>0</v>
      </c>
      <c r="AG132" s="145">
        <f t="shared" si="221"/>
        <v>0</v>
      </c>
      <c r="AH132" s="145">
        <f t="shared" si="222"/>
        <v>0</v>
      </c>
      <c r="AI132" s="145">
        <f t="shared" si="223"/>
        <v>0</v>
      </c>
      <c r="AK132" s="180"/>
      <c r="AL132" s="184" t="s">
        <v>471</v>
      </c>
      <c r="AM132" s="185">
        <v>0</v>
      </c>
      <c r="AN132" s="185">
        <v>0</v>
      </c>
      <c r="AO132" s="185">
        <v>0</v>
      </c>
      <c r="AP132" s="185">
        <v>0</v>
      </c>
      <c r="AQ132" s="185">
        <v>0</v>
      </c>
      <c r="AR132" s="185">
        <v>3.2</v>
      </c>
      <c r="AS132" s="185">
        <v>0</v>
      </c>
      <c r="AT132" s="185">
        <v>0</v>
      </c>
      <c r="AU132" s="185">
        <v>-3.2</v>
      </c>
      <c r="AV132" s="185">
        <v>0</v>
      </c>
      <c r="AW132" s="185">
        <v>0</v>
      </c>
      <c r="AX132" s="185">
        <v>0</v>
      </c>
      <c r="AY132" s="155"/>
    </row>
    <row r="133" spans="1:51" x14ac:dyDescent="0.35">
      <c r="B133" s="142" t="str">
        <f t="shared" si="199"/>
        <v>19659 PS CINNAMON ROLL</v>
      </c>
      <c r="D133" s="173">
        <f t="shared" si="200"/>
        <v>183004.2</v>
      </c>
      <c r="E133" s="174">
        <f t="shared" si="200"/>
        <v>57877.200656000001</v>
      </c>
      <c r="F133" s="174">
        <f t="shared" si="200"/>
        <v>17952.132777999996</v>
      </c>
      <c r="G133" s="174">
        <f t="shared" si="200"/>
        <v>10172.43325300001</v>
      </c>
      <c r="H133" s="175">
        <f t="shared" si="201"/>
        <v>3.1619393807193124</v>
      </c>
      <c r="I133" s="176">
        <f t="shared" si="202"/>
        <v>2.56</v>
      </c>
      <c r="J133" s="177">
        <f t="shared" si="203"/>
        <v>0.83120839696432602</v>
      </c>
      <c r="K133" s="177">
        <f t="shared" si="203"/>
        <v>0.94271421599564509</v>
      </c>
      <c r="L133" s="178">
        <f t="shared" si="209"/>
        <v>2.5600223822314296</v>
      </c>
      <c r="M133" s="143">
        <f t="shared" si="204"/>
        <v>0.67297688042434933</v>
      </c>
      <c r="N133" s="143">
        <f t="shared" si="205"/>
        <v>-0.15823151653997669</v>
      </c>
      <c r="O133" s="143">
        <f t="shared" si="210"/>
        <v>0.76325609147514006</v>
      </c>
      <c r="P133" s="143">
        <f t="shared" si="211"/>
        <v>-0.17945812452050502</v>
      </c>
      <c r="Q133" s="179">
        <f t="shared" si="206"/>
        <v>2.56</v>
      </c>
      <c r="R133" s="143">
        <f t="shared" si="207"/>
        <v>0.83121566426850857</v>
      </c>
      <c r="S133" s="143">
        <f t="shared" si="208"/>
        <v>7.2673041825455087E-6</v>
      </c>
      <c r="T133" s="143">
        <f t="shared" si="212"/>
        <v>0.94272245828482304</v>
      </c>
      <c r="U133" s="143">
        <f t="shared" si="213"/>
        <v>8.242289177951001E-6</v>
      </c>
      <c r="W133" s="144"/>
      <c r="X133" s="144"/>
      <c r="Y133" s="143"/>
      <c r="Z133" s="145">
        <f t="shared" si="214"/>
        <v>271932.37289905961</v>
      </c>
      <c r="AA133" s="145">
        <f t="shared" si="215"/>
        <v>220164.52271872002</v>
      </c>
      <c r="AB133" s="145">
        <f t="shared" si="216"/>
        <v>71485.390624001258</v>
      </c>
      <c r="AC133" s="145">
        <f t="shared" si="217"/>
        <v>71486.015625</v>
      </c>
      <c r="AD133" s="145">
        <f t="shared" si="218"/>
        <v>57877.200655999994</v>
      </c>
      <c r="AE133" s="145">
        <f t="shared" si="219"/>
        <v>239767.75559866021</v>
      </c>
      <c r="AF133" s="145">
        <f t="shared" si="220"/>
        <v>194123.09359104</v>
      </c>
      <c r="AG133" s="145">
        <f t="shared" si="221"/>
        <v>71485.390617705663</v>
      </c>
      <c r="AH133" s="145">
        <f t="shared" si="222"/>
        <v>71486.015625</v>
      </c>
      <c r="AI133" s="145">
        <f t="shared" si="223"/>
        <v>57877.200656000001</v>
      </c>
      <c r="AK133" s="180"/>
      <c r="AL133" s="184" t="s">
        <v>472</v>
      </c>
      <c r="AM133" s="185">
        <v>183004.2</v>
      </c>
      <c r="AN133" s="185">
        <v>57877.200656000001</v>
      </c>
      <c r="AO133" s="185">
        <v>17952.132777999996</v>
      </c>
      <c r="AP133" s="185">
        <v>10172.43325300001</v>
      </c>
      <c r="AQ133" s="185">
        <v>3.1619393807193119</v>
      </c>
      <c r="AR133" s="185">
        <v>2.56</v>
      </c>
      <c r="AS133" s="185">
        <v>83.120839696432597</v>
      </c>
      <c r="AT133" s="185">
        <v>94.271421599564505</v>
      </c>
      <c r="AU133" s="185">
        <v>0.60193938071931197</v>
      </c>
      <c r="AV133" s="185">
        <v>148165.63367936006</v>
      </c>
      <c r="AW133" s="185">
        <v>-34838.566320640013</v>
      </c>
      <c r="AX133" s="185">
        <v>-13608.814969000008</v>
      </c>
      <c r="AY133" s="155"/>
    </row>
    <row r="134" spans="1:51" x14ac:dyDescent="0.35">
      <c r="B134" s="142" t="str">
        <f t="shared" si="199"/>
        <v>NONE</v>
      </c>
      <c r="D134" s="173">
        <f t="shared" si="200"/>
        <v>0</v>
      </c>
      <c r="E134" s="174">
        <f t="shared" si="200"/>
        <v>0</v>
      </c>
      <c r="F134" s="174">
        <f t="shared" si="200"/>
        <v>0</v>
      </c>
      <c r="G134" s="174">
        <f t="shared" si="200"/>
        <v>0</v>
      </c>
      <c r="H134" s="175">
        <f t="shared" si="201"/>
        <v>0</v>
      </c>
      <c r="I134" s="176">
        <f t="shared" si="202"/>
        <v>1</v>
      </c>
      <c r="J134" s="177">
        <f t="shared" si="203"/>
        <v>0</v>
      </c>
      <c r="K134" s="177">
        <f t="shared" si="203"/>
        <v>0</v>
      </c>
      <c r="L134" s="178">
        <f t="shared" si="209"/>
        <v>0</v>
      </c>
      <c r="M134" s="143">
        <f t="shared" si="204"/>
        <v>0</v>
      </c>
      <c r="N134" s="143">
        <f t="shared" si="205"/>
        <v>0</v>
      </c>
      <c r="O134" s="143">
        <f t="shared" si="210"/>
        <v>0</v>
      </c>
      <c r="P134" s="143">
        <f t="shared" si="211"/>
        <v>0</v>
      </c>
      <c r="Q134" s="179">
        <f t="shared" si="206"/>
        <v>1</v>
      </c>
      <c r="R134" s="143">
        <f t="shared" si="207"/>
        <v>0</v>
      </c>
      <c r="S134" s="143">
        <f t="shared" si="208"/>
        <v>0</v>
      </c>
      <c r="T134" s="143">
        <f t="shared" si="212"/>
        <v>0</v>
      </c>
      <c r="U134" s="143">
        <f t="shared" si="213"/>
        <v>0</v>
      </c>
      <c r="W134" s="144"/>
      <c r="X134" s="144"/>
      <c r="Y134" s="143"/>
      <c r="Z134" s="145">
        <f t="shared" si="214"/>
        <v>0</v>
      </c>
      <c r="AA134" s="145">
        <f t="shared" si="215"/>
        <v>0</v>
      </c>
      <c r="AB134" s="145">
        <f t="shared" si="216"/>
        <v>0</v>
      </c>
      <c r="AC134" s="145">
        <f t="shared" si="217"/>
        <v>0</v>
      </c>
      <c r="AD134" s="145">
        <f t="shared" si="218"/>
        <v>0</v>
      </c>
      <c r="AE134" s="145">
        <f t="shared" si="219"/>
        <v>0</v>
      </c>
      <c r="AF134" s="145">
        <f t="shared" si="220"/>
        <v>0</v>
      </c>
      <c r="AG134" s="145">
        <f t="shared" si="221"/>
        <v>0</v>
      </c>
      <c r="AH134" s="145">
        <f t="shared" si="222"/>
        <v>0</v>
      </c>
      <c r="AI134" s="145">
        <f t="shared" si="223"/>
        <v>0</v>
      </c>
      <c r="AK134" s="180"/>
      <c r="AL134" s="184" t="s">
        <v>370</v>
      </c>
      <c r="AM134" s="185">
        <v>0</v>
      </c>
      <c r="AN134" s="185">
        <v>0</v>
      </c>
      <c r="AO134" s="185">
        <v>0</v>
      </c>
      <c r="AP134" s="185">
        <v>0</v>
      </c>
      <c r="AQ134" s="185">
        <v>0</v>
      </c>
      <c r="AR134" s="185">
        <v>1</v>
      </c>
      <c r="AS134" s="185">
        <v>0</v>
      </c>
      <c r="AT134" s="185">
        <v>0</v>
      </c>
      <c r="AU134" s="185">
        <v>-1</v>
      </c>
      <c r="AV134" s="185">
        <v>0</v>
      </c>
      <c r="AW134" s="185">
        <v>0</v>
      </c>
      <c r="AX134" s="185">
        <v>0</v>
      </c>
      <c r="AY134" s="155"/>
    </row>
    <row r="135" spans="1:51" x14ac:dyDescent="0.35">
      <c r="B135" s="187" t="str">
        <f>CONCATENATE(A127," Subtotal")</f>
        <v>Danish Line Subtotal</v>
      </c>
      <c r="C135" s="188"/>
      <c r="D135" s="189">
        <f>SUM(D128:D134)</f>
        <v>248846.2</v>
      </c>
      <c r="E135" s="189">
        <f>SUM(E128:E134)</f>
        <v>79839.950893000001</v>
      </c>
      <c r="F135" s="189">
        <f>SUM(F128:F134)</f>
        <v>28590.365912000001</v>
      </c>
      <c r="G135" s="189">
        <f>SUM(G128:G134)</f>
        <v>16342.916551000009</v>
      </c>
      <c r="H135" s="190">
        <f t="shared" ref="H135" si="224">D135/E135</f>
        <v>3.1168130392953146</v>
      </c>
      <c r="I135" s="191"/>
      <c r="J135" s="192">
        <f>AB135/(SUM($E135:$G135))</f>
        <v>0.74041881300475687</v>
      </c>
      <c r="K135" s="192">
        <f>AG135/(SUM($E135:$F135))</f>
        <v>0.85201677955307553</v>
      </c>
      <c r="L135" s="193">
        <f>D135/(J135*(E135+F135+G135))</f>
        <v>2.6935940170447203</v>
      </c>
      <c r="M135" s="194">
        <f>AD135/(SUM($E135:$G135))</f>
        <v>0.63988043545527551</v>
      </c>
      <c r="N135" s="195">
        <f>M135-J135</f>
        <v>-0.10053837754948136</v>
      </c>
      <c r="O135" s="194">
        <f>AI135/(SUM($E135:$F135))</f>
        <v>0.73632498037041949</v>
      </c>
      <c r="P135" s="195">
        <f>O135-K135</f>
        <v>-0.11569179918265604</v>
      </c>
      <c r="Q135" s="193">
        <f>D135/(R135*(E135+F135+G135))</f>
        <v>2.6935247724497562</v>
      </c>
      <c r="R135" s="196">
        <f>AC135/(SUM($E135:$G135))</f>
        <v>0.74043784754319331</v>
      </c>
      <c r="S135" s="195">
        <f>R135-J135</f>
        <v>1.9034538436435433E-5</v>
      </c>
      <c r="T135" s="196">
        <f>AH135/(SUM($E135:$F135))</f>
        <v>0.85203868308591912</v>
      </c>
      <c r="U135" s="195">
        <f>T135-K135</f>
        <v>2.1903532843592366E-5</v>
      </c>
      <c r="V135" s="187"/>
      <c r="W135" s="187"/>
      <c r="X135" s="187"/>
      <c r="Y135" s="143"/>
      <c r="Z135" s="197">
        <f t="shared" ref="Z135:AI135" si="225">SUM(Z128:Z134)</f>
        <v>387633.50683327753</v>
      </c>
      <c r="AA135" s="197">
        <f t="shared" si="225"/>
        <v>341733.07272632001</v>
      </c>
      <c r="AB135" s="197">
        <f t="shared" si="225"/>
        <v>92384.449336215068</v>
      </c>
      <c r="AC135" s="197">
        <f t="shared" si="225"/>
        <v>92386.824337121216</v>
      </c>
      <c r="AD135" s="197">
        <f t="shared" si="225"/>
        <v>79839.950893000001</v>
      </c>
      <c r="AE135" s="197">
        <f t="shared" si="225"/>
        <v>337592.90619591606</v>
      </c>
      <c r="AF135" s="197">
        <f t="shared" si="225"/>
        <v>296875.73037443997</v>
      </c>
      <c r="AG135" s="197">
        <f t="shared" si="225"/>
        <v>92384.449330115836</v>
      </c>
      <c r="AH135" s="197">
        <f t="shared" si="225"/>
        <v>92386.824337121216</v>
      </c>
      <c r="AI135" s="197">
        <f t="shared" si="225"/>
        <v>79839.950893000001</v>
      </c>
      <c r="AK135" s="198"/>
      <c r="AL135" s="203" t="s">
        <v>371</v>
      </c>
      <c r="AM135" s="204">
        <v>48540.24</v>
      </c>
      <c r="AN135" s="204">
        <v>11123.016742999998</v>
      </c>
      <c r="AO135" s="204">
        <v>1277.9666019999997</v>
      </c>
      <c r="AP135" s="204">
        <v>2072.5833309999998</v>
      </c>
      <c r="AQ135" s="204">
        <v>4.3639456023068224</v>
      </c>
      <c r="AR135" s="205">
        <v>4.4791168763055067</v>
      </c>
      <c r="AS135" s="205">
        <v>74.526911457710398</v>
      </c>
      <c r="AT135" s="204">
        <v>86.982636143859949</v>
      </c>
      <c r="AU135" s="204">
        <v>-0.115171273998684</v>
      </c>
      <c r="AV135" s="204">
        <v>49821.292009000004</v>
      </c>
      <c r="AW135" s="204">
        <v>1281.0520090000002</v>
      </c>
      <c r="AX135" s="204">
        <v>336.29674300000005</v>
      </c>
      <c r="AY135" s="155"/>
    </row>
    <row r="136" spans="1:51" x14ac:dyDescent="0.35">
      <c r="A136" s="166" t="str">
        <f>AL136</f>
        <v>Iced Cake 1/4 Sheet</v>
      </c>
      <c r="B136" s="142"/>
      <c r="C136" s="187"/>
      <c r="D136" s="189"/>
      <c r="E136" s="189"/>
      <c r="F136" s="189"/>
      <c r="G136" s="189"/>
      <c r="H136" s="187"/>
      <c r="I136" s="187"/>
      <c r="J136" s="192"/>
      <c r="K136" s="192"/>
      <c r="L136" s="193"/>
      <c r="M136" s="195"/>
      <c r="N136" s="195"/>
      <c r="O136" s="195"/>
      <c r="P136" s="195"/>
      <c r="Q136" s="193"/>
      <c r="R136" s="195"/>
      <c r="S136" s="195"/>
      <c r="T136" s="195"/>
      <c r="U136" s="195"/>
      <c r="V136" s="206"/>
      <c r="W136" s="206"/>
      <c r="X136" s="206"/>
      <c r="Y136" s="207"/>
      <c r="AK136" s="201"/>
      <c r="AL136" s="184" t="s">
        <v>473</v>
      </c>
      <c r="AM136" s="184"/>
      <c r="AN136" s="184"/>
      <c r="AO136" s="184"/>
      <c r="AP136" s="184"/>
      <c r="AQ136" s="184"/>
      <c r="AR136" s="184"/>
      <c r="AS136" s="184"/>
      <c r="AT136" s="184"/>
      <c r="AU136" s="184"/>
      <c r="AV136" s="184"/>
      <c r="AW136" s="184"/>
      <c r="AX136" s="184"/>
      <c r="AY136" s="155"/>
    </row>
    <row r="137" spans="1:51" x14ac:dyDescent="0.35">
      <c r="B137" s="142" t="str">
        <f t="shared" ref="B137:B166" si="226">AL137</f>
        <v>18583 PS Iced Red Velvet Choc. Chip Bundt Ck</v>
      </c>
      <c r="D137" s="173">
        <f t="shared" ref="D137:G166" si="227">AM137</f>
        <v>47639</v>
      </c>
      <c r="E137" s="174">
        <f t="shared" si="227"/>
        <v>49268.433331000007</v>
      </c>
      <c r="F137" s="174">
        <f>AO137</f>
        <v>3557.9666659999998</v>
      </c>
      <c r="G137" s="174">
        <f>AP137</f>
        <v>3679.116665</v>
      </c>
      <c r="H137" s="175">
        <f t="shared" ref="H137:H166" si="228">IF(ISERROR(D137/E137),0,D137/E137)</f>
        <v>0.9669274376951873</v>
      </c>
      <c r="I137" s="176">
        <f t="shared" ref="I137:I166" si="229">AR137</f>
        <v>1</v>
      </c>
      <c r="J137" s="177">
        <f t="shared" ref="J137:K166" si="230">AS137/100</f>
        <v>0.84308582266335241</v>
      </c>
      <c r="K137" s="177">
        <f t="shared" si="230"/>
        <v>0.90089424989593669</v>
      </c>
      <c r="L137" s="178">
        <f>IF(ISERROR(D137/(J137*(E137+F137+G137))),0,D137/(J137*(E137+F137+G137)))</f>
        <v>0.99999999999999911</v>
      </c>
      <c r="M137" s="143">
        <f t="shared" ref="M137:M166" si="231">IF(ISERROR(D137/Z137),0,D137/Z137)</f>
        <v>0.87192253502803663</v>
      </c>
      <c r="N137" s="143">
        <f t="shared" ref="N137:N166" si="232">M137-J137</f>
        <v>2.8836712364684214E-2</v>
      </c>
      <c r="O137" s="143">
        <f>IF(ISERROR(D137/AE137),0,D137/AE137)</f>
        <v>0.93264794371371029</v>
      </c>
      <c r="P137" s="143">
        <f>O137-K137</f>
        <v>3.1753693817773598E-2</v>
      </c>
      <c r="Q137" s="179">
        <f t="shared" ref="Q137:Q166" si="233">I137</f>
        <v>1</v>
      </c>
      <c r="R137" s="143">
        <f t="shared" ref="R137:R166" si="234">IF(ISERROR(D137/AA137),0,D137/AA137)</f>
        <v>0.84308582266335164</v>
      </c>
      <c r="S137" s="143">
        <f t="shared" ref="S137:S166" si="235">R137-J137</f>
        <v>0</v>
      </c>
      <c r="T137" s="143">
        <f>IF(ISERROR(D137/AF137),0,D137/AF137)</f>
        <v>0.9018028864867832</v>
      </c>
      <c r="U137" s="143">
        <f>T137-K137</f>
        <v>9.0863659084650106E-4</v>
      </c>
      <c r="W137" s="144"/>
      <c r="X137" s="144"/>
      <c r="Y137" s="143"/>
      <c r="Z137" s="145">
        <f>(SUM($E137:$G137))*$H137</f>
        <v>54636.734441630382</v>
      </c>
      <c r="AA137" s="145">
        <f>(SUM($E137:$G137))*$Q137</f>
        <v>56505.516662000009</v>
      </c>
      <c r="AB137" s="145">
        <f>(SUM($E137:$G137))*$J137</f>
        <v>47639.000000000044</v>
      </c>
      <c r="AC137" s="145">
        <f>SUM(($E137:$G137))*$R137</f>
        <v>47639</v>
      </c>
      <c r="AD137" s="145">
        <f>SUM(($E137:$G137))*$M137</f>
        <v>49268.433331000007</v>
      </c>
      <c r="AE137" s="145">
        <f>(SUM($E137:$F137))*$H137</f>
        <v>51079.295591760267</v>
      </c>
      <c r="AF137" s="145">
        <f>(SUM($E137:$F137))*$Q137</f>
        <v>52826.399997000008</v>
      </c>
      <c r="AG137" s="145">
        <f>(SUM($E137:$F137))*$K137</f>
        <v>47591.000000000036</v>
      </c>
      <c r="AH137" s="145">
        <f>SUM(($E137:$F137))*$T137</f>
        <v>47639</v>
      </c>
      <c r="AI137" s="145">
        <f>SUM(($E137:$F137))*$O137</f>
        <v>49268.433331000007</v>
      </c>
      <c r="AK137" s="180"/>
      <c r="AL137" s="184" t="s">
        <v>474</v>
      </c>
      <c r="AM137" s="185">
        <v>47639</v>
      </c>
      <c r="AN137" s="185">
        <v>49268.433331000007</v>
      </c>
      <c r="AO137" s="185">
        <v>3557.9666659999998</v>
      </c>
      <c r="AP137" s="185">
        <v>3679.116665</v>
      </c>
      <c r="AQ137" s="185">
        <v>0.96692743769518741</v>
      </c>
      <c r="AR137" s="185">
        <v>1</v>
      </c>
      <c r="AS137" s="185">
        <v>84.308582266335236</v>
      </c>
      <c r="AT137" s="185">
        <v>90.089424989593667</v>
      </c>
      <c r="AU137" s="185">
        <v>-3.3072562304812578E-2</v>
      </c>
      <c r="AV137" s="185">
        <v>49268.433331000007</v>
      </c>
      <c r="AW137" s="185">
        <v>1629.433331</v>
      </c>
      <c r="AX137" s="185">
        <v>1629.433331</v>
      </c>
      <c r="AY137" s="155"/>
    </row>
    <row r="138" spans="1:51" x14ac:dyDescent="0.35">
      <c r="B138" s="142" t="str">
        <f t="shared" si="226"/>
        <v>18584 PS Iced White Choc. Raspberry Bundt CK</v>
      </c>
      <c r="D138" s="173">
        <f t="shared" si="227"/>
        <v>36821.5</v>
      </c>
      <c r="E138" s="174">
        <f t="shared" si="227"/>
        <v>36748.516662000009</v>
      </c>
      <c r="F138" s="174">
        <f t="shared" si="227"/>
        <v>1994.1999989999999</v>
      </c>
      <c r="G138" s="174">
        <f t="shared" si="227"/>
        <v>1763.7999989999998</v>
      </c>
      <c r="H138" s="175">
        <f t="shared" si="228"/>
        <v>1.0019860213317251</v>
      </c>
      <c r="I138" s="176">
        <f t="shared" si="229"/>
        <v>1</v>
      </c>
      <c r="J138" s="177">
        <f t="shared" si="230"/>
        <v>0.89948489784557051</v>
      </c>
      <c r="K138" s="177">
        <f t="shared" si="230"/>
        <v>0.93919588340661175</v>
      </c>
      <c r="L138" s="178">
        <f t="shared" ref="L138:L166" si="236">IF(ISERROR(D138/(J138*(E138+F138+G138))),0,D138/(J138*(E138+F138+G138)))</f>
        <v>1.0106079319335801</v>
      </c>
      <c r="M138" s="143">
        <f t="shared" si="231"/>
        <v>0.9072248046025887</v>
      </c>
      <c r="N138" s="143">
        <f t="shared" si="232"/>
        <v>7.739906757018189E-3</v>
      </c>
      <c r="O138" s="143">
        <f t="shared" ref="O138:O166" si="237">IF(ISERROR(D138/AE138),0,D138/AE138)</f>
        <v>0.9485270995204258</v>
      </c>
      <c r="P138" s="143">
        <f t="shared" ref="P138:P166" si="238">O138-K138</f>
        <v>9.3312161138140448E-3</v>
      </c>
      <c r="Q138" s="179">
        <f t="shared" si="233"/>
        <v>1</v>
      </c>
      <c r="R138" s="143">
        <f t="shared" si="234"/>
        <v>0.90902657241719964</v>
      </c>
      <c r="S138" s="143">
        <f t="shared" si="235"/>
        <v>9.5416745716291329E-3</v>
      </c>
      <c r="T138" s="143">
        <f t="shared" ref="T138:T166" si="239">IF(ISERROR(D138/AF138),0,D138/AF138)</f>
        <v>0.95041089457379269</v>
      </c>
      <c r="U138" s="143">
        <f t="shared" ref="U138:U166" si="240">T138-K138</f>
        <v>1.1215011167180933E-2</v>
      </c>
      <c r="W138" s="144"/>
      <c r="X138" s="144"/>
      <c r="Y138" s="143"/>
      <c r="Z138" s="145">
        <f t="shared" ref="Z138:Z166" si="241">(SUM($E138:$G138))*$H138</f>
        <v>40586.963466160647</v>
      </c>
      <c r="AA138" s="145">
        <f t="shared" ref="AA138:AA166" si="242">(SUM($E138:$G138))*$Q138</f>
        <v>40506.516660000008</v>
      </c>
      <c r="AB138" s="145">
        <f t="shared" ref="AB138:AB166" si="243">(SUM($E138:$G138))*$J138</f>
        <v>36435.000000000007</v>
      </c>
      <c r="AC138" s="145">
        <f t="shared" ref="AC138:AC166" si="244">SUM(($E138:$G138))*$R138</f>
        <v>36821.5</v>
      </c>
      <c r="AD138" s="145">
        <f t="shared" ref="AD138:AD166" si="245">SUM(($E138:$G138))*$M138</f>
        <v>36748.516662000009</v>
      </c>
      <c r="AE138" s="145">
        <f t="shared" ref="AE138:AE166" si="246">(SUM($E138:$F138))*$H138</f>
        <v>38819.660522737737</v>
      </c>
      <c r="AF138" s="145">
        <f t="shared" ref="AF138:AF166" si="247">(SUM($E138:$F138))*$Q138</f>
        <v>38742.716661000006</v>
      </c>
      <c r="AG138" s="145">
        <f t="shared" ref="AG138:AG166" si="248">(SUM($E138:$F138))*$K138</f>
        <v>36386.999999999956</v>
      </c>
      <c r="AH138" s="145">
        <f t="shared" ref="AH138:AH166" si="249">SUM(($E138:$F138))*$T138</f>
        <v>36821.5</v>
      </c>
      <c r="AI138" s="145">
        <f t="shared" ref="AI138:AI166" si="250">SUM(($E138:$F138))*$O138</f>
        <v>36748.516662000009</v>
      </c>
      <c r="AK138" s="180"/>
      <c r="AL138" s="184" t="s">
        <v>475</v>
      </c>
      <c r="AM138" s="185">
        <v>36821.5</v>
      </c>
      <c r="AN138" s="185">
        <v>36748.516662000009</v>
      </c>
      <c r="AO138" s="185">
        <v>1994.1999989999999</v>
      </c>
      <c r="AP138" s="185">
        <v>1763.7999989999998</v>
      </c>
      <c r="AQ138" s="185">
        <v>1.0019860213317253</v>
      </c>
      <c r="AR138" s="185">
        <v>1</v>
      </c>
      <c r="AS138" s="185">
        <v>89.948489784557054</v>
      </c>
      <c r="AT138" s="185">
        <v>93.919588340661178</v>
      </c>
      <c r="AU138" s="185">
        <v>1.9860213317252828E-3</v>
      </c>
      <c r="AV138" s="185">
        <v>36748.516662000009</v>
      </c>
      <c r="AW138" s="185">
        <v>-72.983338000000217</v>
      </c>
      <c r="AX138" s="185">
        <v>-72.983338000000217</v>
      </c>
      <c r="AY138" s="155"/>
    </row>
    <row r="139" spans="1:51" x14ac:dyDescent="0.35">
      <c r="B139" s="142" t="str">
        <f t="shared" si="226"/>
        <v>18585 Confetti Bundt Cream Cheese</v>
      </c>
      <c r="D139" s="173">
        <f t="shared" ref="D139:D147" si="251">AM139</f>
        <v>24553</v>
      </c>
      <c r="E139" s="174">
        <f t="shared" ref="E139:E147" si="252">AN139</f>
        <v>23526.566665000002</v>
      </c>
      <c r="F139" s="174">
        <f t="shared" ref="F139:F147" si="253">AO139</f>
        <v>1357.9166660000001</v>
      </c>
      <c r="G139" s="174">
        <f t="shared" ref="G139:G147" si="254">AP139</f>
        <v>2026.3666659999999</v>
      </c>
      <c r="H139" s="175">
        <f t="shared" ref="H139:H147" si="255">IF(ISERROR(D139/E139),0,D139/E139)</f>
        <v>1.0436286921766194</v>
      </c>
      <c r="I139" s="176">
        <f t="shared" ref="I139:I147" si="256">AR139</f>
        <v>1</v>
      </c>
      <c r="J139" s="177">
        <f t="shared" ref="J139:J147" si="257">AS139/100</f>
        <v>0.91238292371802232</v>
      </c>
      <c r="K139" s="177">
        <f t="shared" ref="K139:K147" si="258">AT139/100</f>
        <v>0.98667911539127462</v>
      </c>
      <c r="L139" s="178">
        <f t="shared" ref="L139:L147" si="259">IF(ISERROR(D139/(J139*(E139+F139+G139))),0,D139/(J139*(E139+F139+G139)))</f>
        <v>1.0000000000000002</v>
      </c>
      <c r="M139" s="143">
        <f t="shared" ref="M139:M147" si="260">IF(ISERROR(D139/Z139),0,D139/Z139)</f>
        <v>0.87424093507350087</v>
      </c>
      <c r="N139" s="143">
        <f t="shared" ref="N139:N147" si="261">M139-J139</f>
        <v>-3.8141988644521452E-2</v>
      </c>
      <c r="O139" s="143">
        <f t="shared" ref="O139:O147" si="262">IF(ISERROR(D139/AE139),0,D139/AE139)</f>
        <v>0.94543118906919921</v>
      </c>
      <c r="P139" s="143">
        <f t="shared" ref="P139:P147" si="263">O139-K139</f>
        <v>-4.1247926322075412E-2</v>
      </c>
      <c r="Q139" s="179">
        <f t="shared" ref="Q139:Q147" si="264">I139</f>
        <v>1</v>
      </c>
      <c r="R139" s="143">
        <f t="shared" ref="R139:R147" si="265">IF(ISERROR(D139/AA139),0,D139/AA139)</f>
        <v>0.91238292371802243</v>
      </c>
      <c r="S139" s="143">
        <f t="shared" ref="S139:S147" si="266">R139-J139</f>
        <v>0</v>
      </c>
      <c r="T139" s="143">
        <f t="shared" ref="T139:T147" si="267">IF(ISERROR(D139/AF139),0,D139/AF139)</f>
        <v>0.98667911539127451</v>
      </c>
      <c r="U139" s="143">
        <f t="shared" ref="U139:U147" si="268">T139-K139</f>
        <v>0</v>
      </c>
      <c r="W139" s="144"/>
      <c r="X139" s="144"/>
      <c r="Y139" s="143"/>
      <c r="Z139" s="145">
        <f t="shared" si="241"/>
        <v>28084.935187730294</v>
      </c>
      <c r="AA139" s="145">
        <f t="shared" si="242"/>
        <v>26910.849997000005</v>
      </c>
      <c r="AB139" s="145">
        <f t="shared" si="243"/>
        <v>24552.999999999996</v>
      </c>
      <c r="AC139" s="145">
        <f t="shared" si="244"/>
        <v>24553</v>
      </c>
      <c r="AD139" s="145">
        <f t="shared" si="245"/>
        <v>23526.566665000002</v>
      </c>
      <c r="AE139" s="145">
        <f t="shared" si="246"/>
        <v>25970.160794222418</v>
      </c>
      <c r="AF139" s="145">
        <f t="shared" si="247"/>
        <v>24884.483331000003</v>
      </c>
      <c r="AG139" s="145">
        <f t="shared" si="248"/>
        <v>24553.000000000004</v>
      </c>
      <c r="AH139" s="145">
        <f t="shared" si="249"/>
        <v>24553</v>
      </c>
      <c r="AI139" s="145">
        <f t="shared" si="250"/>
        <v>23526.566664999998</v>
      </c>
      <c r="AK139" s="180"/>
      <c r="AL139" s="184" t="s">
        <v>476</v>
      </c>
      <c r="AM139" s="185">
        <v>24553</v>
      </c>
      <c r="AN139" s="185">
        <v>23526.566665000002</v>
      </c>
      <c r="AO139" s="185">
        <v>1357.9166660000001</v>
      </c>
      <c r="AP139" s="185">
        <v>2026.3666659999999</v>
      </c>
      <c r="AQ139" s="185">
        <v>1.0436286921766191</v>
      </c>
      <c r="AR139" s="185">
        <v>1</v>
      </c>
      <c r="AS139" s="185">
        <v>91.238292371802231</v>
      </c>
      <c r="AT139" s="185">
        <v>98.667911539127459</v>
      </c>
      <c r="AU139" s="185">
        <v>4.3628692176619237E-2</v>
      </c>
      <c r="AV139" s="185">
        <v>23526.566665000002</v>
      </c>
      <c r="AW139" s="185">
        <v>-1026.4333350000002</v>
      </c>
      <c r="AX139" s="185">
        <v>-1026.4333350000002</v>
      </c>
      <c r="AY139" s="155"/>
    </row>
    <row r="140" spans="1:51" x14ac:dyDescent="0.35">
      <c r="B140" s="142" t="str">
        <f t="shared" si="226"/>
        <v>18586 PS Iced Strawberry Cream Cheese Bundt CK</v>
      </c>
      <c r="D140" s="173">
        <f t="shared" ref="D140:D142" si="269">AM140</f>
        <v>2832</v>
      </c>
      <c r="E140" s="174">
        <f t="shared" ref="E140:E142" si="270">AN140</f>
        <v>2727.05</v>
      </c>
      <c r="F140" s="174">
        <f t="shared" ref="F140:F142" si="271">AO140</f>
        <v>304</v>
      </c>
      <c r="G140" s="174">
        <f t="shared" ref="G140:G142" si="272">AP140</f>
        <v>179</v>
      </c>
      <c r="H140" s="175">
        <f t="shared" ref="H140:H142" si="273">IF(ISERROR(D140/E140),0,D140/E140)</f>
        <v>1.0384848095927834</v>
      </c>
      <c r="I140" s="176">
        <f t="shared" ref="I140:I142" si="274">AR140</f>
        <v>1</v>
      </c>
      <c r="J140" s="177">
        <f t="shared" ref="J140:J142" si="275">AS140/100</f>
        <v>0.88222924876559528</v>
      </c>
      <c r="K140" s="177">
        <f t="shared" ref="K140:K142" si="276">AT140/100</f>
        <v>0.934329687731974</v>
      </c>
      <c r="L140" s="178">
        <f t="shared" ref="L140:L142" si="277">IF(ISERROR(D140/(J140*(E140+F140+G140))),0,D140/(J140*(E140+F140+G140)))</f>
        <v>1.0000000000000002</v>
      </c>
      <c r="M140" s="143">
        <f t="shared" ref="M140:M142" si="278">IF(ISERROR(D140/Z140),0,D140/Z140)</f>
        <v>0.84953505397112183</v>
      </c>
      <c r="N140" s="143">
        <f t="shared" ref="N140:N142" si="279">M140-J140</f>
        <v>-3.2694194794473441E-2</v>
      </c>
      <c r="O140" s="143">
        <f t="shared" ref="O140:O142" si="280">IF(ISERROR(D140/AE140),0,D140/AE140)</f>
        <v>0.89970472278583324</v>
      </c>
      <c r="P140" s="143">
        <f t="shared" ref="P140:P142" si="281">O140-K140</f>
        <v>-3.4624964946140757E-2</v>
      </c>
      <c r="Q140" s="179">
        <f t="shared" ref="Q140:Q142" si="282">I140</f>
        <v>1</v>
      </c>
      <c r="R140" s="143">
        <f t="shared" ref="R140:R142" si="283">IF(ISERROR(D140/AA140),0,D140/AA140)</f>
        <v>0.8822292487655955</v>
      </c>
      <c r="S140" s="143">
        <f t="shared" ref="S140:S142" si="284">R140-J140</f>
        <v>0</v>
      </c>
      <c r="T140" s="143">
        <f t="shared" ref="T140:T142" si="285">IF(ISERROR(D140/AF140),0,D140/AF140)</f>
        <v>0.934329687731974</v>
      </c>
      <c r="U140" s="143">
        <f t="shared" ref="U140:U142" si="286">T140-K140</f>
        <v>0</v>
      </c>
      <c r="W140" s="144"/>
      <c r="X140" s="144"/>
      <c r="Y140" s="143"/>
      <c r="Z140" s="145">
        <f t="shared" si="241"/>
        <v>3333.5881630333147</v>
      </c>
      <c r="AA140" s="145">
        <f t="shared" si="242"/>
        <v>3210.05</v>
      </c>
      <c r="AB140" s="145">
        <f t="shared" si="243"/>
        <v>2831.9999999999991</v>
      </c>
      <c r="AC140" s="145">
        <f t="shared" si="244"/>
        <v>2832</v>
      </c>
      <c r="AD140" s="145">
        <f t="shared" si="245"/>
        <v>2727.0499999999997</v>
      </c>
      <c r="AE140" s="145">
        <f t="shared" si="246"/>
        <v>3147.6993821162064</v>
      </c>
      <c r="AF140" s="145">
        <f t="shared" si="247"/>
        <v>3031.05</v>
      </c>
      <c r="AG140" s="145">
        <f t="shared" si="248"/>
        <v>2832</v>
      </c>
      <c r="AH140" s="145">
        <f t="shared" si="249"/>
        <v>2832</v>
      </c>
      <c r="AI140" s="145">
        <f t="shared" si="250"/>
        <v>2727.05</v>
      </c>
      <c r="AK140" s="180"/>
      <c r="AL140" s="184" t="s">
        <v>477</v>
      </c>
      <c r="AM140" s="185">
        <v>2832</v>
      </c>
      <c r="AN140" s="185">
        <v>2727.05</v>
      </c>
      <c r="AO140" s="185">
        <v>304</v>
      </c>
      <c r="AP140" s="185">
        <v>179</v>
      </c>
      <c r="AQ140" s="185">
        <v>1.0384848095927834</v>
      </c>
      <c r="AR140" s="185">
        <v>1</v>
      </c>
      <c r="AS140" s="185">
        <v>88.222924876559532</v>
      </c>
      <c r="AT140" s="185">
        <v>93.432968773197402</v>
      </c>
      <c r="AU140" s="185">
        <v>3.8484809592783477E-2</v>
      </c>
      <c r="AV140" s="185">
        <v>2727.05</v>
      </c>
      <c r="AW140" s="185">
        <v>-104.95</v>
      </c>
      <c r="AX140" s="185">
        <v>-104.95</v>
      </c>
      <c r="AY140" s="155"/>
    </row>
    <row r="141" spans="1:51" x14ac:dyDescent="0.35">
      <c r="B141" s="142" t="str">
        <f t="shared" si="226"/>
        <v>18587 PS Iced Pumpkin Bundt CK</v>
      </c>
      <c r="D141" s="173">
        <f t="shared" si="269"/>
        <v>8033</v>
      </c>
      <c r="E141" s="174">
        <f t="shared" si="270"/>
        <v>7447.1</v>
      </c>
      <c r="F141" s="174">
        <f t="shared" si="271"/>
        <v>883</v>
      </c>
      <c r="G141" s="174">
        <f t="shared" si="272"/>
        <v>311</v>
      </c>
      <c r="H141" s="175">
        <f t="shared" si="273"/>
        <v>1.0786749204388284</v>
      </c>
      <c r="I141" s="176">
        <f t="shared" si="274"/>
        <v>1</v>
      </c>
      <c r="J141" s="177">
        <f t="shared" si="275"/>
        <v>0.92962701507909851</v>
      </c>
      <c r="K141" s="177">
        <f t="shared" si="276"/>
        <v>0.96433416165472219</v>
      </c>
      <c r="L141" s="178">
        <f t="shared" si="277"/>
        <v>1.0000000000000002</v>
      </c>
      <c r="M141" s="143">
        <f t="shared" si="278"/>
        <v>0.86182314751594136</v>
      </c>
      <c r="N141" s="143">
        <f t="shared" si="279"/>
        <v>-6.780386756315715E-2</v>
      </c>
      <c r="O141" s="143">
        <f t="shared" si="280"/>
        <v>0.89399887156216618</v>
      </c>
      <c r="P141" s="143">
        <f t="shared" si="281"/>
        <v>-7.0335290092556013E-2</v>
      </c>
      <c r="Q141" s="179">
        <f t="shared" si="282"/>
        <v>1</v>
      </c>
      <c r="R141" s="143">
        <f t="shared" si="283"/>
        <v>0.92962701507909873</v>
      </c>
      <c r="S141" s="143">
        <f t="shared" si="284"/>
        <v>0</v>
      </c>
      <c r="T141" s="143">
        <f t="shared" si="285"/>
        <v>0.96433416165472197</v>
      </c>
      <c r="U141" s="143">
        <f t="shared" si="286"/>
        <v>0</v>
      </c>
      <c r="W141" s="144"/>
      <c r="X141" s="144"/>
      <c r="Y141" s="143"/>
      <c r="Z141" s="145">
        <f t="shared" si="241"/>
        <v>9320.9378550039601</v>
      </c>
      <c r="AA141" s="145">
        <f t="shared" si="242"/>
        <v>8641.1</v>
      </c>
      <c r="AB141" s="145">
        <f t="shared" si="243"/>
        <v>8032.9999999999982</v>
      </c>
      <c r="AC141" s="145">
        <f t="shared" si="244"/>
        <v>8033</v>
      </c>
      <c r="AD141" s="145">
        <f t="shared" si="245"/>
        <v>7447.1000000000013</v>
      </c>
      <c r="AE141" s="145">
        <f t="shared" si="246"/>
        <v>8985.4699547474847</v>
      </c>
      <c r="AF141" s="145">
        <f t="shared" si="247"/>
        <v>8330.1</v>
      </c>
      <c r="AG141" s="145">
        <f t="shared" si="248"/>
        <v>8033.0000000000018</v>
      </c>
      <c r="AH141" s="145">
        <f t="shared" si="249"/>
        <v>8033</v>
      </c>
      <c r="AI141" s="145">
        <f t="shared" si="250"/>
        <v>7447.1</v>
      </c>
      <c r="AK141" s="180"/>
      <c r="AL141" s="184" t="s">
        <v>478</v>
      </c>
      <c r="AM141" s="185">
        <v>8033</v>
      </c>
      <c r="AN141" s="185">
        <v>7447.1</v>
      </c>
      <c r="AO141" s="185">
        <v>883</v>
      </c>
      <c r="AP141" s="185">
        <v>311</v>
      </c>
      <c r="AQ141" s="185">
        <v>1.0786749204388284</v>
      </c>
      <c r="AR141" s="185">
        <v>1</v>
      </c>
      <c r="AS141" s="185">
        <v>92.962701507909856</v>
      </c>
      <c r="AT141" s="185">
        <v>96.433416165472224</v>
      </c>
      <c r="AU141" s="185">
        <v>7.8674920438828483E-2</v>
      </c>
      <c r="AV141" s="185">
        <v>7447.1</v>
      </c>
      <c r="AW141" s="185">
        <v>-585.9</v>
      </c>
      <c r="AX141" s="185">
        <v>-585.9</v>
      </c>
      <c r="AY141" s="155"/>
    </row>
    <row r="142" spans="1:51" x14ac:dyDescent="0.35">
      <c r="B142" s="142" t="str">
        <f t="shared" si="226"/>
        <v>18615 1/4 Strawberry Cream Cheese</v>
      </c>
      <c r="D142" s="173">
        <f t="shared" si="269"/>
        <v>12680</v>
      </c>
      <c r="E142" s="174">
        <f t="shared" si="270"/>
        <v>6997.4166940000005</v>
      </c>
      <c r="F142" s="174">
        <f t="shared" si="271"/>
        <v>299.04998400000005</v>
      </c>
      <c r="G142" s="174">
        <f t="shared" si="272"/>
        <v>982.63332199999991</v>
      </c>
      <c r="H142" s="175">
        <f t="shared" si="273"/>
        <v>1.8120973145521808</v>
      </c>
      <c r="I142" s="176">
        <f t="shared" si="274"/>
        <v>1.5</v>
      </c>
      <c r="J142" s="177">
        <f t="shared" si="275"/>
        <v>1.0210449604939817</v>
      </c>
      <c r="K142" s="177">
        <f t="shared" si="276"/>
        <v>1.1585516255667341</v>
      </c>
      <c r="L142" s="178">
        <f t="shared" si="277"/>
        <v>1.5000000001610503</v>
      </c>
      <c r="M142" s="143">
        <f t="shared" si="278"/>
        <v>0.84519050307400556</v>
      </c>
      <c r="N142" s="143">
        <f t="shared" si="279"/>
        <v>-0.17585445741997618</v>
      </c>
      <c r="O142" s="143">
        <f t="shared" si="280"/>
        <v>0.95901441105711027</v>
      </c>
      <c r="P142" s="143">
        <f t="shared" si="281"/>
        <v>-0.19953721450962381</v>
      </c>
      <c r="Q142" s="179">
        <f t="shared" si="282"/>
        <v>1.5</v>
      </c>
      <c r="R142" s="143">
        <f t="shared" si="283"/>
        <v>1.0210449606036081</v>
      </c>
      <c r="S142" s="143">
        <f t="shared" si="284"/>
        <v>1.0962630803135198E-10</v>
      </c>
      <c r="T142" s="143">
        <f t="shared" si="285"/>
        <v>1.1585516259289539</v>
      </c>
      <c r="U142" s="143">
        <f t="shared" si="286"/>
        <v>3.622198097019691E-10</v>
      </c>
      <c r="W142" s="144"/>
      <c r="X142" s="144"/>
      <c r="Y142" s="143"/>
      <c r="Z142" s="145">
        <f t="shared" si="241"/>
        <v>15002.534876908961</v>
      </c>
      <c r="AA142" s="145">
        <f t="shared" si="242"/>
        <v>12418.650000000001</v>
      </c>
      <c r="AB142" s="145">
        <f t="shared" si="243"/>
        <v>8453.3333324257255</v>
      </c>
      <c r="AC142" s="145">
        <f t="shared" si="244"/>
        <v>8453.3333333333321</v>
      </c>
      <c r="AD142" s="145">
        <f t="shared" si="245"/>
        <v>6997.4166939999996</v>
      </c>
      <c r="AE142" s="145">
        <f t="shared" si="246"/>
        <v>13221.907672923273</v>
      </c>
      <c r="AF142" s="145">
        <f t="shared" si="247"/>
        <v>10944.700017000001</v>
      </c>
      <c r="AG142" s="145">
        <f t="shared" si="248"/>
        <v>8453.3333306904096</v>
      </c>
      <c r="AH142" s="145">
        <f t="shared" si="249"/>
        <v>8453.3333333333339</v>
      </c>
      <c r="AI142" s="145">
        <f t="shared" si="250"/>
        <v>6997.4166940000005</v>
      </c>
      <c r="AK142" s="180"/>
      <c r="AL142" s="184" t="s">
        <v>479</v>
      </c>
      <c r="AM142" s="185">
        <v>12680</v>
      </c>
      <c r="AN142" s="185">
        <v>6997.4166940000005</v>
      </c>
      <c r="AO142" s="185">
        <v>299.04998400000005</v>
      </c>
      <c r="AP142" s="185">
        <v>982.63332199999991</v>
      </c>
      <c r="AQ142" s="185">
        <v>1.8120973145521808</v>
      </c>
      <c r="AR142" s="185">
        <v>1.5</v>
      </c>
      <c r="AS142" s="185">
        <v>102.10449604939816</v>
      </c>
      <c r="AT142" s="185">
        <v>115.85516255667341</v>
      </c>
      <c r="AU142" s="185">
        <v>0.31209731455218076</v>
      </c>
      <c r="AV142" s="185">
        <v>10496.125040999999</v>
      </c>
      <c r="AW142" s="185">
        <v>-2183.8749590000002</v>
      </c>
      <c r="AX142" s="185">
        <v>-1455.9166393333333</v>
      </c>
      <c r="AY142" s="155"/>
    </row>
    <row r="143" spans="1:51" x14ac:dyDescent="0.35">
      <c r="B143" s="142" t="str">
        <f t="shared" si="226"/>
        <v>18616 1/4 Funfetti Cake</v>
      </c>
      <c r="D143" s="173">
        <f t="shared" si="251"/>
        <v>56000</v>
      </c>
      <c r="E143" s="174">
        <f t="shared" si="252"/>
        <v>29603.76677699999</v>
      </c>
      <c r="F143" s="174">
        <f t="shared" si="253"/>
        <v>1439.0165919999993</v>
      </c>
      <c r="G143" s="174">
        <f t="shared" si="254"/>
        <v>4094.1832909999985</v>
      </c>
      <c r="H143" s="175">
        <f t="shared" si="255"/>
        <v>1.8916511679692056</v>
      </c>
      <c r="I143" s="176">
        <f t="shared" si="256"/>
        <v>1.5</v>
      </c>
      <c r="J143" s="177">
        <f t="shared" si="257"/>
        <v>1.0623189823488304</v>
      </c>
      <c r="K143" s="177">
        <f t="shared" si="258"/>
        <v>1.202426541767099</v>
      </c>
      <c r="L143" s="178">
        <f t="shared" si="259"/>
        <v>1.5002679050469674</v>
      </c>
      <c r="M143" s="143">
        <f t="shared" si="260"/>
        <v>0.84252482758282587</v>
      </c>
      <c r="N143" s="143">
        <f t="shared" si="261"/>
        <v>-0.2197941547660045</v>
      </c>
      <c r="O143" s="143">
        <f t="shared" si="262"/>
        <v>0.95364408613445939</v>
      </c>
      <c r="P143" s="143">
        <f t="shared" si="263"/>
        <v>-0.24878245563263957</v>
      </c>
      <c r="Q143" s="179">
        <f t="shared" si="264"/>
        <v>1.5</v>
      </c>
      <c r="R143" s="143">
        <f t="shared" si="265"/>
        <v>1.0625087160934041</v>
      </c>
      <c r="S143" s="143">
        <f t="shared" si="266"/>
        <v>1.8973374457376124E-4</v>
      </c>
      <c r="T143" s="143">
        <f t="shared" si="267"/>
        <v>1.2026412995754505</v>
      </c>
      <c r="U143" s="143">
        <f t="shared" si="268"/>
        <v>2.1475780835156222E-4</v>
      </c>
      <c r="W143" s="144"/>
      <c r="X143" s="144"/>
      <c r="Y143" s="143"/>
      <c r="Z143" s="145">
        <f t="shared" si="241"/>
        <v>66466.884021284015</v>
      </c>
      <c r="AA143" s="145">
        <f t="shared" si="242"/>
        <v>52705.449989999986</v>
      </c>
      <c r="AB143" s="145">
        <f t="shared" si="243"/>
        <v>37326.666665075973</v>
      </c>
      <c r="AC143" s="145">
        <f t="shared" si="244"/>
        <v>37333.333333333336</v>
      </c>
      <c r="AD143" s="145">
        <f t="shared" si="245"/>
        <v>29603.766776999993</v>
      </c>
      <c r="AE143" s="145">
        <f t="shared" si="246"/>
        <v>58722.117416983863</v>
      </c>
      <c r="AF143" s="145">
        <f t="shared" si="247"/>
        <v>46564.175053499988</v>
      </c>
      <c r="AG143" s="145">
        <f t="shared" si="248"/>
        <v>37326.666653211869</v>
      </c>
      <c r="AH143" s="145">
        <f t="shared" si="249"/>
        <v>37333.333333333328</v>
      </c>
      <c r="AI143" s="145">
        <f t="shared" si="250"/>
        <v>29603.76677699999</v>
      </c>
      <c r="AK143" s="180"/>
      <c r="AL143" s="184" t="s">
        <v>480</v>
      </c>
      <c r="AM143" s="185">
        <v>56000</v>
      </c>
      <c r="AN143" s="185">
        <v>29603.76677699999</v>
      </c>
      <c r="AO143" s="185">
        <v>1439.0165919999993</v>
      </c>
      <c r="AP143" s="185">
        <v>4094.1832909999985</v>
      </c>
      <c r="AQ143" s="185">
        <v>1.8916511679692058</v>
      </c>
      <c r="AR143" s="185">
        <v>1.5</v>
      </c>
      <c r="AS143" s="185">
        <v>106.23189823488305</v>
      </c>
      <c r="AT143" s="185">
        <v>120.24265417670991</v>
      </c>
      <c r="AU143" s="185">
        <v>0.39165116796920585</v>
      </c>
      <c r="AV143" s="185">
        <v>44405.650165499988</v>
      </c>
      <c r="AW143" s="185">
        <v>-11594.349834500003</v>
      </c>
      <c r="AX143" s="185">
        <v>-7729.5665563333359</v>
      </c>
      <c r="AY143" s="155"/>
    </row>
    <row r="144" spans="1:51" x14ac:dyDescent="0.35">
      <c r="B144" s="142" t="str">
        <f t="shared" si="226"/>
        <v>18617 1/4 SH RED VEL CRM CHS W/CHOC</v>
      </c>
      <c r="D144" s="173">
        <f t="shared" si="251"/>
        <v>18121</v>
      </c>
      <c r="E144" s="174">
        <f t="shared" si="252"/>
        <v>10921.216714999999</v>
      </c>
      <c r="F144" s="174">
        <f t="shared" si="253"/>
        <v>693.44997400000011</v>
      </c>
      <c r="G144" s="174">
        <f t="shared" si="254"/>
        <v>3081.3499749999992</v>
      </c>
      <c r="H144" s="175">
        <f t="shared" si="255"/>
        <v>1.6592473597846742</v>
      </c>
      <c r="I144" s="176">
        <f t="shared" si="256"/>
        <v>1.5</v>
      </c>
      <c r="J144" s="177">
        <f t="shared" si="257"/>
        <v>0.8220368105773852</v>
      </c>
      <c r="K144" s="177">
        <f t="shared" si="258"/>
        <v>1.0401216829402522</v>
      </c>
      <c r="L144" s="178">
        <f t="shared" si="259"/>
        <v>1.5000000000000004</v>
      </c>
      <c r="M144" s="143">
        <f t="shared" si="260"/>
        <v>0.74314128547180325</v>
      </c>
      <c r="N144" s="143">
        <f t="shared" si="261"/>
        <v>-7.8895525105581954E-2</v>
      </c>
      <c r="O144" s="143">
        <f t="shared" si="262"/>
        <v>0.9402953186201416</v>
      </c>
      <c r="P144" s="143">
        <f t="shared" si="263"/>
        <v>-9.9826364320110605E-2</v>
      </c>
      <c r="Q144" s="179">
        <f t="shared" si="264"/>
        <v>1.5</v>
      </c>
      <c r="R144" s="143">
        <f t="shared" si="265"/>
        <v>0.82203681057738553</v>
      </c>
      <c r="S144" s="143">
        <f t="shared" si="266"/>
        <v>0</v>
      </c>
      <c r="T144" s="143">
        <f t="shared" si="267"/>
        <v>1.0401216832255726</v>
      </c>
      <c r="U144" s="143">
        <f t="shared" si="268"/>
        <v>2.8532043394591255E-10</v>
      </c>
      <c r="W144" s="144"/>
      <c r="X144" s="144"/>
      <c r="Y144" s="143"/>
      <c r="Z144" s="145">
        <f t="shared" si="241"/>
        <v>24384.32684909357</v>
      </c>
      <c r="AA144" s="145">
        <f t="shared" si="242"/>
        <v>22044.024995999996</v>
      </c>
      <c r="AB144" s="145">
        <f t="shared" si="243"/>
        <v>12080.666666666662</v>
      </c>
      <c r="AC144" s="145">
        <f t="shared" si="244"/>
        <v>12080.666666666666</v>
      </c>
      <c r="AD144" s="145">
        <f t="shared" si="245"/>
        <v>10921.216714999999</v>
      </c>
      <c r="AE144" s="145">
        <f t="shared" si="246"/>
        <v>19271.60503850225</v>
      </c>
      <c r="AF144" s="145">
        <f t="shared" si="247"/>
        <v>17422.000033499997</v>
      </c>
      <c r="AG144" s="145">
        <f t="shared" si="248"/>
        <v>12080.666663352764</v>
      </c>
      <c r="AH144" s="145">
        <f t="shared" si="249"/>
        <v>12080.666666666666</v>
      </c>
      <c r="AI144" s="145">
        <f t="shared" si="250"/>
        <v>10921.216714999999</v>
      </c>
      <c r="AK144" s="180"/>
      <c r="AL144" s="184" t="s">
        <v>481</v>
      </c>
      <c r="AM144" s="185">
        <v>18121</v>
      </c>
      <c r="AN144" s="185">
        <v>10921.216714999999</v>
      </c>
      <c r="AO144" s="185">
        <v>693.44997400000011</v>
      </c>
      <c r="AP144" s="185">
        <v>3081.3499749999992</v>
      </c>
      <c r="AQ144" s="185">
        <v>1.659247359784674</v>
      </c>
      <c r="AR144" s="185">
        <v>1.5</v>
      </c>
      <c r="AS144" s="185">
        <v>82.203681057738521</v>
      </c>
      <c r="AT144" s="185">
        <v>104.01216829402522</v>
      </c>
      <c r="AU144" s="185">
        <v>0.15924735978467397</v>
      </c>
      <c r="AV144" s="185">
        <v>16381.825072499998</v>
      </c>
      <c r="AW144" s="185">
        <v>-1739.1749274999995</v>
      </c>
      <c r="AX144" s="185">
        <v>-1159.4499516666669</v>
      </c>
      <c r="AY144" s="155"/>
    </row>
    <row r="145" spans="2:51" x14ac:dyDescent="0.35">
      <c r="B145" s="142" t="str">
        <f t="shared" si="226"/>
        <v>18619 1/4 Ch/Ch Iced Rosettes</v>
      </c>
      <c r="D145" s="173">
        <f t="shared" si="251"/>
        <v>24848.25</v>
      </c>
      <c r="E145" s="174">
        <f t="shared" si="252"/>
        <v>13602.900037999998</v>
      </c>
      <c r="F145" s="174">
        <f t="shared" si="253"/>
        <v>2496.2833059999994</v>
      </c>
      <c r="G145" s="174">
        <f t="shared" si="254"/>
        <v>3618.5166570000001</v>
      </c>
      <c r="H145" s="175">
        <f t="shared" si="255"/>
        <v>1.8266876864922827</v>
      </c>
      <c r="I145" s="176">
        <f t="shared" si="256"/>
        <v>1.5</v>
      </c>
      <c r="J145" s="177">
        <f t="shared" si="257"/>
        <v>0.84013348403983967</v>
      </c>
      <c r="K145" s="177">
        <f t="shared" si="258"/>
        <v>1.0289652364210686</v>
      </c>
      <c r="L145" s="178">
        <f t="shared" si="259"/>
        <v>1.5000000000821758</v>
      </c>
      <c r="M145" s="143">
        <f t="shared" si="260"/>
        <v>0.68988269612125741</v>
      </c>
      <c r="N145" s="143">
        <f t="shared" si="261"/>
        <v>-0.15025078791858226</v>
      </c>
      <c r="O145" s="143">
        <f t="shared" si="262"/>
        <v>0.84494348237046824</v>
      </c>
      <c r="P145" s="143">
        <f t="shared" si="263"/>
        <v>-0.18402175405060039</v>
      </c>
      <c r="Q145" s="179">
        <f t="shared" si="264"/>
        <v>1.5</v>
      </c>
      <c r="R145" s="143">
        <f t="shared" si="265"/>
        <v>0.84013348408586541</v>
      </c>
      <c r="S145" s="143">
        <f t="shared" si="266"/>
        <v>4.6025738775767877E-11</v>
      </c>
      <c r="T145" s="143">
        <f t="shared" si="267"/>
        <v>1.0289652366853623</v>
      </c>
      <c r="U145" s="143">
        <f t="shared" si="268"/>
        <v>2.6429369803793179E-10</v>
      </c>
      <c r="W145" s="144"/>
      <c r="X145" s="144"/>
      <c r="Y145" s="143"/>
      <c r="Z145" s="145">
        <f t="shared" si="241"/>
        <v>36018.079797775565</v>
      </c>
      <c r="AA145" s="145">
        <f t="shared" si="242"/>
        <v>29576.550001499996</v>
      </c>
      <c r="AB145" s="145">
        <f t="shared" si="243"/>
        <v>16565.499999092477</v>
      </c>
      <c r="AC145" s="145">
        <f t="shared" si="244"/>
        <v>16565.5</v>
      </c>
      <c r="AD145" s="145">
        <f t="shared" si="245"/>
        <v>13602.900037999998</v>
      </c>
      <c r="AE145" s="145">
        <f t="shared" si="246"/>
        <v>29408.179977066447</v>
      </c>
      <c r="AF145" s="145">
        <f t="shared" si="247"/>
        <v>24148.775015999996</v>
      </c>
      <c r="AG145" s="145">
        <f t="shared" si="248"/>
        <v>16565.499995745089</v>
      </c>
      <c r="AH145" s="145">
        <f t="shared" si="249"/>
        <v>16565.5</v>
      </c>
      <c r="AI145" s="145">
        <f t="shared" si="250"/>
        <v>13602.900037999998</v>
      </c>
      <c r="AK145" s="180"/>
      <c r="AL145" s="184" t="s">
        <v>482</v>
      </c>
      <c r="AM145" s="185">
        <v>24848.25</v>
      </c>
      <c r="AN145" s="185">
        <v>13602.900037999998</v>
      </c>
      <c r="AO145" s="185">
        <v>2496.2833059999994</v>
      </c>
      <c r="AP145" s="185">
        <v>3618.5166570000001</v>
      </c>
      <c r="AQ145" s="185">
        <v>1.8266876864922827</v>
      </c>
      <c r="AR145" s="185">
        <v>1.5</v>
      </c>
      <c r="AS145" s="185">
        <v>84.013348403983969</v>
      </c>
      <c r="AT145" s="185">
        <v>102.89652364210686</v>
      </c>
      <c r="AU145" s="185">
        <v>0.32668768649228269</v>
      </c>
      <c r="AV145" s="185">
        <v>20404.350056999992</v>
      </c>
      <c r="AW145" s="185">
        <v>-4443.8999429999994</v>
      </c>
      <c r="AX145" s="185">
        <v>-2962.5999619999998</v>
      </c>
      <c r="AY145" s="155"/>
    </row>
    <row r="146" spans="2:51" x14ac:dyDescent="0.35">
      <c r="B146" s="142" t="str">
        <f t="shared" si="226"/>
        <v>18620 1/4 Yel/Ch Celebration</v>
      </c>
      <c r="D146" s="173">
        <f t="shared" si="251"/>
        <v>35673</v>
      </c>
      <c r="E146" s="174">
        <f t="shared" si="252"/>
        <v>18275.316735999993</v>
      </c>
      <c r="F146" s="174">
        <f t="shared" si="253"/>
        <v>1000.7166199999999</v>
      </c>
      <c r="G146" s="174">
        <f t="shared" si="254"/>
        <v>1753.2833069999997</v>
      </c>
      <c r="H146" s="175">
        <f t="shared" si="255"/>
        <v>1.9519771129180397</v>
      </c>
      <c r="I146" s="176">
        <f t="shared" si="256"/>
        <v>1.5</v>
      </c>
      <c r="J146" s="177">
        <f t="shared" si="257"/>
        <v>1.1308974218568313</v>
      </c>
      <c r="K146" s="177">
        <f t="shared" si="258"/>
        <v>1.2337600559955568</v>
      </c>
      <c r="L146" s="178">
        <f t="shared" si="259"/>
        <v>1.5000000001515268</v>
      </c>
      <c r="M146" s="143">
        <f t="shared" si="260"/>
        <v>0.86903997066887484</v>
      </c>
      <c r="N146" s="143">
        <f t="shared" si="261"/>
        <v>-0.26185745118795645</v>
      </c>
      <c r="O146" s="143">
        <f t="shared" si="262"/>
        <v>0.94808493005182992</v>
      </c>
      <c r="P146" s="143">
        <f t="shared" si="263"/>
        <v>-0.2856751259437269</v>
      </c>
      <c r="Q146" s="179">
        <f t="shared" si="264"/>
        <v>1.5</v>
      </c>
      <c r="R146" s="143">
        <f t="shared" si="265"/>
        <v>1.1308974219710721</v>
      </c>
      <c r="S146" s="143">
        <f t="shared" si="266"/>
        <v>1.1424083901090398E-10</v>
      </c>
      <c r="T146" s="143">
        <f t="shared" si="267"/>
        <v>1.2337600563757818</v>
      </c>
      <c r="U146" s="143">
        <f t="shared" si="268"/>
        <v>3.8022496262613004E-10</v>
      </c>
      <c r="W146" s="144"/>
      <c r="X146" s="144"/>
      <c r="Y146" s="143"/>
      <c r="Z146" s="145">
        <f t="shared" si="241"/>
        <v>41048.744826481947</v>
      </c>
      <c r="AA146" s="145">
        <f t="shared" si="242"/>
        <v>31543.974994499986</v>
      </c>
      <c r="AB146" s="145">
        <f t="shared" si="243"/>
        <v>23781.999997597592</v>
      </c>
      <c r="AC146" s="145">
        <f t="shared" si="244"/>
        <v>23782</v>
      </c>
      <c r="AD146" s="145">
        <f t="shared" si="245"/>
        <v>18275.316735999993</v>
      </c>
      <c r="AE146" s="145">
        <f t="shared" si="246"/>
        <v>37626.375938756697</v>
      </c>
      <c r="AF146" s="145">
        <f t="shared" si="247"/>
        <v>28914.050033999989</v>
      </c>
      <c r="AG146" s="145">
        <f t="shared" si="248"/>
        <v>23781.999992670771</v>
      </c>
      <c r="AH146" s="145">
        <f t="shared" si="249"/>
        <v>23782</v>
      </c>
      <c r="AI146" s="145">
        <f t="shared" si="250"/>
        <v>18275.316735999993</v>
      </c>
      <c r="AK146" s="180"/>
      <c r="AL146" s="184" t="s">
        <v>483</v>
      </c>
      <c r="AM146" s="185">
        <v>35673</v>
      </c>
      <c r="AN146" s="185">
        <v>18275.316735999993</v>
      </c>
      <c r="AO146" s="185">
        <v>1000.7166199999999</v>
      </c>
      <c r="AP146" s="185">
        <v>1753.2833069999997</v>
      </c>
      <c r="AQ146" s="185">
        <v>1.9519771129180397</v>
      </c>
      <c r="AR146" s="185">
        <v>1.5</v>
      </c>
      <c r="AS146" s="185">
        <v>113.08974218568314</v>
      </c>
      <c r="AT146" s="185">
        <v>123.37600559955568</v>
      </c>
      <c r="AU146" s="185">
        <v>0.45197711291803955</v>
      </c>
      <c r="AV146" s="185">
        <v>27412.97510399999</v>
      </c>
      <c r="AW146" s="185">
        <v>-8260.0248960000008</v>
      </c>
      <c r="AX146" s="185">
        <v>-5506.6832640000011</v>
      </c>
      <c r="AY146" s="155"/>
    </row>
    <row r="147" spans="2:51" x14ac:dyDescent="0.35">
      <c r="B147" s="142" t="str">
        <f t="shared" si="226"/>
        <v>18623 CHOC CK / WHITE ICE GRAD 1/2 SHEET</v>
      </c>
      <c r="D147" s="173">
        <f t="shared" si="251"/>
        <v>3941</v>
      </c>
      <c r="E147" s="174">
        <f t="shared" si="252"/>
        <v>1644.9333530000004</v>
      </c>
      <c r="F147" s="174">
        <f t="shared" si="253"/>
        <v>184.04998599999999</v>
      </c>
      <c r="G147" s="174">
        <f t="shared" si="254"/>
        <v>576.83332699999994</v>
      </c>
      <c r="H147" s="175">
        <f t="shared" si="255"/>
        <v>2.3958417481246119</v>
      </c>
      <c r="I147" s="176">
        <f t="shared" si="256"/>
        <v>2.5</v>
      </c>
      <c r="J147" s="177">
        <f t="shared" si="257"/>
        <v>0.65524527365307894</v>
      </c>
      <c r="K147" s="177">
        <f t="shared" si="258"/>
        <v>0.86189959517067583</v>
      </c>
      <c r="L147" s="178">
        <f t="shared" si="259"/>
        <v>2.5000000005196839</v>
      </c>
      <c r="M147" s="143">
        <f t="shared" si="260"/>
        <v>0.68373179729232125</v>
      </c>
      <c r="N147" s="143">
        <f t="shared" si="261"/>
        <v>2.8486523639242312E-2</v>
      </c>
      <c r="O147" s="143">
        <f t="shared" si="262"/>
        <v>0.89937033209901751</v>
      </c>
      <c r="P147" s="143">
        <f t="shared" si="263"/>
        <v>3.7470736928341686E-2</v>
      </c>
      <c r="Q147" s="179">
        <f t="shared" si="264"/>
        <v>2.5</v>
      </c>
      <c r="R147" s="143">
        <f t="shared" si="265"/>
        <v>0.6552452737892871</v>
      </c>
      <c r="S147" s="143">
        <f t="shared" si="266"/>
        <v>1.3620815586534718E-10</v>
      </c>
      <c r="T147" s="143">
        <f t="shared" si="267"/>
        <v>0.86189959546700923</v>
      </c>
      <c r="U147" s="143">
        <f t="shared" si="268"/>
        <v>2.9633340226098426E-10</v>
      </c>
      <c r="W147" s="144"/>
      <c r="X147" s="144"/>
      <c r="Y147" s="143"/>
      <c r="Z147" s="145">
        <f t="shared" si="241"/>
        <v>5763.9560067367656</v>
      </c>
      <c r="AA147" s="145">
        <f t="shared" si="242"/>
        <v>6014.5416650000006</v>
      </c>
      <c r="AB147" s="145">
        <f t="shared" si="243"/>
        <v>1576.3999996723082</v>
      </c>
      <c r="AC147" s="145">
        <f t="shared" si="244"/>
        <v>1576.4</v>
      </c>
      <c r="AD147" s="145">
        <f t="shared" si="245"/>
        <v>1644.9333530000004</v>
      </c>
      <c r="AE147" s="145">
        <f t="shared" si="246"/>
        <v>4381.9546402005508</v>
      </c>
      <c r="AF147" s="145">
        <f t="shared" si="247"/>
        <v>4572.4583475000009</v>
      </c>
      <c r="AG147" s="145">
        <f t="shared" si="248"/>
        <v>1576.3999994580113</v>
      </c>
      <c r="AH147" s="145">
        <f t="shared" si="249"/>
        <v>1576.4</v>
      </c>
      <c r="AI147" s="145">
        <f t="shared" si="250"/>
        <v>1644.9333530000001</v>
      </c>
      <c r="AK147" s="180"/>
      <c r="AL147" s="184" t="s">
        <v>484</v>
      </c>
      <c r="AM147" s="185">
        <v>3941</v>
      </c>
      <c r="AN147" s="185">
        <v>1644.9333530000004</v>
      </c>
      <c r="AO147" s="185">
        <v>184.04998599999999</v>
      </c>
      <c r="AP147" s="185">
        <v>576.83332699999994</v>
      </c>
      <c r="AQ147" s="185">
        <v>2.3958417481246119</v>
      </c>
      <c r="AR147" s="185">
        <v>2.5</v>
      </c>
      <c r="AS147" s="185">
        <v>65.52452736530789</v>
      </c>
      <c r="AT147" s="185">
        <v>86.189959517067578</v>
      </c>
      <c r="AU147" s="185">
        <v>-0.10415825187538814</v>
      </c>
      <c r="AV147" s="185">
        <v>4112.3333825</v>
      </c>
      <c r="AW147" s="185">
        <v>171.33338249999989</v>
      </c>
      <c r="AX147" s="185">
        <v>68.533352999999948</v>
      </c>
      <c r="AY147" s="155"/>
    </row>
    <row r="148" spans="2:51" x14ac:dyDescent="0.35">
      <c r="B148" s="142" t="str">
        <f t="shared" si="226"/>
        <v>18624 WHITE CK WHITE ICED GRAD 1/2 SHEET</v>
      </c>
      <c r="D148" s="173">
        <f t="shared" si="227"/>
        <v>5473</v>
      </c>
      <c r="E148" s="174">
        <f t="shared" si="227"/>
        <v>2174.9333590000001</v>
      </c>
      <c r="F148" s="174">
        <f t="shared" si="227"/>
        <v>221.049983</v>
      </c>
      <c r="G148" s="174">
        <f t="shared" si="227"/>
        <v>467.66665799999993</v>
      </c>
      <c r="H148" s="175">
        <f t="shared" si="228"/>
        <v>2.5163989403870279</v>
      </c>
      <c r="I148" s="176">
        <f t="shared" si="229"/>
        <v>2.5</v>
      </c>
      <c r="J148" s="177">
        <f t="shared" si="230"/>
        <v>0.76447889930682877</v>
      </c>
      <c r="K148" s="177">
        <f t="shared" si="230"/>
        <v>0.91369583470963267</v>
      </c>
      <c r="L148" s="178">
        <f t="shared" si="236"/>
        <v>2.4999999999999996</v>
      </c>
      <c r="M148" s="143">
        <f t="shared" si="231"/>
        <v>0.75949692141148539</v>
      </c>
      <c r="N148" s="143">
        <f t="shared" si="232"/>
        <v>-4.9819778953433813E-3</v>
      </c>
      <c r="O148" s="143">
        <f t="shared" si="237"/>
        <v>0.90774143579166855</v>
      </c>
      <c r="P148" s="143">
        <f t="shared" si="238"/>
        <v>-5.954398917964121E-3</v>
      </c>
      <c r="Q148" s="179">
        <f t="shared" si="233"/>
        <v>2.5</v>
      </c>
      <c r="R148" s="143">
        <f t="shared" si="234"/>
        <v>0.76447889930682866</v>
      </c>
      <c r="S148" s="143">
        <f t="shared" si="235"/>
        <v>0</v>
      </c>
      <c r="T148" s="143">
        <f t="shared" si="239"/>
        <v>0.9136958348686216</v>
      </c>
      <c r="U148" s="143">
        <f t="shared" si="240"/>
        <v>1.5898893312993323E-10</v>
      </c>
      <c r="W148" s="144"/>
      <c r="X148" s="144"/>
      <c r="Y148" s="143"/>
      <c r="Z148" s="145">
        <f t="shared" si="241"/>
        <v>7206.085825639313</v>
      </c>
      <c r="AA148" s="145">
        <f t="shared" si="242"/>
        <v>7159.125</v>
      </c>
      <c r="AB148" s="145">
        <f t="shared" si="243"/>
        <v>2189.2000000000003</v>
      </c>
      <c r="AC148" s="145">
        <f t="shared" si="244"/>
        <v>2189.1999999999998</v>
      </c>
      <c r="AD148" s="145">
        <f t="shared" si="245"/>
        <v>2174.9333590000001</v>
      </c>
      <c r="AE148" s="145">
        <f t="shared" si="246"/>
        <v>6029.2499429937698</v>
      </c>
      <c r="AF148" s="145">
        <f t="shared" si="247"/>
        <v>5989.9583549999998</v>
      </c>
      <c r="AG148" s="145">
        <f t="shared" si="248"/>
        <v>2189.1999996190652</v>
      </c>
      <c r="AH148" s="145">
        <f t="shared" si="249"/>
        <v>2189.2000000000003</v>
      </c>
      <c r="AI148" s="145">
        <f t="shared" si="250"/>
        <v>2174.9333590000006</v>
      </c>
      <c r="AK148" s="180"/>
      <c r="AL148" s="184" t="s">
        <v>485</v>
      </c>
      <c r="AM148" s="185">
        <v>5473</v>
      </c>
      <c r="AN148" s="185">
        <v>2174.9333590000001</v>
      </c>
      <c r="AO148" s="185">
        <v>221.049983</v>
      </c>
      <c r="AP148" s="185">
        <v>467.66665799999993</v>
      </c>
      <c r="AQ148" s="185">
        <v>2.5163989403870279</v>
      </c>
      <c r="AR148" s="185">
        <v>2.5</v>
      </c>
      <c r="AS148" s="185">
        <v>76.447889930682877</v>
      </c>
      <c r="AT148" s="185">
        <v>91.369583470963263</v>
      </c>
      <c r="AU148" s="185">
        <v>1.6398940387028063E-2</v>
      </c>
      <c r="AV148" s="185">
        <v>5437.3333975000005</v>
      </c>
      <c r="AW148" s="185">
        <v>-35.66660250000001</v>
      </c>
      <c r="AX148" s="185">
        <v>-14.266641000000011</v>
      </c>
      <c r="AY148" s="155"/>
    </row>
    <row r="149" spans="2:51" x14ac:dyDescent="0.35">
      <c r="B149" s="142" t="str">
        <f t="shared" si="226"/>
        <v>19348 1/4SH  WH CK/VAN WHIP</v>
      </c>
      <c r="D149" s="173">
        <f t="shared" ref="D149:D150" si="287">AM149</f>
        <v>9799</v>
      </c>
      <c r="E149" s="174">
        <f t="shared" ref="E149:E150" si="288">AN149</f>
        <v>4006.8166870000005</v>
      </c>
      <c r="F149" s="174">
        <f t="shared" ref="F149:F150" si="289">AO149</f>
        <v>624.36664899999994</v>
      </c>
      <c r="G149" s="174">
        <f t="shared" ref="G149:G150" si="290">AP149</f>
        <v>224.56666200000001</v>
      </c>
      <c r="H149" s="175">
        <f t="shared" ref="H149:H150" si="291">IF(ISERROR(D149/E149),0,D149/E149)</f>
        <v>2.4455823077188854</v>
      </c>
      <c r="I149" s="176">
        <f t="shared" ref="I149:I150" si="292">AR149</f>
        <v>2.5</v>
      </c>
      <c r="J149" s="177">
        <f t="shared" ref="J149:J150" si="293">AS149/100</f>
        <v>0.80720794935553575</v>
      </c>
      <c r="K149" s="177">
        <f t="shared" ref="K149:K150" si="294">AT149/100</f>
        <v>0.84634956150210117</v>
      </c>
      <c r="L149" s="178">
        <f t="shared" ref="L149:L150" si="295">IF(ISERROR(D149/(J149*(E149+F149+G149))),0,D149/(J149*(E149+F149+G149)))</f>
        <v>2.500000000976677</v>
      </c>
      <c r="M149" s="143">
        <f t="shared" ref="M149:M150" si="296">IF(ISERROR(D149/Z149),0,D149/Z149)</f>
        <v>0.82516947714572197</v>
      </c>
      <c r="N149" s="143">
        <f t="shared" ref="N149:N150" si="297">M149-J149</f>
        <v>1.7961527790186227E-2</v>
      </c>
      <c r="O149" s="143">
        <f t="shared" ref="O149:O150" si="298">IF(ISERROR(D149/AE149),0,D149/AE149)</f>
        <v>0.86518204879807847</v>
      </c>
      <c r="P149" s="143">
        <f t="shared" ref="P149:P150" si="299">O149-K149</f>
        <v>1.8832487295977307E-2</v>
      </c>
      <c r="Q149" s="179">
        <f t="shared" ref="Q149:Q150" si="300">I149</f>
        <v>2.5</v>
      </c>
      <c r="R149" s="143">
        <f t="shared" ref="R149:R150" si="301">IF(ISERROR(D149/AA149),0,D149/AA149)</f>
        <v>0.80720794967088827</v>
      </c>
      <c r="S149" s="143">
        <f t="shared" ref="S149:S150" si="302">R149-J149</f>
        <v>3.1535252187353535E-10</v>
      </c>
      <c r="T149" s="143">
        <f t="shared" ref="T149:T150" si="303">IF(ISERROR(D149/AF149),0,D149/AF149)</f>
        <v>0.84634956459862332</v>
      </c>
      <c r="U149" s="143">
        <f t="shared" ref="U149:U150" si="304">T149-K149</f>
        <v>3.0965221498036044E-9</v>
      </c>
      <c r="W149" s="144"/>
      <c r="X149" s="144"/>
      <c r="Y149" s="143"/>
      <c r="Z149" s="145">
        <f t="shared" si="241"/>
        <v>11875.136285814813</v>
      </c>
      <c r="AA149" s="145">
        <f t="shared" si="242"/>
        <v>12139.374995</v>
      </c>
      <c r="AB149" s="145">
        <f t="shared" si="243"/>
        <v>3919.5999984687269</v>
      </c>
      <c r="AC149" s="145">
        <f t="shared" si="244"/>
        <v>3919.6</v>
      </c>
      <c r="AD149" s="145">
        <f t="shared" si="245"/>
        <v>4006.8166870000009</v>
      </c>
      <c r="AE149" s="145">
        <f t="shared" si="246"/>
        <v>11325.940030324127</v>
      </c>
      <c r="AF149" s="145">
        <f t="shared" si="247"/>
        <v>11577.958340000001</v>
      </c>
      <c r="AG149" s="145">
        <f t="shared" si="248"/>
        <v>3919.5999856594381</v>
      </c>
      <c r="AH149" s="145">
        <f t="shared" si="249"/>
        <v>3919.6</v>
      </c>
      <c r="AI149" s="145">
        <f t="shared" si="250"/>
        <v>4006.816687</v>
      </c>
      <c r="AK149" s="180"/>
      <c r="AL149" s="184" t="s">
        <v>486</v>
      </c>
      <c r="AM149" s="185">
        <v>9799</v>
      </c>
      <c r="AN149" s="185">
        <v>4006.8166870000005</v>
      </c>
      <c r="AO149" s="185">
        <v>624.36664899999994</v>
      </c>
      <c r="AP149" s="185">
        <v>224.56666200000001</v>
      </c>
      <c r="AQ149" s="185">
        <v>2.4455823077188854</v>
      </c>
      <c r="AR149" s="185">
        <v>2.5</v>
      </c>
      <c r="AS149" s="185">
        <v>80.72079493555357</v>
      </c>
      <c r="AT149" s="185">
        <v>84.634956150210115</v>
      </c>
      <c r="AU149" s="185">
        <v>-5.4417692281114684E-2</v>
      </c>
      <c r="AV149" s="185">
        <v>10017.0417175</v>
      </c>
      <c r="AW149" s="185">
        <v>218.04171750000023</v>
      </c>
      <c r="AX149" s="185">
        <v>87.216686999999979</v>
      </c>
      <c r="AY149" s="155"/>
    </row>
    <row r="150" spans="2:51" x14ac:dyDescent="0.35">
      <c r="B150" s="142" t="str">
        <f t="shared" si="226"/>
        <v>19350 1/4 SH YELL/VAN WHIP</v>
      </c>
      <c r="D150" s="173">
        <f t="shared" si="287"/>
        <v>2321</v>
      </c>
      <c r="E150" s="174">
        <f t="shared" si="288"/>
        <v>1014.1500070000001</v>
      </c>
      <c r="F150" s="174">
        <f t="shared" si="289"/>
        <v>432.266659</v>
      </c>
      <c r="G150" s="174">
        <f t="shared" si="290"/>
        <v>72.749999000000003</v>
      </c>
      <c r="H150" s="175">
        <f t="shared" si="291"/>
        <v>2.2886160666367772</v>
      </c>
      <c r="I150" s="176">
        <f t="shared" si="292"/>
        <v>2.5</v>
      </c>
      <c r="J150" s="177">
        <f t="shared" si="293"/>
        <v>0.61112452043833887</v>
      </c>
      <c r="K150" s="177">
        <f t="shared" si="294"/>
        <v>0.64186207305070708</v>
      </c>
      <c r="L150" s="178">
        <f t="shared" si="295"/>
        <v>2.5000000010393268</v>
      </c>
      <c r="M150" s="143">
        <f t="shared" si="296"/>
        <v>0.6675699450000766</v>
      </c>
      <c r="N150" s="143">
        <f t="shared" si="297"/>
        <v>5.6445424561737734E-2</v>
      </c>
      <c r="O150" s="143">
        <f t="shared" si="298"/>
        <v>0.70114651665663263</v>
      </c>
      <c r="P150" s="143">
        <f t="shared" si="299"/>
        <v>5.9284443605925552E-2</v>
      </c>
      <c r="Q150" s="179">
        <f t="shared" si="300"/>
        <v>2.5</v>
      </c>
      <c r="R150" s="143">
        <f t="shared" si="301"/>
        <v>0.61112452069240197</v>
      </c>
      <c r="S150" s="143">
        <f t="shared" si="302"/>
        <v>2.5406310388831344E-10</v>
      </c>
      <c r="T150" s="143">
        <f t="shared" si="303"/>
        <v>0.64186207323471201</v>
      </c>
      <c r="U150" s="143">
        <f t="shared" si="304"/>
        <v>1.8400492240999711E-10</v>
      </c>
      <c r="W150" s="144"/>
      <c r="X150" s="144"/>
      <c r="Y150" s="143"/>
      <c r="Z150" s="145">
        <f t="shared" si="241"/>
        <v>3476.789237418011</v>
      </c>
      <c r="AA150" s="145">
        <f t="shared" si="242"/>
        <v>3797.9166625000007</v>
      </c>
      <c r="AB150" s="145">
        <f t="shared" si="243"/>
        <v>928.39999961403566</v>
      </c>
      <c r="AC150" s="145">
        <f t="shared" si="244"/>
        <v>928.39999999999986</v>
      </c>
      <c r="AD150" s="145">
        <f t="shared" si="245"/>
        <v>1014.150007</v>
      </c>
      <c r="AE150" s="145">
        <f t="shared" si="246"/>
        <v>3310.2924208588011</v>
      </c>
      <c r="AF150" s="145">
        <f t="shared" si="247"/>
        <v>3616.0416650000002</v>
      </c>
      <c r="AG150" s="145">
        <f t="shared" si="248"/>
        <v>928.39999973385227</v>
      </c>
      <c r="AH150" s="145">
        <f t="shared" si="249"/>
        <v>928.4</v>
      </c>
      <c r="AI150" s="145">
        <f t="shared" si="250"/>
        <v>1014.1500070000001</v>
      </c>
      <c r="AK150" s="180"/>
      <c r="AL150" s="184" t="s">
        <v>487</v>
      </c>
      <c r="AM150" s="185">
        <v>2321</v>
      </c>
      <c r="AN150" s="185">
        <v>1014.1500070000001</v>
      </c>
      <c r="AO150" s="185">
        <v>432.266659</v>
      </c>
      <c r="AP150" s="185">
        <v>72.749999000000003</v>
      </c>
      <c r="AQ150" s="185">
        <v>2.2886160666367767</v>
      </c>
      <c r="AR150" s="185">
        <v>2.5</v>
      </c>
      <c r="AS150" s="185">
        <v>61.112452043833883</v>
      </c>
      <c r="AT150" s="185">
        <v>64.18620730507071</v>
      </c>
      <c r="AU150" s="185">
        <v>-0.21138393336322309</v>
      </c>
      <c r="AV150" s="185">
        <v>2535.3750175</v>
      </c>
      <c r="AW150" s="185">
        <v>214.37501749999996</v>
      </c>
      <c r="AX150" s="185">
        <v>85.750006999999982</v>
      </c>
      <c r="AY150" s="155"/>
    </row>
    <row r="151" spans="2:51" x14ac:dyDescent="0.35">
      <c r="B151" s="142" t="str">
        <f t="shared" si="226"/>
        <v>19352 1/4SH CHOC CK/VAN WHIP</v>
      </c>
      <c r="D151" s="173">
        <f t="shared" ref="D151" si="305">AM151</f>
        <v>9496</v>
      </c>
      <c r="E151" s="174">
        <f t="shared" ref="E151" si="306">AN151</f>
        <v>4265.0000220000002</v>
      </c>
      <c r="F151" s="174">
        <f t="shared" ref="F151" si="307">AO151</f>
        <v>465.06664799999999</v>
      </c>
      <c r="G151" s="174">
        <f t="shared" ref="G151" si="308">AP151</f>
        <v>932.7499929999999</v>
      </c>
      <c r="H151" s="175">
        <f t="shared" ref="H151" si="309">IF(ISERROR(D151/E151),0,D151/E151)</f>
        <v>2.2264947130169088</v>
      </c>
      <c r="I151" s="176">
        <f t="shared" ref="I151" si="310">AR151</f>
        <v>2.5</v>
      </c>
      <c r="J151" s="177">
        <f t="shared" ref="J151" si="311">AS151/100</f>
        <v>0.6707616060327074</v>
      </c>
      <c r="K151" s="177">
        <f t="shared" ref="K151" si="312">AT151/100</f>
        <v>0.80303307846206406</v>
      </c>
      <c r="L151" s="178">
        <f t="shared" ref="L151" si="313">IF(ISERROR(D151/(J151*(E151+F151+G151))),0,D151/(J151*(E151+F151+G151)))</f>
        <v>2.5000000003010108</v>
      </c>
      <c r="M151" s="143">
        <f t="shared" ref="M151" si="314">IF(ISERROR(D151/Z151),0,D151/Z151)</f>
        <v>0.75315876812097315</v>
      </c>
      <c r="N151" s="143">
        <f t="shared" ref="N151" si="315">M151-J151</f>
        <v>8.2397162088265752E-2</v>
      </c>
      <c r="O151" s="143">
        <f t="shared" ref="O151" si="316">IF(ISERROR(D151/AE151),0,D151/AE151)</f>
        <v>0.90167862729089188</v>
      </c>
      <c r="P151" s="143">
        <f t="shared" ref="P151" si="317">O151-K151</f>
        <v>9.8645548828827812E-2</v>
      </c>
      <c r="Q151" s="179">
        <f t="shared" ref="Q151" si="318">I151</f>
        <v>2.5</v>
      </c>
      <c r="R151" s="143">
        <f t="shared" ref="R151" si="319">IF(ISERROR(D151/AA151),0,D151/AA151)</f>
        <v>0.67076160611347002</v>
      </c>
      <c r="S151" s="143">
        <f t="shared" ref="S151" si="320">R151-J151</f>
        <v>8.07626188148447E-11</v>
      </c>
      <c r="T151" s="143">
        <f t="shared" ref="T151" si="321">IF(ISERROR(D151/AF151),0,D151/AF151)</f>
        <v>0.80303307860140583</v>
      </c>
      <c r="U151" s="143">
        <f t="shared" ref="U151" si="322">T151-K151</f>
        <v>1.3934176035235168E-10</v>
      </c>
      <c r="W151" s="144"/>
      <c r="X151" s="144"/>
      <c r="Y151" s="143"/>
      <c r="Z151" s="145">
        <f t="shared" si="241"/>
        <v>12608.231360953554</v>
      </c>
      <c r="AA151" s="145">
        <f t="shared" si="242"/>
        <v>14157.041657499998</v>
      </c>
      <c r="AB151" s="145">
        <f t="shared" si="243"/>
        <v>3798.3999995426566</v>
      </c>
      <c r="AC151" s="145">
        <f t="shared" si="244"/>
        <v>3798.4000000000005</v>
      </c>
      <c r="AD151" s="145">
        <f t="shared" si="245"/>
        <v>4265.0000219999993</v>
      </c>
      <c r="AE151" s="145">
        <f t="shared" si="246"/>
        <v>10531.468432972495</v>
      </c>
      <c r="AF151" s="145">
        <f t="shared" si="247"/>
        <v>11825.166675</v>
      </c>
      <c r="AG151" s="145">
        <f t="shared" si="248"/>
        <v>3798.3999993409043</v>
      </c>
      <c r="AH151" s="145">
        <f t="shared" si="249"/>
        <v>3798.4</v>
      </c>
      <c r="AI151" s="145">
        <f t="shared" si="250"/>
        <v>4265.0000220000002</v>
      </c>
      <c r="AK151" s="180"/>
      <c r="AL151" s="184" t="s">
        <v>488</v>
      </c>
      <c r="AM151" s="185">
        <v>9496</v>
      </c>
      <c r="AN151" s="185">
        <v>4265.0000220000002</v>
      </c>
      <c r="AO151" s="185">
        <v>465.06664799999999</v>
      </c>
      <c r="AP151" s="185">
        <v>932.7499929999999</v>
      </c>
      <c r="AQ151" s="185">
        <v>2.2264947130169088</v>
      </c>
      <c r="AR151" s="185">
        <v>2.5</v>
      </c>
      <c r="AS151" s="185">
        <v>67.076160603270736</v>
      </c>
      <c r="AT151" s="185">
        <v>80.303307846206408</v>
      </c>
      <c r="AU151" s="185">
        <v>-0.27350528698309118</v>
      </c>
      <c r="AV151" s="185">
        <v>10662.500055</v>
      </c>
      <c r="AW151" s="185">
        <v>1166.500055</v>
      </c>
      <c r="AX151" s="185">
        <v>466.60002199999985</v>
      </c>
      <c r="AY151" s="155"/>
    </row>
    <row r="152" spans="2:51" x14ac:dyDescent="0.35">
      <c r="B152" s="142" t="str">
        <f t="shared" si="226"/>
        <v>19354 1/4SH MAR/VAN WHIP</v>
      </c>
      <c r="D152" s="173">
        <f t="shared" si="227"/>
        <v>6435</v>
      </c>
      <c r="E152" s="174">
        <f t="shared" si="227"/>
        <v>2836.7166790000001</v>
      </c>
      <c r="F152" s="174">
        <f t="shared" si="227"/>
        <v>473.99999000000003</v>
      </c>
      <c r="G152" s="174">
        <f t="shared" si="227"/>
        <v>541.83332899999994</v>
      </c>
      <c r="H152" s="175">
        <f t="shared" si="228"/>
        <v>2.2684676434688811</v>
      </c>
      <c r="I152" s="176">
        <f t="shared" si="229"/>
        <v>2.5</v>
      </c>
      <c r="J152" s="177">
        <f t="shared" si="230"/>
        <v>0.66812890191954177</v>
      </c>
      <c r="K152" s="177">
        <f t="shared" si="230"/>
        <v>0.7774751683276846</v>
      </c>
      <c r="L152" s="178">
        <f t="shared" si="236"/>
        <v>2.500000000239051</v>
      </c>
      <c r="M152" s="143">
        <f t="shared" si="231"/>
        <v>0.73632183371342175</v>
      </c>
      <c r="N152" s="143">
        <f t="shared" si="232"/>
        <v>6.8192931793879974E-2</v>
      </c>
      <c r="O152" s="143">
        <f t="shared" si="237"/>
        <v>0.85682858504978265</v>
      </c>
      <c r="P152" s="143">
        <f t="shared" si="238"/>
        <v>7.9353416722098058E-2</v>
      </c>
      <c r="Q152" s="179">
        <f t="shared" si="233"/>
        <v>2.5</v>
      </c>
      <c r="R152" s="143">
        <f t="shared" si="234"/>
        <v>0.66812890198342845</v>
      </c>
      <c r="S152" s="143">
        <f t="shared" si="235"/>
        <v>6.3886673729030008E-11</v>
      </c>
      <c r="T152" s="143">
        <f t="shared" si="239"/>
        <v>0.77747516847386244</v>
      </c>
      <c r="U152" s="143">
        <f t="shared" si="240"/>
        <v>1.4617784760417862E-10</v>
      </c>
      <c r="W152" s="144"/>
      <c r="X152" s="144"/>
      <c r="Y152" s="143"/>
      <c r="Z152" s="145">
        <f t="shared" si="241"/>
        <v>8739.3850153091043</v>
      </c>
      <c r="AA152" s="145">
        <f t="shared" si="242"/>
        <v>9631.3749950000019</v>
      </c>
      <c r="AB152" s="145">
        <f t="shared" si="243"/>
        <v>2573.999999753873</v>
      </c>
      <c r="AC152" s="145">
        <f t="shared" si="244"/>
        <v>2573.9999999999995</v>
      </c>
      <c r="AD152" s="145">
        <f t="shared" si="245"/>
        <v>2836.7166789999997</v>
      </c>
      <c r="AE152" s="145">
        <f t="shared" si="246"/>
        <v>7510.2536403195745</v>
      </c>
      <c r="AF152" s="145">
        <f t="shared" si="247"/>
        <v>8276.7916725000014</v>
      </c>
      <c r="AG152" s="145">
        <f t="shared" si="248"/>
        <v>2573.9999995160465</v>
      </c>
      <c r="AH152" s="145">
        <f t="shared" si="249"/>
        <v>2574</v>
      </c>
      <c r="AI152" s="145">
        <f t="shared" si="250"/>
        <v>2836.7166790000001</v>
      </c>
      <c r="AK152" s="180"/>
      <c r="AL152" s="184" t="s">
        <v>489</v>
      </c>
      <c r="AM152" s="185">
        <v>6435</v>
      </c>
      <c r="AN152" s="185">
        <v>2836.7166790000001</v>
      </c>
      <c r="AO152" s="185">
        <v>473.99999000000003</v>
      </c>
      <c r="AP152" s="185">
        <v>541.83332899999994</v>
      </c>
      <c r="AQ152" s="185">
        <v>2.2684676434688811</v>
      </c>
      <c r="AR152" s="185">
        <v>2.5</v>
      </c>
      <c r="AS152" s="185">
        <v>66.812890191954182</v>
      </c>
      <c r="AT152" s="185">
        <v>77.747516832768454</v>
      </c>
      <c r="AU152" s="185">
        <v>-0.23153235653111892</v>
      </c>
      <c r="AV152" s="185">
        <v>7091.7916974999998</v>
      </c>
      <c r="AW152" s="185">
        <v>656.7916974999996</v>
      </c>
      <c r="AX152" s="185">
        <v>262.71667899999977</v>
      </c>
      <c r="AY152" s="155"/>
    </row>
    <row r="153" spans="2:51" x14ac:dyDescent="0.35">
      <c r="B153" s="142" t="str">
        <f t="shared" si="226"/>
        <v>19561 BOSTON CREAM BAND CAKE</v>
      </c>
      <c r="D153" s="173">
        <f t="shared" si="227"/>
        <v>12276</v>
      </c>
      <c r="E153" s="174">
        <f t="shared" si="227"/>
        <v>6460.9833629999994</v>
      </c>
      <c r="F153" s="174">
        <f t="shared" si="227"/>
        <v>297.58331300000003</v>
      </c>
      <c r="G153" s="174">
        <f t="shared" si="227"/>
        <v>617.08332399999995</v>
      </c>
      <c r="H153" s="175">
        <f t="shared" si="228"/>
        <v>1.9000203700106635</v>
      </c>
      <c r="I153" s="176">
        <f t="shared" si="229"/>
        <v>2</v>
      </c>
      <c r="J153" s="177">
        <f t="shared" si="230"/>
        <v>0.83219784019035625</v>
      </c>
      <c r="K153" s="177">
        <f t="shared" si="230"/>
        <v>0.9081807274013195</v>
      </c>
      <c r="L153" s="178">
        <f t="shared" si="236"/>
        <v>1.9999999999999998</v>
      </c>
      <c r="M153" s="143">
        <f t="shared" si="231"/>
        <v>0.87598833499420392</v>
      </c>
      <c r="N153" s="143">
        <f t="shared" si="232"/>
        <v>4.3790494803847668E-2</v>
      </c>
      <c r="O153" s="143">
        <f t="shared" si="237"/>
        <v>0.95596946404971739</v>
      </c>
      <c r="P153" s="143">
        <f t="shared" si="238"/>
        <v>4.7788736648397889E-2</v>
      </c>
      <c r="Q153" s="179">
        <f t="shared" si="233"/>
        <v>2</v>
      </c>
      <c r="R153" s="143">
        <f t="shared" si="234"/>
        <v>0.83219784019035614</v>
      </c>
      <c r="S153" s="143">
        <f t="shared" si="235"/>
        <v>0</v>
      </c>
      <c r="T153" s="143">
        <f t="shared" si="239"/>
        <v>0.90818072740131983</v>
      </c>
      <c r="U153" s="143">
        <f t="shared" si="240"/>
        <v>0</v>
      </c>
      <c r="W153" s="144"/>
      <c r="X153" s="144"/>
      <c r="Y153" s="143"/>
      <c r="Z153" s="145">
        <f t="shared" si="241"/>
        <v>14013.885242069149</v>
      </c>
      <c r="AA153" s="145">
        <f t="shared" si="242"/>
        <v>14751.3</v>
      </c>
      <c r="AB153" s="145">
        <f t="shared" si="243"/>
        <v>6138.0000000000009</v>
      </c>
      <c r="AC153" s="145">
        <f t="shared" si="244"/>
        <v>6138</v>
      </c>
      <c r="AD153" s="145">
        <f t="shared" si="245"/>
        <v>6460.9833630000003</v>
      </c>
      <c r="AE153" s="145">
        <f t="shared" si="246"/>
        <v>12841.414356475259</v>
      </c>
      <c r="AF153" s="145">
        <f t="shared" si="247"/>
        <v>13517.133351999999</v>
      </c>
      <c r="AG153" s="145">
        <f t="shared" si="248"/>
        <v>6137.9999999999973</v>
      </c>
      <c r="AH153" s="145">
        <f t="shared" si="249"/>
        <v>6138</v>
      </c>
      <c r="AI153" s="145">
        <f t="shared" si="250"/>
        <v>6460.9833629999994</v>
      </c>
      <c r="AK153" s="180"/>
      <c r="AL153" s="184" t="s">
        <v>490</v>
      </c>
      <c r="AM153" s="185">
        <v>12276</v>
      </c>
      <c r="AN153" s="185">
        <v>6460.9833629999994</v>
      </c>
      <c r="AO153" s="185">
        <v>297.58331300000003</v>
      </c>
      <c r="AP153" s="185">
        <v>617.08332399999995</v>
      </c>
      <c r="AQ153" s="185">
        <v>1.9000203700106635</v>
      </c>
      <c r="AR153" s="185">
        <v>2</v>
      </c>
      <c r="AS153" s="185">
        <v>83.219784019035629</v>
      </c>
      <c r="AT153" s="185">
        <v>90.818072740131953</v>
      </c>
      <c r="AU153" s="185">
        <v>-9.9979629989336447E-2</v>
      </c>
      <c r="AV153" s="185">
        <v>12921.966725999997</v>
      </c>
      <c r="AW153" s="185">
        <v>645.96672599999965</v>
      </c>
      <c r="AX153" s="185">
        <v>322.98336299999983</v>
      </c>
      <c r="AY153" s="155"/>
    </row>
    <row r="154" spans="2:51" x14ac:dyDescent="0.35">
      <c r="B154" s="142" t="str">
        <f t="shared" si="226"/>
        <v>19565 PINEAPPLE UD CK</v>
      </c>
      <c r="D154" s="173">
        <f t="shared" si="227"/>
        <v>13107</v>
      </c>
      <c r="E154" s="174">
        <f t="shared" si="227"/>
        <v>6867.5333670000009</v>
      </c>
      <c r="F154" s="174">
        <f t="shared" si="227"/>
        <v>228.11664499999998</v>
      </c>
      <c r="G154" s="174">
        <f t="shared" si="227"/>
        <v>813.21665399999983</v>
      </c>
      <c r="H154" s="175">
        <f t="shared" si="228"/>
        <v>1.9085455140242928</v>
      </c>
      <c r="I154" s="176">
        <f t="shared" si="229"/>
        <v>2</v>
      </c>
      <c r="J154" s="177">
        <f t="shared" si="230"/>
        <v>0.82862694198314346</v>
      </c>
      <c r="K154" s="177">
        <f t="shared" si="230"/>
        <v>0.923594031401897</v>
      </c>
      <c r="L154" s="178">
        <f t="shared" si="236"/>
        <v>2</v>
      </c>
      <c r="M154" s="143">
        <f t="shared" si="231"/>
        <v>0.86833343600586133</v>
      </c>
      <c r="N154" s="143">
        <f t="shared" si="232"/>
        <v>3.9706494022717864E-2</v>
      </c>
      <c r="O154" s="143">
        <f t="shared" si="237"/>
        <v>0.96785119832373157</v>
      </c>
      <c r="P154" s="143">
        <f t="shared" si="238"/>
        <v>4.4257166921834568E-2</v>
      </c>
      <c r="Q154" s="179">
        <f t="shared" si="233"/>
        <v>2</v>
      </c>
      <c r="R154" s="143">
        <f t="shared" si="234"/>
        <v>0.82862694198314346</v>
      </c>
      <c r="S154" s="143">
        <f t="shared" si="235"/>
        <v>0</v>
      </c>
      <c r="T154" s="143">
        <f t="shared" si="239"/>
        <v>0.923594031401897</v>
      </c>
      <c r="U154" s="143">
        <f t="shared" si="240"/>
        <v>0</v>
      </c>
      <c r="W154" s="144"/>
      <c r="X154" s="144"/>
      <c r="Y154" s="143"/>
      <c r="Z154" s="145">
        <f t="shared" si="241"/>
        <v>15094.431996410567</v>
      </c>
      <c r="AA154" s="145">
        <f t="shared" si="242"/>
        <v>15817.733332000002</v>
      </c>
      <c r="AB154" s="145">
        <f t="shared" si="243"/>
        <v>6553.5</v>
      </c>
      <c r="AC154" s="145">
        <f t="shared" si="244"/>
        <v>6553.5</v>
      </c>
      <c r="AD154" s="145">
        <f t="shared" si="245"/>
        <v>6867.5333670000018</v>
      </c>
      <c r="AE154" s="145">
        <f t="shared" si="246"/>
        <v>13542.370999489021</v>
      </c>
      <c r="AF154" s="145">
        <f t="shared" si="247"/>
        <v>14191.300024000002</v>
      </c>
      <c r="AG154" s="145">
        <f t="shared" si="248"/>
        <v>6553.5</v>
      </c>
      <c r="AH154" s="145">
        <f t="shared" si="249"/>
        <v>6553.5</v>
      </c>
      <c r="AI154" s="145">
        <f t="shared" si="250"/>
        <v>6867.5333670000009</v>
      </c>
      <c r="AK154" s="180"/>
      <c r="AL154" s="184" t="s">
        <v>491</v>
      </c>
      <c r="AM154" s="185">
        <v>13107</v>
      </c>
      <c r="AN154" s="185">
        <v>6867.5333670000009</v>
      </c>
      <c r="AO154" s="185">
        <v>228.11664499999998</v>
      </c>
      <c r="AP154" s="185">
        <v>813.21665399999983</v>
      </c>
      <c r="AQ154" s="185">
        <v>1.9085455140242928</v>
      </c>
      <c r="AR154" s="185">
        <v>2</v>
      </c>
      <c r="AS154" s="185">
        <v>82.862694198314344</v>
      </c>
      <c r="AT154" s="185">
        <v>92.359403140189698</v>
      </c>
      <c r="AU154" s="185">
        <v>-9.1454485975707198E-2</v>
      </c>
      <c r="AV154" s="185">
        <v>13735.066734</v>
      </c>
      <c r="AW154" s="185">
        <v>628.06673399999954</v>
      </c>
      <c r="AX154" s="185">
        <v>314.03336699999977</v>
      </c>
      <c r="AY154" s="155"/>
    </row>
    <row r="155" spans="2:51" x14ac:dyDescent="0.35">
      <c r="B155" s="142" t="str">
        <f t="shared" si="226"/>
        <v>19585 CO FR 1/2SH WH CK/WH IC</v>
      </c>
      <c r="D155" s="173">
        <f t="shared" si="227"/>
        <v>9581</v>
      </c>
      <c r="E155" s="174">
        <f t="shared" si="227"/>
        <v>3894.8833670000004</v>
      </c>
      <c r="F155" s="174">
        <f t="shared" si="227"/>
        <v>480.38330400000001</v>
      </c>
      <c r="G155" s="174">
        <f t="shared" si="227"/>
        <v>432.26665899999995</v>
      </c>
      <c r="H155" s="175">
        <f t="shared" si="228"/>
        <v>2.4598939421848929</v>
      </c>
      <c r="I155" s="176">
        <f t="shared" si="229"/>
        <v>2.5</v>
      </c>
      <c r="J155" s="177">
        <f t="shared" si="230"/>
        <v>0.79716556009575701</v>
      </c>
      <c r="K155" s="177">
        <f t="shared" si="230"/>
        <v>0.87592375208202899</v>
      </c>
      <c r="L155" s="178">
        <f t="shared" si="236"/>
        <v>2.5000000002032214</v>
      </c>
      <c r="M155" s="143">
        <f t="shared" si="231"/>
        <v>0.81016253027204699</v>
      </c>
      <c r="N155" s="143">
        <f t="shared" si="232"/>
        <v>1.2996970176289979E-2</v>
      </c>
      <c r="O155" s="143">
        <f t="shared" si="237"/>
        <v>0.89020479433080935</v>
      </c>
      <c r="P155" s="143">
        <f t="shared" si="238"/>
        <v>1.4281042248780351E-2</v>
      </c>
      <c r="Q155" s="179">
        <f t="shared" si="233"/>
        <v>2.5</v>
      </c>
      <c r="R155" s="143">
        <f t="shared" si="234"/>
        <v>0.79716556016055751</v>
      </c>
      <c r="S155" s="143">
        <f t="shared" si="235"/>
        <v>6.4800498300598974E-11</v>
      </c>
      <c r="T155" s="143">
        <f t="shared" si="239"/>
        <v>0.87592375235132258</v>
      </c>
      <c r="U155" s="143">
        <f t="shared" si="240"/>
        <v>2.6929358742933118E-10</v>
      </c>
      <c r="W155" s="144"/>
      <c r="X155" s="144"/>
      <c r="Y155" s="143"/>
      <c r="Z155" s="145">
        <f t="shared" si="241"/>
        <v>11826.022115318967</v>
      </c>
      <c r="AA155" s="145">
        <f t="shared" si="242"/>
        <v>12018.833325</v>
      </c>
      <c r="AB155" s="145">
        <f t="shared" si="243"/>
        <v>3832.39999968847</v>
      </c>
      <c r="AC155" s="145">
        <f t="shared" si="244"/>
        <v>3832.4000000000005</v>
      </c>
      <c r="AD155" s="145">
        <f t="shared" si="245"/>
        <v>3894.8833669999999</v>
      </c>
      <c r="AE155" s="145">
        <f t="shared" si="246"/>
        <v>10762.691979436364</v>
      </c>
      <c r="AF155" s="145">
        <f t="shared" si="247"/>
        <v>10938.166677500001</v>
      </c>
      <c r="AG155" s="145">
        <f t="shared" si="248"/>
        <v>3832.3999988217688</v>
      </c>
      <c r="AH155" s="145">
        <f t="shared" si="249"/>
        <v>3832.3999999999996</v>
      </c>
      <c r="AI155" s="145">
        <f t="shared" si="250"/>
        <v>3894.8833670000004</v>
      </c>
      <c r="AK155" s="180"/>
      <c r="AL155" s="184" t="s">
        <v>492</v>
      </c>
      <c r="AM155" s="185">
        <v>9581</v>
      </c>
      <c r="AN155" s="185">
        <v>3894.8833670000004</v>
      </c>
      <c r="AO155" s="185">
        <v>480.38330400000001</v>
      </c>
      <c r="AP155" s="185">
        <v>432.26665899999995</v>
      </c>
      <c r="AQ155" s="185">
        <v>2.4598939421848929</v>
      </c>
      <c r="AR155" s="185">
        <v>2.5</v>
      </c>
      <c r="AS155" s="185">
        <v>79.716556009575697</v>
      </c>
      <c r="AT155" s="185">
        <v>87.592375208202895</v>
      </c>
      <c r="AU155" s="185">
        <v>-4.0106057815107191E-2</v>
      </c>
      <c r="AV155" s="185">
        <v>9737.2084174999982</v>
      </c>
      <c r="AW155" s="185">
        <v>156.2084175</v>
      </c>
      <c r="AX155" s="185">
        <v>62.483366999999888</v>
      </c>
      <c r="AY155" s="155"/>
    </row>
    <row r="156" spans="2:51" x14ac:dyDescent="0.35">
      <c r="B156" s="142" t="str">
        <f t="shared" si="226"/>
        <v>19586 1/2 Sh Choc White Icing</v>
      </c>
      <c r="D156" s="173">
        <f t="shared" si="227"/>
        <v>3194</v>
      </c>
      <c r="E156" s="174">
        <f t="shared" si="227"/>
        <v>1468.0666779999999</v>
      </c>
      <c r="F156" s="174">
        <f t="shared" si="227"/>
        <v>124.999989</v>
      </c>
      <c r="G156" s="174">
        <f t="shared" si="227"/>
        <v>302.09999700000003</v>
      </c>
      <c r="H156" s="175">
        <f t="shared" si="228"/>
        <v>2.1756504986212897</v>
      </c>
      <c r="I156" s="176">
        <f t="shared" si="229"/>
        <v>2.5</v>
      </c>
      <c r="J156" s="177">
        <f t="shared" si="230"/>
        <v>0.67413596071848214</v>
      </c>
      <c r="K156" s="177">
        <f t="shared" si="230"/>
        <v>0.80197522552213429</v>
      </c>
      <c r="L156" s="178">
        <f t="shared" si="236"/>
        <v>2.5000000004749516</v>
      </c>
      <c r="M156" s="143">
        <f t="shared" si="231"/>
        <v>0.77463724214178142</v>
      </c>
      <c r="N156" s="143">
        <f t="shared" si="232"/>
        <v>0.10050128142329928</v>
      </c>
      <c r="O156" s="143">
        <f t="shared" si="237"/>
        <v>0.92153499185605647</v>
      </c>
      <c r="P156" s="143">
        <f t="shared" si="238"/>
        <v>0.11955976633392218</v>
      </c>
      <c r="Q156" s="179">
        <f t="shared" si="233"/>
        <v>2.5</v>
      </c>
      <c r="R156" s="143">
        <f t="shared" si="234"/>
        <v>0.67413596084655492</v>
      </c>
      <c r="S156" s="143">
        <f t="shared" si="235"/>
        <v>1.2807277460780142E-10</v>
      </c>
      <c r="T156" s="143">
        <f t="shared" si="239"/>
        <v>0.8019752258114381</v>
      </c>
      <c r="U156" s="143">
        <f t="shared" si="240"/>
        <v>2.8930380313596515E-10</v>
      </c>
      <c r="W156" s="144"/>
      <c r="X156" s="144"/>
      <c r="Y156" s="143"/>
      <c r="Z156" s="145">
        <f t="shared" si="241"/>
        <v>4123.2202975020455</v>
      </c>
      <c r="AA156" s="145">
        <f t="shared" si="242"/>
        <v>4737.9166599999999</v>
      </c>
      <c r="AB156" s="145">
        <f t="shared" si="243"/>
        <v>1277.5999997572808</v>
      </c>
      <c r="AC156" s="145">
        <f t="shared" si="244"/>
        <v>1277.5999999999999</v>
      </c>
      <c r="AD156" s="145">
        <f t="shared" si="245"/>
        <v>1468.0666779999999</v>
      </c>
      <c r="AE156" s="145">
        <f t="shared" si="246"/>
        <v>3465.9562883955055</v>
      </c>
      <c r="AF156" s="145">
        <f t="shared" si="247"/>
        <v>3982.6666674999997</v>
      </c>
      <c r="AG156" s="145">
        <f t="shared" si="248"/>
        <v>1277.5999995391196</v>
      </c>
      <c r="AH156" s="145">
        <f t="shared" si="249"/>
        <v>1277.5999999999999</v>
      </c>
      <c r="AI156" s="145">
        <f t="shared" si="250"/>
        <v>1468.0666779999999</v>
      </c>
      <c r="AK156" s="180"/>
      <c r="AL156" s="184" t="s">
        <v>493</v>
      </c>
      <c r="AM156" s="185">
        <v>3194</v>
      </c>
      <c r="AN156" s="185">
        <v>1468.0666779999999</v>
      </c>
      <c r="AO156" s="185">
        <v>124.999989</v>
      </c>
      <c r="AP156" s="185">
        <v>302.09999700000003</v>
      </c>
      <c r="AQ156" s="185">
        <v>2.1756504986212892</v>
      </c>
      <c r="AR156" s="185">
        <v>2.5</v>
      </c>
      <c r="AS156" s="185">
        <v>67.413596071848218</v>
      </c>
      <c r="AT156" s="185">
        <v>80.197522552213428</v>
      </c>
      <c r="AU156" s="185">
        <v>-0.32434950137871055</v>
      </c>
      <c r="AV156" s="185">
        <v>3670.1666949999994</v>
      </c>
      <c r="AW156" s="185">
        <v>476.16669500000006</v>
      </c>
      <c r="AX156" s="185">
        <v>190.46667800000003</v>
      </c>
      <c r="AY156" s="155"/>
    </row>
    <row r="157" spans="2:51" x14ac:dyDescent="0.35">
      <c r="B157" s="142" t="str">
        <f t="shared" si="226"/>
        <v>19587 1/2 Sheet Marble White</v>
      </c>
      <c r="D157" s="173">
        <f t="shared" si="227"/>
        <v>3451</v>
      </c>
      <c r="E157" s="174">
        <f t="shared" si="227"/>
        <v>1139.7500049999999</v>
      </c>
      <c r="F157" s="174">
        <f t="shared" si="227"/>
        <v>205.06666199999995</v>
      </c>
      <c r="G157" s="174">
        <f t="shared" si="227"/>
        <v>323.96666399999998</v>
      </c>
      <c r="H157" s="175">
        <f t="shared" si="228"/>
        <v>3.027856972898193</v>
      </c>
      <c r="I157" s="176">
        <f t="shared" si="229"/>
        <v>2.5</v>
      </c>
      <c r="J157" s="177">
        <f t="shared" si="230"/>
        <v>0.8271894626272569</v>
      </c>
      <c r="K157" s="177">
        <f t="shared" si="230"/>
        <v>1.0264596061990447</v>
      </c>
      <c r="L157" s="178">
        <f t="shared" si="236"/>
        <v>2.5000000238858058</v>
      </c>
      <c r="M157" s="143">
        <f t="shared" si="231"/>
        <v>0.68298261603381272</v>
      </c>
      <c r="N157" s="143">
        <f t="shared" si="232"/>
        <v>-0.14420684659344418</v>
      </c>
      <c r="O157" s="143">
        <f t="shared" si="237"/>
        <v>0.84751329528250119</v>
      </c>
      <c r="P157" s="143">
        <f t="shared" si="238"/>
        <v>-0.17894631091654356</v>
      </c>
      <c r="Q157" s="179">
        <f t="shared" si="233"/>
        <v>2.5</v>
      </c>
      <c r="R157" s="143">
        <f t="shared" si="234"/>
        <v>0.82718947053049163</v>
      </c>
      <c r="S157" s="143">
        <f t="shared" si="235"/>
        <v>7.903234733319664E-9</v>
      </c>
      <c r="T157" s="143">
        <f t="shared" si="239"/>
        <v>1.0264596162980184</v>
      </c>
      <c r="U157" s="143">
        <f t="shared" si="240"/>
        <v>1.0098973657335364E-8</v>
      </c>
      <c r="W157" s="144"/>
      <c r="X157" s="144"/>
      <c r="Y157" s="143"/>
      <c r="Z157" s="145">
        <f t="shared" si="241"/>
        <v>5052.8372450246225</v>
      </c>
      <c r="AA157" s="145">
        <f t="shared" si="242"/>
        <v>4171.9583274999995</v>
      </c>
      <c r="AB157" s="145">
        <f t="shared" si="243"/>
        <v>1380.3999868112137</v>
      </c>
      <c r="AC157" s="145">
        <f t="shared" si="244"/>
        <v>1380.4</v>
      </c>
      <c r="AD157" s="145">
        <f t="shared" si="245"/>
        <v>1139.7500049999999</v>
      </c>
      <c r="AE157" s="145">
        <f t="shared" si="246"/>
        <v>4071.9125224456566</v>
      </c>
      <c r="AF157" s="145">
        <f t="shared" si="247"/>
        <v>3362.0416674999997</v>
      </c>
      <c r="AG157" s="145">
        <f t="shared" si="248"/>
        <v>1380.3999864187317</v>
      </c>
      <c r="AH157" s="145">
        <f t="shared" si="249"/>
        <v>1380.3999999999999</v>
      </c>
      <c r="AI157" s="145">
        <f t="shared" si="250"/>
        <v>1139.7500049999999</v>
      </c>
      <c r="AK157" s="180"/>
      <c r="AL157" s="184" t="s">
        <v>494</v>
      </c>
      <c r="AM157" s="185">
        <v>3451</v>
      </c>
      <c r="AN157" s="185">
        <v>1139.7500049999999</v>
      </c>
      <c r="AO157" s="185">
        <v>205.06666199999995</v>
      </c>
      <c r="AP157" s="185">
        <v>323.96666399999998</v>
      </c>
      <c r="AQ157" s="185">
        <v>3.0278569728981926</v>
      </c>
      <c r="AR157" s="185">
        <v>2.5</v>
      </c>
      <c r="AS157" s="185">
        <v>82.718946262725694</v>
      </c>
      <c r="AT157" s="185">
        <v>102.64596061990449</v>
      </c>
      <c r="AU157" s="185">
        <v>0.52785697289819267</v>
      </c>
      <c r="AV157" s="185">
        <v>2849.3750125000001</v>
      </c>
      <c r="AW157" s="185">
        <v>-601.62498749999986</v>
      </c>
      <c r="AX157" s="185">
        <v>-240.64999499999999</v>
      </c>
      <c r="AY157" s="155"/>
    </row>
    <row r="158" spans="2:51" x14ac:dyDescent="0.35">
      <c r="B158" s="142" t="str">
        <f t="shared" si="226"/>
        <v>19592 White/White Half Sheet Grad</v>
      </c>
      <c r="D158" s="173">
        <f t="shared" si="227"/>
        <v>1217</v>
      </c>
      <c r="E158" s="174">
        <f t="shared" si="227"/>
        <v>490.01667499999996</v>
      </c>
      <c r="F158" s="174">
        <f t="shared" si="227"/>
        <v>169.21666099999999</v>
      </c>
      <c r="G158" s="174">
        <f t="shared" si="227"/>
        <v>249.94999799999997</v>
      </c>
      <c r="H158" s="175">
        <f t="shared" si="228"/>
        <v>2.4835889513351765</v>
      </c>
      <c r="I158" s="176">
        <f t="shared" si="229"/>
        <v>2.5</v>
      </c>
      <c r="J158" s="177">
        <f t="shared" si="230"/>
        <v>0.53542556467494595</v>
      </c>
      <c r="K158" s="177">
        <f t="shared" si="230"/>
        <v>0.73843353091597908</v>
      </c>
      <c r="L158" s="178">
        <f t="shared" si="236"/>
        <v>2.5000000000000004</v>
      </c>
      <c r="M158" s="143">
        <f t="shared" si="231"/>
        <v>0.53896354747743314</v>
      </c>
      <c r="N158" s="143">
        <f t="shared" si="232"/>
        <v>3.5379828024871829E-3</v>
      </c>
      <c r="O158" s="143">
        <f t="shared" si="237"/>
        <v>0.74331294890706201</v>
      </c>
      <c r="P158" s="143">
        <f t="shared" si="238"/>
        <v>4.8794179910829349E-3</v>
      </c>
      <c r="Q158" s="179">
        <f t="shared" si="233"/>
        <v>2.5</v>
      </c>
      <c r="R158" s="143">
        <f t="shared" si="234"/>
        <v>0.53542556467494606</v>
      </c>
      <c r="S158" s="143">
        <f t="shared" si="235"/>
        <v>0</v>
      </c>
      <c r="T158" s="143">
        <f t="shared" si="239"/>
        <v>0.73843353091597896</v>
      </c>
      <c r="U158" s="143">
        <f t="shared" si="240"/>
        <v>0</v>
      </c>
      <c r="W158" s="144"/>
      <c r="X158" s="144"/>
      <c r="Y158" s="143"/>
      <c r="Z158" s="145">
        <f t="shared" si="241"/>
        <v>2258.0376830604796</v>
      </c>
      <c r="AA158" s="145">
        <f t="shared" si="242"/>
        <v>2272.9583349999998</v>
      </c>
      <c r="AB158" s="145">
        <f t="shared" si="243"/>
        <v>486.79999999999995</v>
      </c>
      <c r="AC158" s="145">
        <f t="shared" si="244"/>
        <v>486.80000000000007</v>
      </c>
      <c r="AD158" s="145">
        <f t="shared" si="245"/>
        <v>490.01667499999991</v>
      </c>
      <c r="AE158" s="145">
        <f t="shared" si="246"/>
        <v>1637.26462964143</v>
      </c>
      <c r="AF158" s="145">
        <f t="shared" si="247"/>
        <v>1648.0833400000001</v>
      </c>
      <c r="AG158" s="145">
        <f t="shared" si="248"/>
        <v>486.8</v>
      </c>
      <c r="AH158" s="145">
        <f t="shared" si="249"/>
        <v>486.79999999999995</v>
      </c>
      <c r="AI158" s="145">
        <f t="shared" si="250"/>
        <v>490.01667500000002</v>
      </c>
      <c r="AK158" s="180"/>
      <c r="AL158" s="184" t="s">
        <v>495</v>
      </c>
      <c r="AM158" s="185">
        <v>1217</v>
      </c>
      <c r="AN158" s="185">
        <v>490.01667499999996</v>
      </c>
      <c r="AO158" s="185">
        <v>169.21666099999999</v>
      </c>
      <c r="AP158" s="185">
        <v>249.94999799999997</v>
      </c>
      <c r="AQ158" s="185">
        <v>2.483588951335177</v>
      </c>
      <c r="AR158" s="185">
        <v>2.5</v>
      </c>
      <c r="AS158" s="185">
        <v>53.542556467494599</v>
      </c>
      <c r="AT158" s="185">
        <v>73.843353091597905</v>
      </c>
      <c r="AU158" s="185">
        <v>-1.6411048664823225E-2</v>
      </c>
      <c r="AV158" s="185">
        <v>1225.0416875000001</v>
      </c>
      <c r="AW158" s="185">
        <v>8.0416875000000445</v>
      </c>
      <c r="AX158" s="185">
        <v>3.2166750000000208</v>
      </c>
      <c r="AY158" s="155"/>
    </row>
    <row r="159" spans="2:51" x14ac:dyDescent="0.35">
      <c r="B159" s="142" t="str">
        <f t="shared" si="226"/>
        <v>19802 CO FZ 1/4SH CK WH/WH ICG</v>
      </c>
      <c r="D159" s="173">
        <f t="shared" si="227"/>
        <v>18853</v>
      </c>
      <c r="E159" s="174">
        <f t="shared" si="227"/>
        <v>8496.3500379999987</v>
      </c>
      <c r="F159" s="174">
        <f t="shared" si="227"/>
        <v>660.48330699999997</v>
      </c>
      <c r="G159" s="174">
        <f t="shared" si="227"/>
        <v>1330.5499829999994</v>
      </c>
      <c r="H159" s="175">
        <f t="shared" si="228"/>
        <v>2.2189528345324514</v>
      </c>
      <c r="I159" s="176">
        <f t="shared" si="229"/>
        <v>2.5</v>
      </c>
      <c r="J159" s="177">
        <f t="shared" si="230"/>
        <v>0.71907355371514614</v>
      </c>
      <c r="K159" s="177">
        <f t="shared" si="230"/>
        <v>0.82355981740102013</v>
      </c>
      <c r="L159" s="178">
        <f t="shared" si="236"/>
        <v>2.500000000385239</v>
      </c>
      <c r="M159" s="143">
        <f t="shared" si="231"/>
        <v>0.81014966005064493</v>
      </c>
      <c r="N159" s="143">
        <f t="shared" si="232"/>
        <v>9.1076106335498785E-2</v>
      </c>
      <c r="O159" s="143">
        <f t="shared" si="237"/>
        <v>0.92786989976609646</v>
      </c>
      <c r="P159" s="143">
        <f t="shared" si="238"/>
        <v>0.10431008236507633</v>
      </c>
      <c r="Q159" s="179">
        <f t="shared" si="233"/>
        <v>2.5</v>
      </c>
      <c r="R159" s="143">
        <f t="shared" si="234"/>
        <v>0.71907355382595217</v>
      </c>
      <c r="S159" s="143">
        <f t="shared" si="235"/>
        <v>1.1080603101731867E-10</v>
      </c>
      <c r="T159" s="143">
        <f t="shared" si="239"/>
        <v>0.8235598176653286</v>
      </c>
      <c r="U159" s="143">
        <f t="shared" si="240"/>
        <v>2.643084640041593E-10</v>
      </c>
      <c r="W159" s="144"/>
      <c r="X159" s="144"/>
      <c r="Y159" s="143"/>
      <c r="Z159" s="145">
        <f t="shared" si="241"/>
        <v>23271.008962493968</v>
      </c>
      <c r="AA159" s="145">
        <f t="shared" si="242"/>
        <v>26218.458319999994</v>
      </c>
      <c r="AB159" s="145">
        <f t="shared" si="243"/>
        <v>7541.1999988379348</v>
      </c>
      <c r="AC159" s="145">
        <f t="shared" si="244"/>
        <v>7541.2</v>
      </c>
      <c r="AD159" s="145">
        <f t="shared" si="245"/>
        <v>8496.3500380000005</v>
      </c>
      <c r="AE159" s="145">
        <f t="shared" si="246"/>
        <v>20318.581306229018</v>
      </c>
      <c r="AF159" s="145">
        <f t="shared" si="247"/>
        <v>22892.083362499998</v>
      </c>
      <c r="AG159" s="145">
        <f t="shared" si="248"/>
        <v>7541.1999975797717</v>
      </c>
      <c r="AH159" s="145">
        <f t="shared" si="249"/>
        <v>7541.2</v>
      </c>
      <c r="AI159" s="145">
        <f t="shared" si="250"/>
        <v>8496.3500379999987</v>
      </c>
      <c r="AK159" s="180"/>
      <c r="AL159" s="184" t="s">
        <v>496</v>
      </c>
      <c r="AM159" s="185">
        <v>18853</v>
      </c>
      <c r="AN159" s="185">
        <v>8496.3500379999987</v>
      </c>
      <c r="AO159" s="185">
        <v>660.48330699999997</v>
      </c>
      <c r="AP159" s="185">
        <v>1330.5499829999994</v>
      </c>
      <c r="AQ159" s="185">
        <v>2.2189528345324514</v>
      </c>
      <c r="AR159" s="185">
        <v>2.5</v>
      </c>
      <c r="AS159" s="185">
        <v>71.907355371514612</v>
      </c>
      <c r="AT159" s="185">
        <v>82.35598174010201</v>
      </c>
      <c r="AU159" s="185">
        <v>-0.28104716546754871</v>
      </c>
      <c r="AV159" s="185">
        <v>21240.875095000003</v>
      </c>
      <c r="AW159" s="185">
        <v>2387.8750950000003</v>
      </c>
      <c r="AX159" s="185">
        <v>955.15003800000022</v>
      </c>
      <c r="AY159" s="155"/>
    </row>
    <row r="160" spans="2:51" x14ac:dyDescent="0.35">
      <c r="B160" s="142" t="str">
        <f t="shared" si="226"/>
        <v>19842 CO FZ 1/4SH CK YEL/WH IC</v>
      </c>
      <c r="D160" s="173">
        <f t="shared" si="227"/>
        <v>4853</v>
      </c>
      <c r="E160" s="174">
        <f t="shared" si="227"/>
        <v>2392.0500179999999</v>
      </c>
      <c r="F160" s="174">
        <f t="shared" si="227"/>
        <v>245.39998700000001</v>
      </c>
      <c r="G160" s="174">
        <f t="shared" si="227"/>
        <v>493.51665699999995</v>
      </c>
      <c r="H160" s="175">
        <f t="shared" si="228"/>
        <v>2.0288037304745021</v>
      </c>
      <c r="I160" s="176">
        <f t="shared" si="229"/>
        <v>2.5</v>
      </c>
      <c r="J160" s="177">
        <f t="shared" si="230"/>
        <v>0.62000021381920056</v>
      </c>
      <c r="K160" s="177">
        <f t="shared" si="230"/>
        <v>0.73601395131809522</v>
      </c>
      <c r="L160" s="178">
        <f t="shared" si="236"/>
        <v>2.5000000001277707</v>
      </c>
      <c r="M160" s="143">
        <f t="shared" si="231"/>
        <v>0.76399728142490209</v>
      </c>
      <c r="N160" s="143">
        <f t="shared" si="232"/>
        <v>0.14399706760570152</v>
      </c>
      <c r="O160" s="143">
        <f t="shared" si="237"/>
        <v>0.90695558720173752</v>
      </c>
      <c r="P160" s="143">
        <f t="shared" si="238"/>
        <v>0.17094163588364231</v>
      </c>
      <c r="Q160" s="179">
        <f t="shared" si="233"/>
        <v>2.5</v>
      </c>
      <c r="R160" s="143">
        <f t="shared" si="234"/>
        <v>0.62000021385088777</v>
      </c>
      <c r="S160" s="143">
        <f t="shared" si="235"/>
        <v>3.168720841273398E-11</v>
      </c>
      <c r="T160" s="143">
        <f t="shared" si="239"/>
        <v>0.73601395147583104</v>
      </c>
      <c r="U160" s="143">
        <f t="shared" si="240"/>
        <v>1.5773582440203882E-10</v>
      </c>
      <c r="W160" s="144"/>
      <c r="X160" s="144"/>
      <c r="Y160" s="143"/>
      <c r="Z160" s="145">
        <f t="shared" si="241"/>
        <v>6352.1168438568993</v>
      </c>
      <c r="AA160" s="145">
        <f t="shared" si="242"/>
        <v>7827.4166549999991</v>
      </c>
      <c r="AB160" s="145">
        <f t="shared" si="243"/>
        <v>1941.1999999007885</v>
      </c>
      <c r="AC160" s="145">
        <f t="shared" si="244"/>
        <v>1941.2</v>
      </c>
      <c r="AD160" s="145">
        <f t="shared" si="245"/>
        <v>2392.0500180000004</v>
      </c>
      <c r="AE160" s="145">
        <f t="shared" si="246"/>
        <v>5350.8684090839934</v>
      </c>
      <c r="AF160" s="145">
        <f t="shared" si="247"/>
        <v>6593.6250124999988</v>
      </c>
      <c r="AG160" s="145">
        <f t="shared" si="248"/>
        <v>1941.1999995839797</v>
      </c>
      <c r="AH160" s="145">
        <f t="shared" si="249"/>
        <v>1941.2</v>
      </c>
      <c r="AI160" s="145">
        <f t="shared" si="250"/>
        <v>2392.0500180000004</v>
      </c>
      <c r="AK160" s="180"/>
      <c r="AL160" s="184" t="s">
        <v>497</v>
      </c>
      <c r="AM160" s="185">
        <v>4853</v>
      </c>
      <c r="AN160" s="185">
        <v>2392.0500179999999</v>
      </c>
      <c r="AO160" s="185">
        <v>245.39998700000001</v>
      </c>
      <c r="AP160" s="185">
        <v>493.51665699999995</v>
      </c>
      <c r="AQ160" s="185">
        <v>2.0288037304745021</v>
      </c>
      <c r="AR160" s="185">
        <v>2.5</v>
      </c>
      <c r="AS160" s="185">
        <v>62.000021381920057</v>
      </c>
      <c r="AT160" s="185">
        <v>73.601395131809525</v>
      </c>
      <c r="AU160" s="185">
        <v>-0.47119626952549792</v>
      </c>
      <c r="AV160" s="185">
        <v>5980.1250449999989</v>
      </c>
      <c r="AW160" s="185">
        <v>1127.1250449999998</v>
      </c>
      <c r="AX160" s="185">
        <v>450.85001799999998</v>
      </c>
      <c r="AY160" s="155"/>
    </row>
    <row r="161" spans="1:51" x14ac:dyDescent="0.35">
      <c r="B161" s="142" t="str">
        <f t="shared" si="226"/>
        <v>19862 CO FZ 1/4SH CK CH/WH ICG</v>
      </c>
      <c r="D161" s="173">
        <f t="shared" si="227"/>
        <v>7588</v>
      </c>
      <c r="E161" s="174">
        <f t="shared" si="227"/>
        <v>3457.2500230000005</v>
      </c>
      <c r="F161" s="174">
        <f t="shared" si="227"/>
        <v>228.13331700000003</v>
      </c>
      <c r="G161" s="174">
        <f t="shared" si="227"/>
        <v>865.39999099999989</v>
      </c>
      <c r="H161" s="175">
        <f t="shared" si="228"/>
        <v>2.1948079975470143</v>
      </c>
      <c r="I161" s="176">
        <f t="shared" si="229"/>
        <v>2.5</v>
      </c>
      <c r="J161" s="177">
        <f t="shared" si="230"/>
        <v>0.66696209834926434</v>
      </c>
      <c r="K161" s="177">
        <f t="shared" si="230"/>
        <v>0.82357782597652895</v>
      </c>
      <c r="L161" s="178">
        <f t="shared" si="236"/>
        <v>2.500000000348729</v>
      </c>
      <c r="M161" s="143">
        <f t="shared" si="231"/>
        <v>0.75970437868337182</v>
      </c>
      <c r="N161" s="143">
        <f t="shared" si="232"/>
        <v>9.2742280334107474E-2</v>
      </c>
      <c r="O161" s="143">
        <f t="shared" si="237"/>
        <v>0.93809780531541676</v>
      </c>
      <c r="P161" s="143">
        <f t="shared" si="238"/>
        <v>0.1145199793388878</v>
      </c>
      <c r="Q161" s="179">
        <f t="shared" si="233"/>
        <v>2.5</v>
      </c>
      <c r="R161" s="143">
        <f t="shared" si="234"/>
        <v>0.66696209844230003</v>
      </c>
      <c r="S161" s="143">
        <f t="shared" si="235"/>
        <v>9.3035690262865955E-11</v>
      </c>
      <c r="T161" s="143">
        <f t="shared" si="239"/>
        <v>0.8235778262350314</v>
      </c>
      <c r="U161" s="143">
        <f t="shared" si="240"/>
        <v>2.5850244167457959E-10</v>
      </c>
      <c r="W161" s="144"/>
      <c r="X161" s="144"/>
      <c r="Y161" s="143"/>
      <c r="Z161" s="145">
        <f t="shared" si="241"/>
        <v>9988.0956499824424</v>
      </c>
      <c r="AA161" s="145">
        <f t="shared" si="242"/>
        <v>11376.9583275</v>
      </c>
      <c r="AB161" s="145">
        <f t="shared" si="243"/>
        <v>3035.199999576615</v>
      </c>
      <c r="AC161" s="145">
        <f t="shared" si="244"/>
        <v>3035.2000000000003</v>
      </c>
      <c r="AD161" s="145">
        <f t="shared" si="245"/>
        <v>3457.2500230000005</v>
      </c>
      <c r="AE161" s="145">
        <f t="shared" si="246"/>
        <v>8088.7088286585276</v>
      </c>
      <c r="AF161" s="145">
        <f t="shared" si="247"/>
        <v>9213.4583500000008</v>
      </c>
      <c r="AG161" s="145">
        <f t="shared" si="248"/>
        <v>3035.1999990473191</v>
      </c>
      <c r="AH161" s="145">
        <f t="shared" si="249"/>
        <v>3035.2</v>
      </c>
      <c r="AI161" s="145">
        <f t="shared" si="250"/>
        <v>3457.2500230000005</v>
      </c>
      <c r="AK161" s="180"/>
      <c r="AL161" s="184" t="s">
        <v>498</v>
      </c>
      <c r="AM161" s="185">
        <v>7588</v>
      </c>
      <c r="AN161" s="185">
        <v>3457.2500230000005</v>
      </c>
      <c r="AO161" s="185">
        <v>228.13331700000003</v>
      </c>
      <c r="AP161" s="185">
        <v>865.39999099999989</v>
      </c>
      <c r="AQ161" s="185">
        <v>2.1948079975470143</v>
      </c>
      <c r="AR161" s="185">
        <v>2.5</v>
      </c>
      <c r="AS161" s="185">
        <v>66.696209834926435</v>
      </c>
      <c r="AT161" s="185">
        <v>82.3577825976529</v>
      </c>
      <c r="AU161" s="185">
        <v>-0.30519200245298578</v>
      </c>
      <c r="AV161" s="185">
        <v>8643.1250575000013</v>
      </c>
      <c r="AW161" s="185">
        <v>1055.1250575000004</v>
      </c>
      <c r="AX161" s="185">
        <v>422.05002300000007</v>
      </c>
      <c r="AY161" s="155"/>
    </row>
    <row r="162" spans="1:51" x14ac:dyDescent="0.35">
      <c r="B162" s="142" t="str">
        <f t="shared" si="226"/>
        <v>19872 CO 1/4SH CK CH/CH ICG</v>
      </c>
      <c r="D162" s="173">
        <f t="shared" si="227"/>
        <v>6651</v>
      </c>
      <c r="E162" s="174">
        <f t="shared" si="227"/>
        <v>3496.9167010000006</v>
      </c>
      <c r="F162" s="174">
        <f t="shared" si="227"/>
        <v>425.09997499999997</v>
      </c>
      <c r="G162" s="174">
        <f t="shared" si="227"/>
        <v>983.76665599999978</v>
      </c>
      <c r="H162" s="175">
        <f t="shared" si="228"/>
        <v>1.9019612329049869</v>
      </c>
      <c r="I162" s="176">
        <f t="shared" si="229"/>
        <v>2.5</v>
      </c>
      <c r="J162" s="177">
        <f t="shared" si="230"/>
        <v>0.54229871558440801</v>
      </c>
      <c r="K162" s="177">
        <f t="shared" si="230"/>
        <v>0.67832449957796859</v>
      </c>
      <c r="L162" s="178">
        <f t="shared" si="236"/>
        <v>2.5000000001137068</v>
      </c>
      <c r="M162" s="143">
        <f t="shared" si="231"/>
        <v>0.71281515394084261</v>
      </c>
      <c r="N162" s="143">
        <f t="shared" si="232"/>
        <v>0.1705164383564346</v>
      </c>
      <c r="O162" s="143">
        <f t="shared" si="237"/>
        <v>0.89161188997453411</v>
      </c>
      <c r="P162" s="143">
        <f t="shared" si="238"/>
        <v>0.21328739039656552</v>
      </c>
      <c r="Q162" s="179">
        <f t="shared" si="233"/>
        <v>2.5</v>
      </c>
      <c r="R162" s="143">
        <f t="shared" si="234"/>
        <v>0.54229871560907328</v>
      </c>
      <c r="S162" s="143">
        <f t="shared" si="235"/>
        <v>2.466526982658479E-11</v>
      </c>
      <c r="T162" s="143">
        <f t="shared" si="239"/>
        <v>0.67832449981148413</v>
      </c>
      <c r="U162" s="143">
        <f t="shared" si="240"/>
        <v>2.3351554023776089E-10</v>
      </c>
      <c r="W162" s="144"/>
      <c r="X162" s="144"/>
      <c r="Y162" s="143"/>
      <c r="Z162" s="145">
        <f t="shared" si="241"/>
        <v>9330.6097144954565</v>
      </c>
      <c r="AA162" s="145">
        <f t="shared" si="242"/>
        <v>12264.458330000001</v>
      </c>
      <c r="AB162" s="145">
        <f t="shared" si="243"/>
        <v>2660.3999998789977</v>
      </c>
      <c r="AC162" s="145">
        <f t="shared" si="244"/>
        <v>2660.4000000000005</v>
      </c>
      <c r="AD162" s="145">
        <f t="shared" si="245"/>
        <v>3496.9167010000006</v>
      </c>
      <c r="AE162" s="145">
        <f t="shared" si="246"/>
        <v>7459.5236725588793</v>
      </c>
      <c r="AF162" s="145">
        <f t="shared" si="247"/>
        <v>9805.0416900000018</v>
      </c>
      <c r="AG162" s="145">
        <f t="shared" si="248"/>
        <v>2660.399999084148</v>
      </c>
      <c r="AH162" s="145">
        <f t="shared" si="249"/>
        <v>2660.4</v>
      </c>
      <c r="AI162" s="145">
        <f t="shared" si="250"/>
        <v>3496.9167010000006</v>
      </c>
      <c r="AK162" s="180"/>
      <c r="AL162" s="184" t="s">
        <v>499</v>
      </c>
      <c r="AM162" s="185">
        <v>6651</v>
      </c>
      <c r="AN162" s="185">
        <v>3496.9167010000006</v>
      </c>
      <c r="AO162" s="185">
        <v>425.09997499999997</v>
      </c>
      <c r="AP162" s="185">
        <v>983.76665599999978</v>
      </c>
      <c r="AQ162" s="185">
        <v>1.9019612329049869</v>
      </c>
      <c r="AR162" s="185">
        <v>2.5</v>
      </c>
      <c r="AS162" s="185">
        <v>54.229871558440799</v>
      </c>
      <c r="AT162" s="185">
        <v>67.832449957796854</v>
      </c>
      <c r="AU162" s="185">
        <v>-0.59803876709501314</v>
      </c>
      <c r="AV162" s="185">
        <v>8742.2917524999993</v>
      </c>
      <c r="AW162" s="185">
        <v>2091.2917525000003</v>
      </c>
      <c r="AX162" s="185">
        <v>836.51670100000001</v>
      </c>
      <c r="AY162" s="155"/>
    </row>
    <row r="163" spans="1:51" x14ac:dyDescent="0.35">
      <c r="B163" s="142" t="str">
        <f t="shared" si="226"/>
        <v>19882 1/4SH MRBL/WHITE ICG</v>
      </c>
      <c r="D163" s="173">
        <f t="shared" si="227"/>
        <v>7391</v>
      </c>
      <c r="E163" s="174">
        <f t="shared" si="227"/>
        <v>3568.0500219999999</v>
      </c>
      <c r="F163" s="174">
        <f t="shared" si="227"/>
        <v>374.34998300000001</v>
      </c>
      <c r="G163" s="174">
        <f t="shared" si="227"/>
        <v>689.24999199999991</v>
      </c>
      <c r="H163" s="175">
        <f t="shared" si="228"/>
        <v>2.0714395690722749</v>
      </c>
      <c r="I163" s="176">
        <f t="shared" si="229"/>
        <v>2.5</v>
      </c>
      <c r="J163" s="177">
        <f t="shared" si="230"/>
        <v>0.63830384446078792</v>
      </c>
      <c r="K163" s="177">
        <f t="shared" si="230"/>
        <v>0.7498985377734988</v>
      </c>
      <c r="L163" s="178">
        <f t="shared" si="236"/>
        <v>2.5000000006072445</v>
      </c>
      <c r="M163" s="143">
        <f t="shared" si="231"/>
        <v>0.77036261900426162</v>
      </c>
      <c r="N163" s="143">
        <f t="shared" si="232"/>
        <v>0.1320587745434737</v>
      </c>
      <c r="O163" s="143">
        <f t="shared" si="237"/>
        <v>0.90504515459485946</v>
      </c>
      <c r="P163" s="143">
        <f t="shared" si="238"/>
        <v>0.15514661682136066</v>
      </c>
      <c r="Q163" s="179">
        <f t="shared" si="233"/>
        <v>2.5</v>
      </c>
      <c r="R163" s="143">
        <f t="shared" si="234"/>
        <v>0.63830384461583056</v>
      </c>
      <c r="S163" s="143">
        <f t="shared" si="235"/>
        <v>1.5504264538890311E-10</v>
      </c>
      <c r="T163" s="143">
        <f t="shared" si="239"/>
        <v>0.74989853800997031</v>
      </c>
      <c r="U163" s="143">
        <f t="shared" si="240"/>
        <v>2.3647150904082537E-10</v>
      </c>
      <c r="W163" s="144"/>
      <c r="X163" s="144"/>
      <c r="Y163" s="143"/>
      <c r="Z163" s="145">
        <f t="shared" si="241"/>
        <v>9594.1830738792814</v>
      </c>
      <c r="AA163" s="145">
        <f t="shared" si="242"/>
        <v>11579.124992499999</v>
      </c>
      <c r="AB163" s="145">
        <f t="shared" si="243"/>
        <v>2956.3999992818967</v>
      </c>
      <c r="AC163" s="145">
        <f t="shared" si="244"/>
        <v>2956.3999999999996</v>
      </c>
      <c r="AD163" s="145">
        <f t="shared" si="245"/>
        <v>3568.0500219999999</v>
      </c>
      <c r="AE163" s="145">
        <f t="shared" si="246"/>
        <v>8166.4433674677339</v>
      </c>
      <c r="AF163" s="145">
        <f t="shared" si="247"/>
        <v>9856.0000125000006</v>
      </c>
      <c r="AG163" s="145">
        <f t="shared" si="248"/>
        <v>2956.3999990677344</v>
      </c>
      <c r="AH163" s="145">
        <f t="shared" si="249"/>
        <v>2956.3999999999996</v>
      </c>
      <c r="AI163" s="145">
        <f t="shared" si="250"/>
        <v>3568.0500219999994</v>
      </c>
      <c r="AK163" s="180"/>
      <c r="AL163" s="184" t="s">
        <v>500</v>
      </c>
      <c r="AM163" s="185">
        <v>7391</v>
      </c>
      <c r="AN163" s="185">
        <v>3568.0500219999999</v>
      </c>
      <c r="AO163" s="185">
        <v>374.34998300000001</v>
      </c>
      <c r="AP163" s="185">
        <v>689.24999199999991</v>
      </c>
      <c r="AQ163" s="185">
        <v>2.0714395690722749</v>
      </c>
      <c r="AR163" s="185">
        <v>2.5</v>
      </c>
      <c r="AS163" s="185">
        <v>63.830384446078789</v>
      </c>
      <c r="AT163" s="185">
        <v>74.989853777349879</v>
      </c>
      <c r="AU163" s="185">
        <v>-0.42856043092772522</v>
      </c>
      <c r="AV163" s="185">
        <v>8920.1250550000004</v>
      </c>
      <c r="AW163" s="185">
        <v>1529.1250549999997</v>
      </c>
      <c r="AX163" s="185">
        <v>611.65002199999992</v>
      </c>
      <c r="AY163" s="155"/>
    </row>
    <row r="164" spans="1:51" x14ac:dyDescent="0.35">
      <c r="B164" s="142" t="str">
        <f t="shared" si="226"/>
        <v>26810 Variety Muffins</v>
      </c>
      <c r="D164" s="173">
        <f t="shared" si="227"/>
        <v>110094</v>
      </c>
      <c r="E164" s="174">
        <f t="shared" si="227"/>
        <v>56296.40002199998</v>
      </c>
      <c r="F164" s="174">
        <f t="shared" si="227"/>
        <v>1140.8833229999998</v>
      </c>
      <c r="G164" s="174">
        <f t="shared" si="227"/>
        <v>7545.9499810000034</v>
      </c>
      <c r="H164" s="175">
        <f t="shared" si="228"/>
        <v>1.9556135020530006</v>
      </c>
      <c r="I164" s="176">
        <f t="shared" si="229"/>
        <v>1.75</v>
      </c>
      <c r="J164" s="177">
        <f t="shared" si="230"/>
        <v>0.96064340121507441</v>
      </c>
      <c r="K164" s="177">
        <f t="shared" si="230"/>
        <v>1.0868500501364322</v>
      </c>
      <c r="L164" s="178">
        <f t="shared" si="236"/>
        <v>1.7636001648088768</v>
      </c>
      <c r="M164" s="143">
        <f t="shared" si="231"/>
        <v>0.86632192860547641</v>
      </c>
      <c r="N164" s="143">
        <f t="shared" si="232"/>
        <v>-9.4321472609598001E-2</v>
      </c>
      <c r="O164" s="143">
        <f t="shared" si="237"/>
        <v>0.98013688572025193</v>
      </c>
      <c r="P164" s="143">
        <f t="shared" si="238"/>
        <v>-0.10671316441618028</v>
      </c>
      <c r="Q164" s="179">
        <f t="shared" si="233"/>
        <v>1.75</v>
      </c>
      <c r="R164" s="143">
        <f t="shared" si="234"/>
        <v>0.96810906326026591</v>
      </c>
      <c r="S164" s="143">
        <f t="shared" si="235"/>
        <v>7.4656620451915012E-3</v>
      </c>
      <c r="T164" s="143">
        <f t="shared" si="239"/>
        <v>1.0952965300426878</v>
      </c>
      <c r="U164" s="143">
        <f t="shared" si="240"/>
        <v>8.4464799062555773E-3</v>
      </c>
      <c r="W164" s="144"/>
      <c r="X164" s="144"/>
      <c r="Y164" s="143"/>
      <c r="Z164" s="145">
        <f t="shared" si="241"/>
        <v>127082.0884993861</v>
      </c>
      <c r="AA164" s="145">
        <f t="shared" si="242"/>
        <v>113720.65832049998</v>
      </c>
      <c r="AB164" s="145">
        <f t="shared" si="243"/>
        <v>62425.714284241403</v>
      </c>
      <c r="AC164" s="145">
        <f t="shared" si="244"/>
        <v>62910.857142857138</v>
      </c>
      <c r="AD164" s="145">
        <f t="shared" si="245"/>
        <v>56296.400021999973</v>
      </c>
      <c r="AE164" s="145">
        <f t="shared" si="246"/>
        <v>112325.1268307259</v>
      </c>
      <c r="AF164" s="145">
        <f t="shared" si="247"/>
        <v>100515.24585374996</v>
      </c>
      <c r="AG164" s="145">
        <f t="shared" si="248"/>
        <v>62425.714283213696</v>
      </c>
      <c r="AH164" s="145">
        <f t="shared" si="249"/>
        <v>62910.857142857145</v>
      </c>
      <c r="AI164" s="145">
        <f t="shared" si="250"/>
        <v>56296.40002199998</v>
      </c>
      <c r="AK164" s="180"/>
      <c r="AL164" s="184" t="s">
        <v>441</v>
      </c>
      <c r="AM164" s="185">
        <v>110094</v>
      </c>
      <c r="AN164" s="185">
        <v>56296.40002199998</v>
      </c>
      <c r="AO164" s="185">
        <v>1140.8833229999998</v>
      </c>
      <c r="AP164" s="185">
        <v>7545.9499810000034</v>
      </c>
      <c r="AQ164" s="185">
        <v>1.9556135020530006</v>
      </c>
      <c r="AR164" s="185">
        <v>1.75</v>
      </c>
      <c r="AS164" s="185">
        <v>96.064340121507442</v>
      </c>
      <c r="AT164" s="185">
        <v>108.68500501364322</v>
      </c>
      <c r="AU164" s="185">
        <v>0.20561350205300044</v>
      </c>
      <c r="AV164" s="185">
        <v>98518.700038499985</v>
      </c>
      <c r="AW164" s="185">
        <v>-11575.299961500003</v>
      </c>
      <c r="AX164" s="185">
        <v>-6614.4571208571424</v>
      </c>
      <c r="AY164" s="155"/>
    </row>
    <row r="165" spans="1:51" x14ac:dyDescent="0.35">
      <c r="B165" s="142" t="str">
        <f t="shared" si="226"/>
        <v>DEFAULT</v>
      </c>
      <c r="D165" s="173">
        <f t="shared" si="227"/>
        <v>2544</v>
      </c>
      <c r="E165" s="174">
        <f t="shared" si="227"/>
        <v>480</v>
      </c>
      <c r="F165" s="174">
        <f t="shared" si="227"/>
        <v>0</v>
      </c>
      <c r="G165" s="174">
        <f t="shared" si="227"/>
        <v>0</v>
      </c>
      <c r="H165" s="175">
        <f t="shared" si="228"/>
        <v>5.3</v>
      </c>
      <c r="I165" s="176">
        <f t="shared" si="229"/>
        <v>0</v>
      </c>
      <c r="J165" s="177">
        <f t="shared" si="230"/>
        <v>0</v>
      </c>
      <c r="K165" s="177">
        <f t="shared" si="230"/>
        <v>0</v>
      </c>
      <c r="L165" s="178">
        <f t="shared" si="236"/>
        <v>0</v>
      </c>
      <c r="M165" s="143">
        <f t="shared" si="231"/>
        <v>1</v>
      </c>
      <c r="N165" s="143">
        <f t="shared" si="232"/>
        <v>1</v>
      </c>
      <c r="O165" s="143">
        <f t="shared" si="237"/>
        <v>1</v>
      </c>
      <c r="P165" s="143">
        <f t="shared" si="238"/>
        <v>1</v>
      </c>
      <c r="Q165" s="179">
        <f t="shared" si="233"/>
        <v>0</v>
      </c>
      <c r="R165" s="143">
        <f t="shared" si="234"/>
        <v>0</v>
      </c>
      <c r="S165" s="143">
        <f t="shared" si="235"/>
        <v>0</v>
      </c>
      <c r="T165" s="143">
        <f t="shared" si="239"/>
        <v>0</v>
      </c>
      <c r="U165" s="143">
        <f t="shared" si="240"/>
        <v>0</v>
      </c>
      <c r="W165" s="144"/>
      <c r="X165" s="144"/>
      <c r="Y165" s="143"/>
      <c r="Z165" s="145">
        <f t="shared" si="241"/>
        <v>2544</v>
      </c>
      <c r="AA165" s="145">
        <f t="shared" si="242"/>
        <v>0</v>
      </c>
      <c r="AB165" s="145">
        <f t="shared" si="243"/>
        <v>0</v>
      </c>
      <c r="AC165" s="145">
        <f t="shared" si="244"/>
        <v>0</v>
      </c>
      <c r="AD165" s="145">
        <f t="shared" si="245"/>
        <v>480</v>
      </c>
      <c r="AE165" s="145">
        <f t="shared" si="246"/>
        <v>2544</v>
      </c>
      <c r="AF165" s="145">
        <f t="shared" si="247"/>
        <v>0</v>
      </c>
      <c r="AG165" s="145">
        <f t="shared" si="248"/>
        <v>0</v>
      </c>
      <c r="AH165" s="145">
        <f t="shared" si="249"/>
        <v>0</v>
      </c>
      <c r="AI165" s="145">
        <f t="shared" si="250"/>
        <v>480</v>
      </c>
      <c r="AK165" s="180"/>
      <c r="AL165" s="184" t="s">
        <v>444</v>
      </c>
      <c r="AM165" s="185">
        <v>2544</v>
      </c>
      <c r="AN165" s="185">
        <v>480</v>
      </c>
      <c r="AO165" s="185">
        <v>0</v>
      </c>
      <c r="AP165" s="185">
        <v>0</v>
      </c>
      <c r="AQ165" s="185">
        <v>5.3</v>
      </c>
      <c r="AR165" s="185">
        <v>0</v>
      </c>
      <c r="AS165" s="185">
        <v>0</v>
      </c>
      <c r="AT165" s="185">
        <v>0</v>
      </c>
      <c r="AU165" s="185">
        <v>5.3</v>
      </c>
      <c r="AV165" s="185">
        <v>0</v>
      </c>
      <c r="AW165" s="185">
        <v>-2544</v>
      </c>
      <c r="AX165" s="185">
        <v>0</v>
      </c>
      <c r="AY165" s="155"/>
    </row>
    <row r="166" spans="1:51" x14ac:dyDescent="0.35">
      <c r="B166" s="142" t="str">
        <f t="shared" si="226"/>
        <v>NONE</v>
      </c>
      <c r="D166" s="173">
        <f t="shared" si="227"/>
        <v>0</v>
      </c>
      <c r="E166" s="174">
        <f t="shared" si="227"/>
        <v>240</v>
      </c>
      <c r="F166" s="174">
        <f t="shared" si="227"/>
        <v>0</v>
      </c>
      <c r="G166" s="174">
        <f t="shared" si="227"/>
        <v>0</v>
      </c>
      <c r="H166" s="175">
        <f t="shared" si="228"/>
        <v>0</v>
      </c>
      <c r="I166" s="176">
        <f t="shared" si="229"/>
        <v>1</v>
      </c>
      <c r="J166" s="177">
        <f t="shared" si="230"/>
        <v>0</v>
      </c>
      <c r="K166" s="177">
        <f t="shared" si="230"/>
        <v>0</v>
      </c>
      <c r="L166" s="178">
        <f t="shared" si="236"/>
        <v>0</v>
      </c>
      <c r="M166" s="143">
        <f t="shared" si="231"/>
        <v>0</v>
      </c>
      <c r="N166" s="143">
        <f t="shared" si="232"/>
        <v>0</v>
      </c>
      <c r="O166" s="143">
        <f t="shared" si="237"/>
        <v>0</v>
      </c>
      <c r="P166" s="143">
        <f t="shared" si="238"/>
        <v>0</v>
      </c>
      <c r="Q166" s="179">
        <f t="shared" si="233"/>
        <v>1</v>
      </c>
      <c r="R166" s="143">
        <f t="shared" si="234"/>
        <v>0</v>
      </c>
      <c r="S166" s="143">
        <f t="shared" si="235"/>
        <v>0</v>
      </c>
      <c r="T166" s="143">
        <f t="shared" si="239"/>
        <v>0</v>
      </c>
      <c r="U166" s="143">
        <f t="shared" si="240"/>
        <v>0</v>
      </c>
      <c r="W166" s="144"/>
      <c r="X166" s="144"/>
      <c r="Y166" s="143"/>
      <c r="Z166" s="145">
        <f t="shared" si="241"/>
        <v>0</v>
      </c>
      <c r="AA166" s="145">
        <f t="shared" si="242"/>
        <v>240</v>
      </c>
      <c r="AB166" s="145">
        <f t="shared" si="243"/>
        <v>0</v>
      </c>
      <c r="AC166" s="145">
        <f t="shared" si="244"/>
        <v>0</v>
      </c>
      <c r="AD166" s="145">
        <f t="shared" si="245"/>
        <v>0</v>
      </c>
      <c r="AE166" s="145">
        <f t="shared" si="246"/>
        <v>0</v>
      </c>
      <c r="AF166" s="145">
        <f t="shared" si="247"/>
        <v>240</v>
      </c>
      <c r="AG166" s="145">
        <f t="shared" si="248"/>
        <v>0</v>
      </c>
      <c r="AH166" s="145">
        <f t="shared" si="249"/>
        <v>0</v>
      </c>
      <c r="AI166" s="145">
        <f t="shared" si="250"/>
        <v>0</v>
      </c>
      <c r="AK166" s="180"/>
      <c r="AL166" s="184" t="s">
        <v>370</v>
      </c>
      <c r="AM166" s="185">
        <v>0</v>
      </c>
      <c r="AN166" s="185">
        <v>240</v>
      </c>
      <c r="AO166" s="185">
        <v>0</v>
      </c>
      <c r="AP166" s="185">
        <v>0</v>
      </c>
      <c r="AQ166" s="185">
        <v>0</v>
      </c>
      <c r="AR166" s="185">
        <v>1</v>
      </c>
      <c r="AS166" s="185">
        <v>0</v>
      </c>
      <c r="AT166" s="185">
        <v>0</v>
      </c>
      <c r="AU166" s="185">
        <v>-1</v>
      </c>
      <c r="AV166" s="185">
        <v>240</v>
      </c>
      <c r="AW166" s="185">
        <v>240</v>
      </c>
      <c r="AX166" s="185">
        <v>240</v>
      </c>
      <c r="AY166" s="155"/>
    </row>
    <row r="167" spans="1:51" x14ac:dyDescent="0.35">
      <c r="B167" s="187" t="str">
        <f>CONCATENATE(A136," Subtotal")</f>
        <v>Iced Cake 1/4 Sheet Subtotal</v>
      </c>
      <c r="C167" s="188"/>
      <c r="D167" s="189">
        <f>SUM(D137:D166)</f>
        <v>505465.75</v>
      </c>
      <c r="E167" s="189">
        <f>SUM(E137:E166)</f>
        <v>313809.084004</v>
      </c>
      <c r="F167" s="189">
        <f>SUM(F137:F166)</f>
        <v>21006.116187999993</v>
      </c>
      <c r="G167" s="189">
        <f>SUM(G137:G166)</f>
        <v>38952.666406000004</v>
      </c>
      <c r="H167" s="190">
        <f t="shared" ref="H167" si="323">D167/E167</f>
        <v>1.610742887205767</v>
      </c>
      <c r="I167" s="191"/>
      <c r="J167" s="192">
        <f>AB167/(SUM($E167:$G167))</f>
        <v>0.89069984521688716</v>
      </c>
      <c r="K167" s="192">
        <f>AG167/(SUM($E167:$F167))</f>
        <v>0.99403784741702017</v>
      </c>
      <c r="L167" s="193">
        <f>D167/(J167*(E167+F167+G167))</f>
        <v>1.5183028069035118</v>
      </c>
      <c r="M167" s="194">
        <f>AD167/(SUM($E167:$G167))</f>
        <v>0.83894072237422734</v>
      </c>
      <c r="N167" s="195">
        <f>M167-J167</f>
        <v>-5.1759122842659822E-2</v>
      </c>
      <c r="O167" s="194">
        <f>AI167/(SUM($E167:$F167))</f>
        <v>0.93654375256614275</v>
      </c>
      <c r="P167" s="195">
        <f>O167-K167</f>
        <v>-5.749409485087742E-2</v>
      </c>
      <c r="Q167" s="193">
        <f>D167/(R167*(E167+F167+G167))</f>
        <v>1.5143077000706067</v>
      </c>
      <c r="R167" s="196">
        <f>AC167/(SUM($E167:$G167))</f>
        <v>0.89304972499200008</v>
      </c>
      <c r="S167" s="195">
        <f>R167-J167</f>
        <v>2.3498797751129175E-3</v>
      </c>
      <c r="T167" s="196">
        <f>AH167/(SUM($E167:$F167))</f>
        <v>0.99694783953887545</v>
      </c>
      <c r="U167" s="195">
        <f>T167-K167</f>
        <v>2.909992121855276E-3</v>
      </c>
      <c r="V167" s="187"/>
      <c r="W167" s="187"/>
      <c r="X167" s="187"/>
      <c r="Y167" s="143"/>
      <c r="Z167" s="197">
        <f t="shared" ref="Z167:AI167" si="324">SUM(Z137:Z166)</f>
        <v>609083.85054045427</v>
      </c>
      <c r="AA167" s="197">
        <f t="shared" si="324"/>
        <v>573959.83320099988</v>
      </c>
      <c r="AB167" s="197">
        <f t="shared" si="324"/>
        <v>332914.9809258848</v>
      </c>
      <c r="AC167" s="197">
        <f t="shared" si="324"/>
        <v>333793.29047619051</v>
      </c>
      <c r="AD167" s="197">
        <f t="shared" si="324"/>
        <v>313569.084004</v>
      </c>
      <c r="AE167" s="197">
        <f t="shared" si="324"/>
        <v>539916.49458809325</v>
      </c>
      <c r="AF167" s="197">
        <f t="shared" si="324"/>
        <v>508421.67120774993</v>
      </c>
      <c r="AG167" s="197">
        <f t="shared" si="324"/>
        <v>332818.98088135436</v>
      </c>
      <c r="AH167" s="197">
        <f t="shared" si="324"/>
        <v>333793.29047619051</v>
      </c>
      <c r="AI167" s="197">
        <f t="shared" si="324"/>
        <v>313569.084004</v>
      </c>
      <c r="AK167" s="198"/>
      <c r="AL167" s="222" t="s">
        <v>371</v>
      </c>
      <c r="AM167" s="221">
        <v>505465.75</v>
      </c>
      <c r="AN167" s="221">
        <v>313809.084004</v>
      </c>
      <c r="AO167" s="221">
        <v>21006.116188000004</v>
      </c>
      <c r="AP167" s="221">
        <v>38952.666406000004</v>
      </c>
      <c r="AQ167" s="221">
        <v>1.610742887205767</v>
      </c>
      <c r="AR167" s="221">
        <v>1.5139747665030761</v>
      </c>
      <c r="AS167" s="221">
        <v>89.069984521688781</v>
      </c>
      <c r="AT167" s="221">
        <v>99.403784741702111</v>
      </c>
      <c r="AU167" s="221">
        <v>9.6768120702691085E-2</v>
      </c>
      <c r="AV167" s="221">
        <v>475099.03468150005</v>
      </c>
      <c r="AW167" s="221">
        <v>-30366.715318500002</v>
      </c>
      <c r="AX167" s="221">
        <v>-20464.206472190479</v>
      </c>
      <c r="AY167" s="155"/>
    </row>
    <row r="168" spans="1:51" x14ac:dyDescent="0.35">
      <c r="A168" s="166" t="str">
        <f>AL168</f>
        <v>Iced Cake Layers</v>
      </c>
      <c r="B168" s="142"/>
      <c r="C168" s="187"/>
      <c r="D168" s="189"/>
      <c r="E168" s="189"/>
      <c r="F168" s="189"/>
      <c r="G168" s="189"/>
      <c r="H168" s="187"/>
      <c r="I168" s="187"/>
      <c r="J168" s="192"/>
      <c r="K168" s="192"/>
      <c r="L168" s="193"/>
      <c r="M168" s="195"/>
      <c r="N168" s="195"/>
      <c r="O168" s="195"/>
      <c r="P168" s="195"/>
      <c r="Q168" s="193"/>
      <c r="R168" s="195"/>
      <c r="S168" s="195"/>
      <c r="T168" s="195"/>
      <c r="U168" s="195"/>
      <c r="V168" s="206"/>
      <c r="W168" s="206"/>
      <c r="X168" s="206"/>
      <c r="Y168" s="207"/>
      <c r="AK168" s="201"/>
      <c r="AL168" s="184" t="s">
        <v>501</v>
      </c>
      <c r="AM168" s="184"/>
      <c r="AN168" s="184"/>
      <c r="AO168" s="184"/>
      <c r="AP168" s="184"/>
      <c r="AQ168" s="184"/>
      <c r="AR168" s="184"/>
      <c r="AS168" s="184"/>
      <c r="AT168" s="184"/>
      <c r="AU168" s="184"/>
      <c r="AV168" s="184"/>
      <c r="AW168" s="184"/>
      <c r="AX168" s="184"/>
      <c r="AY168" s="155"/>
    </row>
    <row r="169" spans="1:51" x14ac:dyDescent="0.35">
      <c r="B169" s="142" t="str">
        <f t="shared" ref="B169:B198" si="325">AL169</f>
        <v>1000 SANITATION</v>
      </c>
      <c r="D169" s="173">
        <f t="shared" ref="D169:D198" si="326">AM169</f>
        <v>0</v>
      </c>
      <c r="E169" s="174">
        <f t="shared" ref="E169:E198" si="327">AN169</f>
        <v>0</v>
      </c>
      <c r="F169" s="174">
        <f>AO169</f>
        <v>0</v>
      </c>
      <c r="G169" s="174">
        <f>AP169</f>
        <v>242.85</v>
      </c>
      <c r="H169" s="175">
        <f t="shared" ref="H169:H198" si="328">IF(ISERROR(D169/E169),0,D169/E169)</f>
        <v>0</v>
      </c>
      <c r="I169" s="176">
        <f t="shared" ref="I169:I198" si="329">AR169</f>
        <v>0</v>
      </c>
      <c r="J169" s="177">
        <f t="shared" ref="J169:J198" si="330">AS169/100</f>
        <v>0</v>
      </c>
      <c r="K169" s="177">
        <f t="shared" ref="K169:K198" si="331">AT169/100</f>
        <v>0</v>
      </c>
      <c r="L169" s="178">
        <f>IF(ISERROR(D169/(J169*(E169+F169+G169))),0,D169/(J169*(E169+F169+G169)))</f>
        <v>0</v>
      </c>
      <c r="M169" s="143">
        <f t="shared" ref="M169:M198" si="332">IF(ISERROR(D169/Z169),0,D169/Z169)</f>
        <v>0</v>
      </c>
      <c r="N169" s="143">
        <f t="shared" ref="N169:N198" si="333">M169-J169</f>
        <v>0</v>
      </c>
      <c r="O169" s="143">
        <f>IF(ISERROR(D169/AE169),0,D169/AE169)</f>
        <v>0</v>
      </c>
      <c r="P169" s="143">
        <f>O169-K169</f>
        <v>0</v>
      </c>
      <c r="Q169" s="179">
        <f t="shared" ref="Q169:Q198" si="334">I169</f>
        <v>0</v>
      </c>
      <c r="R169" s="143">
        <f t="shared" ref="R169:R198" si="335">IF(ISERROR(D169/AA169),0,D169/AA169)</f>
        <v>0</v>
      </c>
      <c r="S169" s="143">
        <f t="shared" ref="S169:S198" si="336">R169-J169</f>
        <v>0</v>
      </c>
      <c r="T169" s="143">
        <f>IF(ISERROR(D169/AF169),0,D169/AF169)</f>
        <v>0</v>
      </c>
      <c r="U169" s="143">
        <f>T169-K169</f>
        <v>0</v>
      </c>
      <c r="W169" s="144"/>
      <c r="X169" s="144"/>
      <c r="Y169" s="143"/>
      <c r="Z169" s="145">
        <f>(SUM($E169:$G169))*$H169</f>
        <v>0</v>
      </c>
      <c r="AA169" s="145">
        <f>(SUM($E169:$G169))*$Q169</f>
        <v>0</v>
      </c>
      <c r="AB169" s="145">
        <f>(SUM($E169:$G169))*$J169</f>
        <v>0</v>
      </c>
      <c r="AC169" s="145">
        <f>SUM(($E169:$G169))*$R169</f>
        <v>0</v>
      </c>
      <c r="AD169" s="145">
        <f>SUM(($E169:$G169))*$M169</f>
        <v>0</v>
      </c>
      <c r="AE169" s="145">
        <f>(SUM($E169:$F169))*$H169</f>
        <v>0</v>
      </c>
      <c r="AF169" s="145">
        <f>(SUM($E169:$F169))*$Q169</f>
        <v>0</v>
      </c>
      <c r="AG169" s="145">
        <f>(SUM($E169:$F169))*$K169</f>
        <v>0</v>
      </c>
      <c r="AH169" s="145">
        <f>SUM(($E169:$F169))*$T169</f>
        <v>0</v>
      </c>
      <c r="AI169" s="145">
        <f>SUM(($E169:$F169))*$O169</f>
        <v>0</v>
      </c>
      <c r="AK169" s="180"/>
      <c r="AL169" s="184" t="s">
        <v>373</v>
      </c>
      <c r="AM169" s="185">
        <v>0</v>
      </c>
      <c r="AN169" s="185">
        <v>0</v>
      </c>
      <c r="AO169" s="185">
        <v>0</v>
      </c>
      <c r="AP169" s="185">
        <v>242.85</v>
      </c>
      <c r="AQ169" s="185">
        <v>0</v>
      </c>
      <c r="AR169" s="185">
        <v>0</v>
      </c>
      <c r="AS169" s="185">
        <v>0</v>
      </c>
      <c r="AT169" s="185">
        <v>0</v>
      </c>
      <c r="AU169" s="185">
        <v>0</v>
      </c>
      <c r="AV169" s="185">
        <v>0</v>
      </c>
      <c r="AW169" s="185">
        <v>0</v>
      </c>
      <c r="AX169" s="185">
        <v>0</v>
      </c>
      <c r="AY169" s="155"/>
    </row>
    <row r="170" spans="1:51" x14ac:dyDescent="0.35">
      <c r="B170" s="142" t="str">
        <f t="shared" si="325"/>
        <v>18528 DBL Yellow Caramel</v>
      </c>
      <c r="D170" s="173">
        <f t="shared" si="326"/>
        <v>62827</v>
      </c>
      <c r="E170" s="174">
        <f t="shared" si="327"/>
        <v>22070.650104999993</v>
      </c>
      <c r="F170" s="174">
        <f t="shared" ref="F170:F198" si="337">AO170</f>
        <v>886.19990199999995</v>
      </c>
      <c r="G170" s="174">
        <f t="shared" ref="G170:G198" si="338">AP170</f>
        <v>1626.8499849999998</v>
      </c>
      <c r="H170" s="175">
        <f t="shared" si="328"/>
        <v>2.8466311459383276</v>
      </c>
      <c r="I170" s="176">
        <f t="shared" si="329"/>
        <v>2.5</v>
      </c>
      <c r="J170" s="177">
        <f t="shared" si="330"/>
        <v>1.0222545835880277</v>
      </c>
      <c r="K170" s="177">
        <f t="shared" si="331"/>
        <v>1.0946972249789497</v>
      </c>
      <c r="L170" s="178">
        <f t="shared" ref="L170:L198" si="339">IF(ISERROR(D170/(J170*(E170+F170+G170))),0,D170/(J170*(E170+F170+G170)))</f>
        <v>2.5000000001616587</v>
      </c>
      <c r="M170" s="143">
        <f t="shared" si="332"/>
        <v>0.8977757665519106</v>
      </c>
      <c r="N170" s="143">
        <f t="shared" si="333"/>
        <v>-0.12447881703611707</v>
      </c>
      <c r="O170" s="143">
        <f t="shared" ref="O170:O198" si="340">IF(ISERROR(D170/AE170),0,D170/AE170)</f>
        <v>0.96139714718135194</v>
      </c>
      <c r="P170" s="143">
        <f t="shared" ref="P170:P198" si="341">O170-K170</f>
        <v>-0.13330007779759778</v>
      </c>
      <c r="Q170" s="179">
        <f t="shared" si="334"/>
        <v>2.5</v>
      </c>
      <c r="R170" s="143">
        <f t="shared" si="335"/>
        <v>1.0222545836541304</v>
      </c>
      <c r="S170" s="143">
        <f t="shared" si="336"/>
        <v>6.610267888618182E-11</v>
      </c>
      <c r="T170" s="143">
        <f t="shared" ref="T170:T198" si="342">IF(ISERROR(D170/AF170),0,D170/AF170)</f>
        <v>1.0946972251130762</v>
      </c>
      <c r="U170" s="143">
        <f t="shared" ref="U170:U198" si="343">T170-K170</f>
        <v>1.3412648769417501E-10</v>
      </c>
      <c r="W170" s="144"/>
      <c r="X170" s="144"/>
      <c r="Y170" s="143"/>
      <c r="Z170" s="145">
        <f t="shared" ref="Z170:Z198" si="344">(SUM($E170:$G170))*$H170</f>
        <v>69980.726079631</v>
      </c>
      <c r="AA170" s="145">
        <f t="shared" ref="AA170:AA198" si="345">(SUM($E170:$G170))*$Q170</f>
        <v>61459.249979999986</v>
      </c>
      <c r="AB170" s="145">
        <f t="shared" ref="AB170:AB198" si="346">(SUM($E170:$G170))*$J170</f>
        <v>25130.799998374954</v>
      </c>
      <c r="AC170" s="145">
        <f t="shared" ref="AC170:AC198" si="347">SUM(($E170:$G170))*$R170</f>
        <v>25130.800000000003</v>
      </c>
      <c r="AD170" s="145">
        <f t="shared" ref="AD170:AD198" si="348">SUM(($E170:$G170))*$M170</f>
        <v>22070.650104999993</v>
      </c>
      <c r="AE170" s="145">
        <f t="shared" ref="AE170:AE198" si="349">(SUM($E170:$F170))*$H170</f>
        <v>65349.684242560696</v>
      </c>
      <c r="AF170" s="145">
        <f t="shared" ref="AF170:AF198" si="350">(SUM($E170:$F170))*$Q170</f>
        <v>57392.125017499988</v>
      </c>
      <c r="AG170" s="145">
        <f t="shared" ref="AG170:AG198" si="351">(SUM($E170:$F170))*$K170</f>
        <v>25130.799996920876</v>
      </c>
      <c r="AH170" s="145">
        <f t="shared" ref="AH170:AH198" si="352">SUM(($E170:$F170))*$T170</f>
        <v>25130.799999999996</v>
      </c>
      <c r="AI170" s="145">
        <f t="shared" ref="AI170:AI198" si="353">SUM(($E170:$F170))*$O170</f>
        <v>22070.650104999993</v>
      </c>
      <c r="AK170" s="180"/>
      <c r="AL170" s="184" t="s">
        <v>502</v>
      </c>
      <c r="AM170" s="185">
        <v>62827</v>
      </c>
      <c r="AN170" s="185">
        <v>22070.650104999993</v>
      </c>
      <c r="AO170" s="185">
        <v>886.19990199999995</v>
      </c>
      <c r="AP170" s="185">
        <v>1626.8499849999998</v>
      </c>
      <c r="AQ170" s="185">
        <v>2.8466311459383276</v>
      </c>
      <c r="AR170" s="185">
        <v>2.5</v>
      </c>
      <c r="AS170" s="185">
        <v>102.22545835880277</v>
      </c>
      <c r="AT170" s="185">
        <v>109.46972249789498</v>
      </c>
      <c r="AU170" s="185">
        <v>0.34663114593832745</v>
      </c>
      <c r="AV170" s="185">
        <v>55176.625262499991</v>
      </c>
      <c r="AW170" s="185">
        <v>-7650.3747375000039</v>
      </c>
      <c r="AX170" s="185">
        <v>-3060.1498949999977</v>
      </c>
      <c r="AY170" s="155"/>
    </row>
    <row r="171" spans="1:51" x14ac:dyDescent="0.35">
      <c r="B171" s="142" t="str">
        <f t="shared" si="325"/>
        <v>18529 Dbl Iced Fudge</v>
      </c>
      <c r="D171" s="173">
        <f t="shared" si="326"/>
        <v>86002</v>
      </c>
      <c r="E171" s="174">
        <f t="shared" si="327"/>
        <v>31294.28357499999</v>
      </c>
      <c r="F171" s="174">
        <f t="shared" si="337"/>
        <v>3133.9497679999972</v>
      </c>
      <c r="G171" s="174">
        <f t="shared" si="338"/>
        <v>2714.3499769999994</v>
      </c>
      <c r="H171" s="175">
        <f t="shared" si="328"/>
        <v>2.7481696391574935</v>
      </c>
      <c r="I171" s="176">
        <f t="shared" si="329"/>
        <v>2.5</v>
      </c>
      <c r="J171" s="177">
        <f t="shared" si="330"/>
        <v>0.9261822125333562</v>
      </c>
      <c r="K171" s="177">
        <f t="shared" si="331"/>
        <v>0.99920317296799677</v>
      </c>
      <c r="L171" s="178">
        <f t="shared" si="339"/>
        <v>2.5000000001074016</v>
      </c>
      <c r="M171" s="143">
        <f t="shared" si="332"/>
        <v>0.84254461531083424</v>
      </c>
      <c r="N171" s="143">
        <f t="shared" si="333"/>
        <v>-8.3637597222521953E-2</v>
      </c>
      <c r="O171" s="143">
        <f t="shared" si="340"/>
        <v>0.90897151948584676</v>
      </c>
      <c r="P171" s="143">
        <f t="shared" si="341"/>
        <v>-9.0231653482150009E-2</v>
      </c>
      <c r="Q171" s="179">
        <f t="shared" si="334"/>
        <v>2.5</v>
      </c>
      <c r="R171" s="143">
        <f t="shared" si="335"/>
        <v>0.9261822125731457</v>
      </c>
      <c r="S171" s="143">
        <f t="shared" si="336"/>
        <v>3.978950502414591E-11</v>
      </c>
      <c r="T171" s="143">
        <f t="shared" si="342"/>
        <v>0.99920317308394313</v>
      </c>
      <c r="U171" s="143">
        <f t="shared" si="343"/>
        <v>1.1594636362133315E-10</v>
      </c>
      <c r="W171" s="144"/>
      <c r="X171" s="144"/>
      <c r="Y171" s="143"/>
      <c r="Z171" s="145">
        <f t="shared" si="344"/>
        <v>102074.11979990148</v>
      </c>
      <c r="AA171" s="145">
        <f t="shared" si="345"/>
        <v>92856.458299999955</v>
      </c>
      <c r="AB171" s="145">
        <f t="shared" si="346"/>
        <v>34400.799998522118</v>
      </c>
      <c r="AC171" s="145">
        <f t="shared" si="347"/>
        <v>34400.800000000003</v>
      </c>
      <c r="AD171" s="145">
        <f t="shared" si="348"/>
        <v>31294.283574999994</v>
      </c>
      <c r="AE171" s="145">
        <f t="shared" si="349"/>
        <v>94614.625603062261</v>
      </c>
      <c r="AF171" s="145">
        <f t="shared" si="350"/>
        <v>86070.583357499971</v>
      </c>
      <c r="AG171" s="145">
        <f t="shared" si="351"/>
        <v>34400.799996008165</v>
      </c>
      <c r="AH171" s="145">
        <f t="shared" si="352"/>
        <v>34400.799999999996</v>
      </c>
      <c r="AI171" s="145">
        <f t="shared" si="353"/>
        <v>31294.28357499999</v>
      </c>
      <c r="AK171" s="180"/>
      <c r="AL171" s="184" t="s">
        <v>503</v>
      </c>
      <c r="AM171" s="185">
        <v>86002</v>
      </c>
      <c r="AN171" s="185">
        <v>31294.28357499999</v>
      </c>
      <c r="AO171" s="185">
        <v>3133.9497679999972</v>
      </c>
      <c r="AP171" s="185">
        <v>2714.3499769999994</v>
      </c>
      <c r="AQ171" s="185">
        <v>2.7481696391574935</v>
      </c>
      <c r="AR171" s="185">
        <v>2.5</v>
      </c>
      <c r="AS171" s="185">
        <v>92.618221253335619</v>
      </c>
      <c r="AT171" s="185">
        <v>99.920317296799681</v>
      </c>
      <c r="AU171" s="185">
        <v>0.2481696391574934</v>
      </c>
      <c r="AV171" s="185">
        <v>78235.708937499978</v>
      </c>
      <c r="AW171" s="185">
        <v>-7766.291062500004</v>
      </c>
      <c r="AX171" s="185">
        <v>-3106.516424999998</v>
      </c>
      <c r="AY171" s="155"/>
    </row>
    <row r="172" spans="1:51" x14ac:dyDescent="0.35">
      <c r="B172" s="142" t="str">
        <f t="shared" si="325"/>
        <v>18530 Dbl Cookies &amp; Cream</v>
      </c>
      <c r="D172" s="173">
        <f t="shared" si="326"/>
        <v>78118</v>
      </c>
      <c r="E172" s="174">
        <f t="shared" si="327"/>
        <v>29067.633547000005</v>
      </c>
      <c r="F172" s="174">
        <f t="shared" si="337"/>
        <v>1989.5664839999986</v>
      </c>
      <c r="G172" s="174">
        <f t="shared" si="338"/>
        <v>3488.8832939999988</v>
      </c>
      <c r="H172" s="175">
        <f t="shared" si="328"/>
        <v>2.6874564753848822</v>
      </c>
      <c r="I172" s="176">
        <f t="shared" si="329"/>
        <v>2.5</v>
      </c>
      <c r="J172" s="177">
        <f t="shared" si="330"/>
        <v>0.90450774706162462</v>
      </c>
      <c r="K172" s="177">
        <f t="shared" si="331"/>
        <v>1.0061177428895398</v>
      </c>
      <c r="L172" s="178">
        <f t="shared" si="339"/>
        <v>2.500000000152101</v>
      </c>
      <c r="M172" s="143">
        <f t="shared" si="332"/>
        <v>0.84141618236544358</v>
      </c>
      <c r="N172" s="143">
        <f t="shared" si="333"/>
        <v>-6.3091564696181046E-2</v>
      </c>
      <c r="O172" s="143">
        <f t="shared" si="340"/>
        <v>0.93593863960646506</v>
      </c>
      <c r="P172" s="143">
        <f t="shared" si="341"/>
        <v>-7.0179103283074751E-2</v>
      </c>
      <c r="Q172" s="179">
        <f t="shared" si="334"/>
        <v>2.5</v>
      </c>
      <c r="R172" s="143">
        <f t="shared" si="335"/>
        <v>0.90450774711665516</v>
      </c>
      <c r="S172" s="143">
        <f t="shared" si="336"/>
        <v>5.5030535683897597E-11</v>
      </c>
      <c r="T172" s="143">
        <f t="shared" si="342"/>
        <v>1.0061177430293249</v>
      </c>
      <c r="U172" s="143">
        <f t="shared" si="343"/>
        <v>1.3978507240608451E-10</v>
      </c>
      <c r="W172" s="144"/>
      <c r="X172" s="144"/>
      <c r="Y172" s="143"/>
      <c r="Z172" s="145">
        <f t="shared" si="344"/>
        <v>92841.095330956945</v>
      </c>
      <c r="AA172" s="145">
        <f t="shared" si="345"/>
        <v>86365.208312500006</v>
      </c>
      <c r="AB172" s="145">
        <f t="shared" si="346"/>
        <v>31247.199998098909</v>
      </c>
      <c r="AC172" s="145">
        <f t="shared" si="347"/>
        <v>31247.199999999997</v>
      </c>
      <c r="AD172" s="145">
        <f t="shared" si="348"/>
        <v>29067.633547000009</v>
      </c>
      <c r="AE172" s="145">
        <f t="shared" si="349"/>
        <v>83464.873330634524</v>
      </c>
      <c r="AF172" s="145">
        <f t="shared" si="350"/>
        <v>77643.000077500008</v>
      </c>
      <c r="AG172" s="145">
        <f t="shared" si="351"/>
        <v>31247.19999565867</v>
      </c>
      <c r="AH172" s="145">
        <f t="shared" si="352"/>
        <v>31247.200000000004</v>
      </c>
      <c r="AI172" s="145">
        <f t="shared" si="353"/>
        <v>29067.633547000009</v>
      </c>
      <c r="AK172" s="180"/>
      <c r="AL172" s="184" t="s">
        <v>504</v>
      </c>
      <c r="AM172" s="185">
        <v>78118</v>
      </c>
      <c r="AN172" s="185">
        <v>29067.633547000005</v>
      </c>
      <c r="AO172" s="185">
        <v>1989.5664839999986</v>
      </c>
      <c r="AP172" s="185">
        <v>3488.8832939999988</v>
      </c>
      <c r="AQ172" s="185">
        <v>2.6874564753848826</v>
      </c>
      <c r="AR172" s="185">
        <v>2.5</v>
      </c>
      <c r="AS172" s="185">
        <v>90.450774706162463</v>
      </c>
      <c r="AT172" s="185">
        <v>100.61177428895398</v>
      </c>
      <c r="AU172" s="185">
        <v>0.18745647538488242</v>
      </c>
      <c r="AV172" s="185">
        <v>72669.083867500027</v>
      </c>
      <c r="AW172" s="185">
        <v>-5448.9161325000005</v>
      </c>
      <c r="AX172" s="185">
        <v>-2179.5664529999995</v>
      </c>
      <c r="AY172" s="155"/>
    </row>
    <row r="173" spans="1:51" x14ac:dyDescent="0.35">
      <c r="B173" s="142" t="str">
        <f t="shared" si="325"/>
        <v>18531 DBl Lemon Cake/Icing</v>
      </c>
      <c r="D173" s="173">
        <f t="shared" si="326"/>
        <v>25086</v>
      </c>
      <c r="E173" s="174">
        <f t="shared" si="327"/>
        <v>8850.6500419999975</v>
      </c>
      <c r="F173" s="174">
        <f t="shared" si="337"/>
        <v>269.58329500000002</v>
      </c>
      <c r="G173" s="174">
        <f t="shared" si="338"/>
        <v>560.61666000000002</v>
      </c>
      <c r="H173" s="175">
        <f t="shared" si="328"/>
        <v>2.834368083808144</v>
      </c>
      <c r="I173" s="176">
        <f t="shared" si="329"/>
        <v>2.5</v>
      </c>
      <c r="J173" s="177">
        <f t="shared" si="330"/>
        <v>1.0365205537306674</v>
      </c>
      <c r="K173" s="177">
        <f t="shared" si="331"/>
        <v>1.1002350079455132</v>
      </c>
      <c r="L173" s="178">
        <f t="shared" si="339"/>
        <v>2.5000000001310574</v>
      </c>
      <c r="M173" s="143">
        <f t="shared" si="332"/>
        <v>0.91424307212101497</v>
      </c>
      <c r="N173" s="143">
        <f t="shared" si="333"/>
        <v>-0.12227748160965246</v>
      </c>
      <c r="O173" s="143">
        <f t="shared" si="340"/>
        <v>0.97044118444795424</v>
      </c>
      <c r="P173" s="143">
        <f t="shared" si="341"/>
        <v>-0.12979382349755897</v>
      </c>
      <c r="Q173" s="179">
        <f t="shared" si="334"/>
        <v>2.5</v>
      </c>
      <c r="R173" s="143">
        <f t="shared" si="335"/>
        <v>1.0365205537850049</v>
      </c>
      <c r="S173" s="143">
        <f t="shared" si="336"/>
        <v>5.4337423449624112E-11</v>
      </c>
      <c r="T173" s="143">
        <f t="shared" si="342"/>
        <v>1.1002350081649015</v>
      </c>
      <c r="U173" s="143">
        <f t="shared" si="343"/>
        <v>2.1938828531631316E-10</v>
      </c>
      <c r="W173" s="144"/>
      <c r="X173" s="144"/>
      <c r="Y173" s="143"/>
      <c r="Z173" s="145">
        <f t="shared" si="344"/>
        <v>27439.09225563096</v>
      </c>
      <c r="AA173" s="145">
        <f t="shared" si="345"/>
        <v>24202.124992499994</v>
      </c>
      <c r="AB173" s="145">
        <f t="shared" si="346"/>
        <v>10034.399999473968</v>
      </c>
      <c r="AC173" s="145">
        <f t="shared" si="347"/>
        <v>10034.4</v>
      </c>
      <c r="AD173" s="145">
        <f t="shared" si="348"/>
        <v>8850.6500419999957</v>
      </c>
      <c r="AE173" s="145">
        <f t="shared" si="349"/>
        <v>25850.09828727584</v>
      </c>
      <c r="AF173" s="145">
        <f t="shared" si="350"/>
        <v>22800.583342499995</v>
      </c>
      <c r="AG173" s="145">
        <f t="shared" si="351"/>
        <v>10034.399997999128</v>
      </c>
      <c r="AH173" s="145">
        <f t="shared" si="352"/>
        <v>10034.4</v>
      </c>
      <c r="AI173" s="145">
        <f t="shared" si="353"/>
        <v>8850.6500419999957</v>
      </c>
      <c r="AK173" s="180"/>
      <c r="AL173" s="184" t="s">
        <v>505</v>
      </c>
      <c r="AM173" s="185">
        <v>25086</v>
      </c>
      <c r="AN173" s="185">
        <v>8850.6500419999975</v>
      </c>
      <c r="AO173" s="185">
        <v>269.58329500000002</v>
      </c>
      <c r="AP173" s="185">
        <v>560.61666000000002</v>
      </c>
      <c r="AQ173" s="185">
        <v>2.834368083808144</v>
      </c>
      <c r="AR173" s="185">
        <v>2.5</v>
      </c>
      <c r="AS173" s="185">
        <v>103.65205537306674</v>
      </c>
      <c r="AT173" s="185">
        <v>110.02350079455132</v>
      </c>
      <c r="AU173" s="185">
        <v>0.33436808380814398</v>
      </c>
      <c r="AV173" s="185">
        <v>22126.625105000003</v>
      </c>
      <c r="AW173" s="185">
        <v>-2959.3748950000013</v>
      </c>
      <c r="AX173" s="185">
        <v>-1183.7499580000001</v>
      </c>
      <c r="AY173" s="155"/>
    </row>
    <row r="174" spans="1:51" x14ac:dyDescent="0.35">
      <c r="B174" s="142" t="str">
        <f t="shared" si="325"/>
        <v>18533 DBL CARROT CREAM CHEESE</v>
      </c>
      <c r="D174" s="173">
        <f t="shared" si="326"/>
        <v>72791</v>
      </c>
      <c r="E174" s="174">
        <f t="shared" si="327"/>
        <v>27323.050135999987</v>
      </c>
      <c r="F174" s="174">
        <f t="shared" si="337"/>
        <v>820.94987899999978</v>
      </c>
      <c r="G174" s="174">
        <f t="shared" si="338"/>
        <v>3354.3666449999996</v>
      </c>
      <c r="H174" s="175">
        <f t="shared" si="328"/>
        <v>2.664087634348439</v>
      </c>
      <c r="I174" s="176">
        <f t="shared" si="329"/>
        <v>2.5</v>
      </c>
      <c r="J174" s="177">
        <f t="shared" si="330"/>
        <v>0.9243780896119651</v>
      </c>
      <c r="K174" s="177">
        <f t="shared" si="331"/>
        <v>1.0345508804701824</v>
      </c>
      <c r="L174" s="178">
        <f t="shared" si="339"/>
        <v>2.5000000000800235</v>
      </c>
      <c r="M174" s="143">
        <f t="shared" si="332"/>
        <v>0.8674433957459049</v>
      </c>
      <c r="N174" s="143">
        <f t="shared" si="333"/>
        <v>-5.6934693866060204E-2</v>
      </c>
      <c r="O174" s="143">
        <f t="shared" si="340"/>
        <v>0.97083037668552952</v>
      </c>
      <c r="P174" s="143">
        <f t="shared" si="341"/>
        <v>-6.3720503784652882E-2</v>
      </c>
      <c r="Q174" s="179">
        <f t="shared" si="334"/>
        <v>2.5</v>
      </c>
      <c r="R174" s="143">
        <f t="shared" si="335"/>
        <v>0.92437808964155388</v>
      </c>
      <c r="S174" s="143">
        <f t="shared" si="336"/>
        <v>2.9588775873889972E-11</v>
      </c>
      <c r="T174" s="143">
        <f t="shared" si="342"/>
        <v>1.0345508806311026</v>
      </c>
      <c r="U174" s="143">
        <f t="shared" si="343"/>
        <v>1.6092016608126869E-10</v>
      </c>
      <c r="W174" s="144"/>
      <c r="X174" s="144"/>
      <c r="Y174" s="143"/>
      <c r="Z174" s="145">
        <f t="shared" si="344"/>
        <v>83914.409121079108</v>
      </c>
      <c r="AA174" s="145">
        <f t="shared" si="345"/>
        <v>78745.91664999997</v>
      </c>
      <c r="AB174" s="145">
        <f t="shared" si="346"/>
        <v>29116.399999067999</v>
      </c>
      <c r="AC174" s="145">
        <f t="shared" si="347"/>
        <v>29116.399999999998</v>
      </c>
      <c r="AD174" s="145">
        <f t="shared" si="348"/>
        <v>27323.050135999983</v>
      </c>
      <c r="AE174" s="145">
        <f t="shared" si="349"/>
        <v>74978.082421063751</v>
      </c>
      <c r="AF174" s="145">
        <f t="shared" si="350"/>
        <v>70360.000037499965</v>
      </c>
      <c r="AG174" s="145">
        <f t="shared" si="351"/>
        <v>29116.399995471063</v>
      </c>
      <c r="AH174" s="145">
        <f t="shared" si="352"/>
        <v>29116.400000000001</v>
      </c>
      <c r="AI174" s="145">
        <f t="shared" si="353"/>
        <v>27323.050135999987</v>
      </c>
      <c r="AK174" s="180"/>
      <c r="AL174" s="184" t="s">
        <v>506</v>
      </c>
      <c r="AM174" s="185">
        <v>72791</v>
      </c>
      <c r="AN174" s="185">
        <v>27323.050135999987</v>
      </c>
      <c r="AO174" s="185">
        <v>820.94987899999978</v>
      </c>
      <c r="AP174" s="185">
        <v>3354.3666449999996</v>
      </c>
      <c r="AQ174" s="185">
        <v>2.664087634348439</v>
      </c>
      <c r="AR174" s="185">
        <v>2.5</v>
      </c>
      <c r="AS174" s="185">
        <v>92.437808961196509</v>
      </c>
      <c r="AT174" s="185">
        <v>103.45508804701824</v>
      </c>
      <c r="AU174" s="185">
        <v>0.16408763434843876</v>
      </c>
      <c r="AV174" s="185">
        <v>68307.625339999999</v>
      </c>
      <c r="AW174" s="185">
        <v>-4483.3746600000022</v>
      </c>
      <c r="AX174" s="185">
        <v>-1793.3498639999993</v>
      </c>
      <c r="AY174" s="155"/>
    </row>
    <row r="175" spans="1:51" x14ac:dyDescent="0.35">
      <c r="B175" s="142" t="str">
        <f t="shared" si="325"/>
        <v>18534 Dbl Red Velvet</v>
      </c>
      <c r="D175" s="173">
        <f t="shared" si="326"/>
        <v>63557</v>
      </c>
      <c r="E175" s="174">
        <f t="shared" si="327"/>
        <v>24582.883476999992</v>
      </c>
      <c r="F175" s="174">
        <f t="shared" si="337"/>
        <v>1695.3165299999991</v>
      </c>
      <c r="G175" s="174">
        <f t="shared" si="338"/>
        <v>2390.7666499999996</v>
      </c>
      <c r="H175" s="175">
        <f t="shared" si="328"/>
        <v>2.5854168026897497</v>
      </c>
      <c r="I175" s="176">
        <f t="shared" si="329"/>
        <v>2.5</v>
      </c>
      <c r="J175" s="177">
        <f t="shared" si="330"/>
        <v>0.88677071278152597</v>
      </c>
      <c r="K175" s="177">
        <f t="shared" si="331"/>
        <v>0.96744830274978622</v>
      </c>
      <c r="L175" s="178">
        <f t="shared" si="339"/>
        <v>2.5000000002814717</v>
      </c>
      <c r="M175" s="143">
        <f t="shared" si="332"/>
        <v>0.85747364985677599</v>
      </c>
      <c r="N175" s="143">
        <f t="shared" si="333"/>
        <v>-2.9297062924749984E-2</v>
      </c>
      <c r="O175" s="143">
        <f t="shared" si="340"/>
        <v>0.93548581982219481</v>
      </c>
      <c r="P175" s="143">
        <f t="shared" si="341"/>
        <v>-3.1962482927591407E-2</v>
      </c>
      <c r="Q175" s="179">
        <f t="shared" si="334"/>
        <v>2.5</v>
      </c>
      <c r="R175" s="143">
        <f t="shared" si="335"/>
        <v>0.88677071288136633</v>
      </c>
      <c r="S175" s="143">
        <f t="shared" si="336"/>
        <v>9.9840358203096002E-11</v>
      </c>
      <c r="T175" s="143">
        <f t="shared" si="342"/>
        <v>0.96744830289851913</v>
      </c>
      <c r="U175" s="143">
        <f t="shared" si="343"/>
        <v>1.4873291487305096E-10</v>
      </c>
      <c r="W175" s="144"/>
      <c r="X175" s="144"/>
      <c r="Y175" s="143"/>
      <c r="Z175" s="145">
        <f t="shared" si="344"/>
        <v>74121.228110759956</v>
      </c>
      <c r="AA175" s="145">
        <f t="shared" si="345"/>
        <v>71672.416642499971</v>
      </c>
      <c r="AB175" s="145">
        <f t="shared" si="346"/>
        <v>25422.799997137681</v>
      </c>
      <c r="AC175" s="145">
        <f t="shared" si="347"/>
        <v>25422.800000000003</v>
      </c>
      <c r="AD175" s="145">
        <f t="shared" si="348"/>
        <v>24582.883476999996</v>
      </c>
      <c r="AE175" s="145">
        <f t="shared" si="349"/>
        <v>67940.099842539683</v>
      </c>
      <c r="AF175" s="145">
        <f t="shared" si="350"/>
        <v>65695.500017499988</v>
      </c>
      <c r="AG175" s="145">
        <f t="shared" si="351"/>
        <v>25422.799996091562</v>
      </c>
      <c r="AH175" s="145">
        <f t="shared" si="352"/>
        <v>25422.799999999996</v>
      </c>
      <c r="AI175" s="145">
        <f t="shared" si="353"/>
        <v>24582.883476999992</v>
      </c>
      <c r="AK175" s="180"/>
      <c r="AL175" s="184" t="s">
        <v>507</v>
      </c>
      <c r="AM175" s="185">
        <v>63557</v>
      </c>
      <c r="AN175" s="185">
        <v>24582.883476999992</v>
      </c>
      <c r="AO175" s="185">
        <v>1695.3165299999991</v>
      </c>
      <c r="AP175" s="185">
        <v>2390.7666499999996</v>
      </c>
      <c r="AQ175" s="185">
        <v>2.5854168026897497</v>
      </c>
      <c r="AR175" s="185">
        <v>2.5</v>
      </c>
      <c r="AS175" s="185">
        <v>88.677071278152596</v>
      </c>
      <c r="AT175" s="185">
        <v>96.744830274978625</v>
      </c>
      <c r="AU175" s="185">
        <v>8.5416802689749716E-2</v>
      </c>
      <c r="AV175" s="185">
        <v>61457.208692499975</v>
      </c>
      <c r="AW175" s="185">
        <v>-2099.7913075000006</v>
      </c>
      <c r="AX175" s="185">
        <v>-839.91652300000032</v>
      </c>
      <c r="AY175" s="155"/>
    </row>
    <row r="176" spans="1:51" x14ac:dyDescent="0.35">
      <c r="B176" s="142" t="str">
        <f t="shared" si="325"/>
        <v>18535 DL GERMAN CHOC CAKE</v>
      </c>
      <c r="D176" s="173">
        <f t="shared" si="326"/>
        <v>38594</v>
      </c>
      <c r="E176" s="174">
        <f t="shared" si="327"/>
        <v>15211.500145</v>
      </c>
      <c r="F176" s="174">
        <f t="shared" si="337"/>
        <v>1072.7498800000001</v>
      </c>
      <c r="G176" s="174">
        <f t="shared" si="338"/>
        <v>3596.7166389999993</v>
      </c>
      <c r="H176" s="175">
        <f t="shared" si="328"/>
        <v>2.5371593618059949</v>
      </c>
      <c r="I176" s="176">
        <f t="shared" si="329"/>
        <v>2.5</v>
      </c>
      <c r="J176" s="177">
        <f t="shared" si="330"/>
        <v>0.77648135828934417</v>
      </c>
      <c r="K176" s="177">
        <f t="shared" si="331"/>
        <v>0.94798347929980797</v>
      </c>
      <c r="L176" s="178">
        <f t="shared" si="339"/>
        <v>2.5000647786891608</v>
      </c>
      <c r="M176" s="143">
        <f t="shared" si="332"/>
        <v>0.76512879892025754</v>
      </c>
      <c r="N176" s="143">
        <f t="shared" si="333"/>
        <v>-1.1352559369086634E-2</v>
      </c>
      <c r="O176" s="143">
        <f t="shared" si="340"/>
        <v>0.93412347032543197</v>
      </c>
      <c r="P176" s="143">
        <f t="shared" si="341"/>
        <v>-1.3860008974376004E-2</v>
      </c>
      <c r="Q176" s="179">
        <f t="shared" si="334"/>
        <v>2.5</v>
      </c>
      <c r="R176" s="143">
        <f t="shared" si="335"/>
        <v>0.77650147806716319</v>
      </c>
      <c r="S176" s="143">
        <f t="shared" si="336"/>
        <v>2.0119777819016527E-5</v>
      </c>
      <c r="T176" s="143">
        <f t="shared" si="342"/>
        <v>0.94800804312754972</v>
      </c>
      <c r="U176" s="143">
        <f t="shared" si="343"/>
        <v>2.4563827741741484E-5</v>
      </c>
      <c r="W176" s="144"/>
      <c r="X176" s="144"/>
      <c r="Y176" s="143"/>
      <c r="Z176" s="145">
        <f t="shared" si="344"/>
        <v>50441.180693320501</v>
      </c>
      <c r="AA176" s="145">
        <f t="shared" si="345"/>
        <v>49702.416660000003</v>
      </c>
      <c r="AB176" s="145">
        <f t="shared" si="346"/>
        <v>15437.199999367891</v>
      </c>
      <c r="AC176" s="145">
        <f t="shared" si="347"/>
        <v>15437.599999999999</v>
      </c>
      <c r="AD176" s="145">
        <f t="shared" si="348"/>
        <v>15211.500144999998</v>
      </c>
      <c r="AE176" s="145">
        <f t="shared" si="349"/>
        <v>41315.737400918253</v>
      </c>
      <c r="AF176" s="145">
        <f t="shared" si="350"/>
        <v>40710.625062499996</v>
      </c>
      <c r="AG176" s="145">
        <f t="shared" si="351"/>
        <v>15437.199996487485</v>
      </c>
      <c r="AH176" s="145">
        <f t="shared" si="352"/>
        <v>15437.600000000002</v>
      </c>
      <c r="AI176" s="145">
        <f t="shared" si="353"/>
        <v>15211.500145000002</v>
      </c>
      <c r="AK176" s="180"/>
      <c r="AL176" s="184" t="s">
        <v>508</v>
      </c>
      <c r="AM176" s="185">
        <v>38594</v>
      </c>
      <c r="AN176" s="185">
        <v>15211.500145</v>
      </c>
      <c r="AO176" s="185">
        <v>1072.7498800000001</v>
      </c>
      <c r="AP176" s="185">
        <v>3596.7166389999993</v>
      </c>
      <c r="AQ176" s="185">
        <v>2.5371593618059949</v>
      </c>
      <c r="AR176" s="185">
        <v>2.5</v>
      </c>
      <c r="AS176" s="185">
        <v>77.648135828934414</v>
      </c>
      <c r="AT176" s="185">
        <v>94.798347929980793</v>
      </c>
      <c r="AU176" s="185">
        <v>3.7159361805994988E-2</v>
      </c>
      <c r="AV176" s="185">
        <v>38028.75036250001</v>
      </c>
      <c r="AW176" s="185">
        <v>-565.24963750000052</v>
      </c>
      <c r="AX176" s="185">
        <v>-226.09985500000016</v>
      </c>
      <c r="AY176" s="155"/>
    </row>
    <row r="177" spans="2:51" x14ac:dyDescent="0.35">
      <c r="B177" s="142" t="str">
        <f t="shared" si="325"/>
        <v>18537 DBL Confetti White Iced</v>
      </c>
      <c r="D177" s="173">
        <f t="shared" si="326"/>
        <v>85925</v>
      </c>
      <c r="E177" s="174">
        <f t="shared" si="327"/>
        <v>32184.700206999983</v>
      </c>
      <c r="F177" s="174">
        <f t="shared" si="337"/>
        <v>2132.4831409999988</v>
      </c>
      <c r="G177" s="174">
        <f t="shared" si="338"/>
        <v>2360.2166409999995</v>
      </c>
      <c r="H177" s="175">
        <f t="shared" si="328"/>
        <v>2.6697467879881578</v>
      </c>
      <c r="I177" s="176">
        <f t="shared" si="329"/>
        <v>2.5</v>
      </c>
      <c r="J177" s="177">
        <f t="shared" si="330"/>
        <v>0.93708932498292929</v>
      </c>
      <c r="K177" s="177">
        <f t="shared" si="331"/>
        <v>1.0015390729104618</v>
      </c>
      <c r="L177" s="178">
        <f t="shared" si="339"/>
        <v>2.5000000001585034</v>
      </c>
      <c r="M177" s="143">
        <f t="shared" si="332"/>
        <v>0.87750768093301557</v>
      </c>
      <c r="N177" s="143">
        <f t="shared" si="333"/>
        <v>-5.9581644049913729E-2</v>
      </c>
      <c r="O177" s="143">
        <f t="shared" si="340"/>
        <v>0.93785961046467159</v>
      </c>
      <c r="P177" s="143">
        <f t="shared" si="341"/>
        <v>-6.3679462445790258E-2</v>
      </c>
      <c r="Q177" s="179">
        <f t="shared" si="334"/>
        <v>2.5</v>
      </c>
      <c r="R177" s="143">
        <f t="shared" si="335"/>
        <v>0.93708932504234199</v>
      </c>
      <c r="S177" s="143">
        <f t="shared" si="336"/>
        <v>5.9412696984395552E-11</v>
      </c>
      <c r="T177" s="143">
        <f t="shared" si="342"/>
        <v>1.0015390730487528</v>
      </c>
      <c r="U177" s="143">
        <f t="shared" si="343"/>
        <v>1.3829093425954397E-10</v>
      </c>
      <c r="W177" s="144"/>
      <c r="X177" s="144"/>
      <c r="Y177" s="143"/>
      <c r="Z177" s="145">
        <f t="shared" si="344"/>
        <v>97919.370812389592</v>
      </c>
      <c r="AA177" s="145">
        <f t="shared" si="345"/>
        <v>91693.499972499965</v>
      </c>
      <c r="AB177" s="145">
        <f t="shared" si="346"/>
        <v>34369.999997820894</v>
      </c>
      <c r="AC177" s="145">
        <f t="shared" si="347"/>
        <v>34369.999999999993</v>
      </c>
      <c r="AD177" s="145">
        <f t="shared" si="348"/>
        <v>32184.700206999987</v>
      </c>
      <c r="AE177" s="145">
        <f t="shared" si="349"/>
        <v>91618.190016123655</v>
      </c>
      <c r="AF177" s="145">
        <f t="shared" si="350"/>
        <v>85792.958369999964</v>
      </c>
      <c r="AG177" s="145">
        <f t="shared" si="351"/>
        <v>34369.999995254242</v>
      </c>
      <c r="AH177" s="145">
        <f t="shared" si="352"/>
        <v>34370</v>
      </c>
      <c r="AI177" s="145">
        <f t="shared" si="353"/>
        <v>32184.70020699998</v>
      </c>
      <c r="AK177" s="180"/>
      <c r="AL177" s="184" t="s">
        <v>509</v>
      </c>
      <c r="AM177" s="185">
        <v>85925</v>
      </c>
      <c r="AN177" s="185">
        <v>32184.700206999983</v>
      </c>
      <c r="AO177" s="185">
        <v>2132.4831409999988</v>
      </c>
      <c r="AP177" s="185">
        <v>2360.2166409999995</v>
      </c>
      <c r="AQ177" s="185">
        <v>2.6697467879881578</v>
      </c>
      <c r="AR177" s="185">
        <v>2.5</v>
      </c>
      <c r="AS177" s="185">
        <v>93.708932498292924</v>
      </c>
      <c r="AT177" s="185">
        <v>100.1539072910462</v>
      </c>
      <c r="AU177" s="185">
        <v>0.16974678798815773</v>
      </c>
      <c r="AV177" s="185">
        <v>80461.750517499982</v>
      </c>
      <c r="AW177" s="185">
        <v>-5463.2494825000012</v>
      </c>
      <c r="AX177" s="185">
        <v>-2185.2997930000001</v>
      </c>
      <c r="AY177" s="155"/>
    </row>
    <row r="178" spans="2:51" x14ac:dyDescent="0.35">
      <c r="B178" s="142" t="str">
        <f t="shared" si="325"/>
        <v>18540 Dbl Pnk/Blu Iced Choc Ck</v>
      </c>
      <c r="D178" s="173">
        <f t="shared" si="326"/>
        <v>13516</v>
      </c>
      <c r="E178" s="174">
        <f t="shared" si="327"/>
        <v>5097.800056</v>
      </c>
      <c r="F178" s="174">
        <f t="shared" si="337"/>
        <v>604.23328400000014</v>
      </c>
      <c r="G178" s="174">
        <f t="shared" si="338"/>
        <v>632.51665800000001</v>
      </c>
      <c r="H178" s="175">
        <f t="shared" si="328"/>
        <v>2.6513397645111563</v>
      </c>
      <c r="I178" s="176">
        <f t="shared" si="329"/>
        <v>2.5</v>
      </c>
      <c r="J178" s="177">
        <f t="shared" si="330"/>
        <v>0.85347814786234411</v>
      </c>
      <c r="K178" s="177">
        <f t="shared" si="331"/>
        <v>0.94815299671520237</v>
      </c>
      <c r="L178" s="178">
        <f t="shared" si="339"/>
        <v>2.5000000000765499</v>
      </c>
      <c r="M178" s="143">
        <f t="shared" si="332"/>
        <v>0.80476119970787552</v>
      </c>
      <c r="N178" s="143">
        <f t="shared" si="333"/>
        <v>-4.8716948154468587E-2</v>
      </c>
      <c r="O178" s="143">
        <f t="shared" si="340"/>
        <v>0.89403196228943838</v>
      </c>
      <c r="P178" s="143">
        <f t="shared" si="341"/>
        <v>-5.4121034425763992E-2</v>
      </c>
      <c r="Q178" s="179">
        <f t="shared" si="334"/>
        <v>2.5</v>
      </c>
      <c r="R178" s="143">
        <f t="shared" si="335"/>
        <v>0.85347814788847753</v>
      </c>
      <c r="S178" s="143">
        <f t="shared" si="336"/>
        <v>2.6133428754349097E-11</v>
      </c>
      <c r="T178" s="143">
        <f t="shared" si="342"/>
        <v>0.94815299694477051</v>
      </c>
      <c r="U178" s="143">
        <f t="shared" si="343"/>
        <v>2.2956814227370614E-10</v>
      </c>
      <c r="W178" s="144"/>
      <c r="X178" s="144"/>
      <c r="Y178" s="143"/>
      <c r="Z178" s="145">
        <f t="shared" si="344"/>
        <v>16795.044299981466</v>
      </c>
      <c r="AA178" s="145">
        <f t="shared" si="345"/>
        <v>15836.374995000002</v>
      </c>
      <c r="AB178" s="145">
        <f t="shared" si="346"/>
        <v>5406.3999998344561</v>
      </c>
      <c r="AC178" s="145">
        <f t="shared" si="347"/>
        <v>5406.4</v>
      </c>
      <c r="AD178" s="145">
        <f t="shared" si="348"/>
        <v>5097.800056000001</v>
      </c>
      <c r="AE178" s="145">
        <f t="shared" si="349"/>
        <v>15118.027732910361</v>
      </c>
      <c r="AF178" s="145">
        <f t="shared" si="350"/>
        <v>14255.083350000001</v>
      </c>
      <c r="AG178" s="145">
        <f t="shared" si="351"/>
        <v>5406.3999986909939</v>
      </c>
      <c r="AH178" s="145">
        <f t="shared" si="352"/>
        <v>5406.4</v>
      </c>
      <c r="AI178" s="145">
        <f t="shared" si="353"/>
        <v>5097.800056</v>
      </c>
      <c r="AK178" s="180"/>
      <c r="AL178" s="184" t="s">
        <v>510</v>
      </c>
      <c r="AM178" s="185">
        <v>13516</v>
      </c>
      <c r="AN178" s="185">
        <v>5097.800056</v>
      </c>
      <c r="AO178" s="185">
        <v>604.23328400000014</v>
      </c>
      <c r="AP178" s="185">
        <v>632.51665800000001</v>
      </c>
      <c r="AQ178" s="185">
        <v>2.6513397645111563</v>
      </c>
      <c r="AR178" s="185">
        <v>2.5</v>
      </c>
      <c r="AS178" s="185">
        <v>85.347814786234409</v>
      </c>
      <c r="AT178" s="185">
        <v>94.815299671520236</v>
      </c>
      <c r="AU178" s="185">
        <v>0.15133976451115644</v>
      </c>
      <c r="AV178" s="185">
        <v>12744.50014</v>
      </c>
      <c r="AW178" s="185">
        <v>-771.49985999999944</v>
      </c>
      <c r="AX178" s="185">
        <v>-308.59994399999982</v>
      </c>
      <c r="AY178" s="155"/>
    </row>
    <row r="179" spans="2:51" x14ac:dyDescent="0.35">
      <c r="B179" s="142" t="str">
        <f t="shared" si="325"/>
        <v>18592 DBL FUDGE</v>
      </c>
      <c r="D179" s="173">
        <f t="shared" si="326"/>
        <v>4021</v>
      </c>
      <c r="E179" s="174">
        <f t="shared" si="327"/>
        <v>1552.500008</v>
      </c>
      <c r="F179" s="174">
        <f t="shared" si="337"/>
        <v>45.816659999999999</v>
      </c>
      <c r="G179" s="174">
        <f t="shared" si="338"/>
        <v>58.416664999999995</v>
      </c>
      <c r="H179" s="175">
        <f t="shared" si="328"/>
        <v>2.5900160897132825</v>
      </c>
      <c r="I179" s="176">
        <f t="shared" si="329"/>
        <v>2.5</v>
      </c>
      <c r="J179" s="177">
        <f t="shared" si="330"/>
        <v>0.97082612378218025</v>
      </c>
      <c r="K179" s="177">
        <f t="shared" si="331"/>
        <v>1.0063087195607334</v>
      </c>
      <c r="L179" s="178">
        <f t="shared" si="339"/>
        <v>2.5000000002842548</v>
      </c>
      <c r="M179" s="143">
        <f t="shared" si="332"/>
        <v>0.93708503177680691</v>
      </c>
      <c r="N179" s="143">
        <f t="shared" si="333"/>
        <v>-3.3741092005373341E-2</v>
      </c>
      <c r="O179" s="143">
        <f t="shared" si="340"/>
        <v>0.97133442895435052</v>
      </c>
      <c r="P179" s="143">
        <f t="shared" si="341"/>
        <v>-3.4974290606382907E-2</v>
      </c>
      <c r="Q179" s="179">
        <f t="shared" si="334"/>
        <v>2.5</v>
      </c>
      <c r="R179" s="143">
        <f t="shared" si="335"/>
        <v>0.97082612389256506</v>
      </c>
      <c r="S179" s="143">
        <f t="shared" si="336"/>
        <v>1.1038481240177589E-10</v>
      </c>
      <c r="T179" s="143">
        <f t="shared" si="342"/>
        <v>1.0063087197936924</v>
      </c>
      <c r="U179" s="143">
        <f t="shared" si="343"/>
        <v>2.329589854355163E-10</v>
      </c>
      <c r="W179" s="144"/>
      <c r="X179" s="144"/>
      <c r="Y179" s="143"/>
      <c r="Z179" s="145">
        <f t="shared" si="344"/>
        <v>4290.9659888343131</v>
      </c>
      <c r="AA179" s="145">
        <f t="shared" si="345"/>
        <v>4141.8333324999994</v>
      </c>
      <c r="AB179" s="145">
        <f t="shared" si="346"/>
        <v>1608.3999998171219</v>
      </c>
      <c r="AC179" s="145">
        <f t="shared" si="347"/>
        <v>1608.4</v>
      </c>
      <c r="AD179" s="145">
        <f t="shared" si="348"/>
        <v>1552.5000080000002</v>
      </c>
      <c r="AE179" s="145">
        <f t="shared" si="349"/>
        <v>4139.6658865769223</v>
      </c>
      <c r="AF179" s="145">
        <f t="shared" si="350"/>
        <v>3995.7916699999996</v>
      </c>
      <c r="AG179" s="145">
        <f t="shared" si="351"/>
        <v>1608.3999996276577</v>
      </c>
      <c r="AH179" s="145">
        <f t="shared" si="352"/>
        <v>1608.4</v>
      </c>
      <c r="AI179" s="145">
        <f t="shared" si="353"/>
        <v>1552.5000080000002</v>
      </c>
      <c r="AK179" s="180"/>
      <c r="AL179" s="184" t="s">
        <v>511</v>
      </c>
      <c r="AM179" s="185">
        <v>4021</v>
      </c>
      <c r="AN179" s="185">
        <v>1552.500008</v>
      </c>
      <c r="AO179" s="185">
        <v>45.816659999999999</v>
      </c>
      <c r="AP179" s="185">
        <v>58.416664999999995</v>
      </c>
      <c r="AQ179" s="185">
        <v>2.5900160897132825</v>
      </c>
      <c r="AR179" s="185">
        <v>2.5</v>
      </c>
      <c r="AS179" s="185">
        <v>97.08261237821803</v>
      </c>
      <c r="AT179" s="185">
        <v>100.63087195607334</v>
      </c>
      <c r="AU179" s="185">
        <v>9.0016089713282663E-2</v>
      </c>
      <c r="AV179" s="185">
        <v>3881.2500199999999</v>
      </c>
      <c r="AW179" s="185">
        <v>-139.74997999999994</v>
      </c>
      <c r="AX179" s="185">
        <v>-55.899991999999976</v>
      </c>
      <c r="AY179" s="155"/>
    </row>
    <row r="180" spans="2:51" x14ac:dyDescent="0.35">
      <c r="B180" s="142" t="str">
        <f t="shared" si="325"/>
        <v>18593 DBL CARROT</v>
      </c>
      <c r="D180" s="173">
        <f t="shared" si="326"/>
        <v>4529</v>
      </c>
      <c r="E180" s="174">
        <f t="shared" si="327"/>
        <v>1677.716674</v>
      </c>
      <c r="F180" s="174">
        <f t="shared" si="337"/>
        <v>27.216660000000001</v>
      </c>
      <c r="G180" s="174">
        <f t="shared" si="338"/>
        <v>217.716666</v>
      </c>
      <c r="H180" s="175">
        <f t="shared" si="328"/>
        <v>2.6995022879530612</v>
      </c>
      <c r="I180" s="176">
        <f t="shared" si="329"/>
        <v>2.5</v>
      </c>
      <c r="J180" s="177">
        <f t="shared" si="330"/>
        <v>0.94224117754141434</v>
      </c>
      <c r="K180" s="177">
        <f t="shared" si="331"/>
        <v>1.0625635406809402</v>
      </c>
      <c r="L180" s="178">
        <f t="shared" si="339"/>
        <v>2.4999999999999996</v>
      </c>
      <c r="M180" s="143">
        <f t="shared" si="332"/>
        <v>0.87260638909837973</v>
      </c>
      <c r="N180" s="143">
        <f t="shared" si="333"/>
        <v>-6.9634788443034612E-2</v>
      </c>
      <c r="O180" s="143">
        <f t="shared" si="340"/>
        <v>0.98403652538357844</v>
      </c>
      <c r="P180" s="143">
        <f t="shared" si="341"/>
        <v>-7.8527015297361724E-2</v>
      </c>
      <c r="Q180" s="179">
        <f t="shared" si="334"/>
        <v>2.5</v>
      </c>
      <c r="R180" s="143">
        <f t="shared" si="335"/>
        <v>0.94224117754141423</v>
      </c>
      <c r="S180" s="143">
        <f t="shared" si="336"/>
        <v>0</v>
      </c>
      <c r="T180" s="143">
        <f t="shared" si="342"/>
        <v>1.0625635406809402</v>
      </c>
      <c r="U180" s="143">
        <f t="shared" si="343"/>
        <v>0</v>
      </c>
      <c r="W180" s="144"/>
      <c r="X180" s="144"/>
      <c r="Y180" s="143"/>
      <c r="Z180" s="145">
        <f t="shared" si="344"/>
        <v>5190.1980739329538</v>
      </c>
      <c r="AA180" s="145">
        <f t="shared" si="345"/>
        <v>4806.625</v>
      </c>
      <c r="AB180" s="145">
        <f t="shared" si="346"/>
        <v>1811.6000000000004</v>
      </c>
      <c r="AC180" s="145">
        <f t="shared" si="347"/>
        <v>1811.6000000000001</v>
      </c>
      <c r="AD180" s="145">
        <f t="shared" si="348"/>
        <v>1677.7166739999998</v>
      </c>
      <c r="AE180" s="145">
        <f t="shared" si="349"/>
        <v>4602.4714359404406</v>
      </c>
      <c r="AF180" s="145">
        <f t="shared" si="350"/>
        <v>4262.3333350000003</v>
      </c>
      <c r="AG180" s="145">
        <f t="shared" si="351"/>
        <v>1811.6</v>
      </c>
      <c r="AH180" s="145">
        <f t="shared" si="352"/>
        <v>1811.6</v>
      </c>
      <c r="AI180" s="145">
        <f t="shared" si="353"/>
        <v>1677.716674</v>
      </c>
      <c r="AK180" s="180"/>
      <c r="AL180" s="184" t="s">
        <v>512</v>
      </c>
      <c r="AM180" s="185">
        <v>4529</v>
      </c>
      <c r="AN180" s="185">
        <v>1677.716674</v>
      </c>
      <c r="AO180" s="185">
        <v>27.216660000000001</v>
      </c>
      <c r="AP180" s="185">
        <v>217.716666</v>
      </c>
      <c r="AQ180" s="185">
        <v>2.6995022879530608</v>
      </c>
      <c r="AR180" s="185">
        <v>2.5</v>
      </c>
      <c r="AS180" s="185">
        <v>94.224117754141432</v>
      </c>
      <c r="AT180" s="185">
        <v>106.25635406809403</v>
      </c>
      <c r="AU180" s="185">
        <v>0.19950228795306088</v>
      </c>
      <c r="AV180" s="185">
        <v>4194.2916850000001</v>
      </c>
      <c r="AW180" s="185">
        <v>-334.70831500000014</v>
      </c>
      <c r="AX180" s="185">
        <v>-133.8833260000001</v>
      </c>
      <c r="AY180" s="155"/>
    </row>
    <row r="181" spans="2:51" x14ac:dyDescent="0.35">
      <c r="B181" s="142" t="str">
        <f t="shared" si="325"/>
        <v>18594 DBL Red Velvet</v>
      </c>
      <c r="D181" s="173">
        <f t="shared" si="326"/>
        <v>36641</v>
      </c>
      <c r="E181" s="174">
        <f t="shared" si="327"/>
        <v>13936.883414999998</v>
      </c>
      <c r="F181" s="174">
        <f t="shared" si="337"/>
        <v>433.69993400000004</v>
      </c>
      <c r="G181" s="174">
        <f t="shared" si="338"/>
        <v>1608.7333149999997</v>
      </c>
      <c r="H181" s="175">
        <f t="shared" si="328"/>
        <v>2.6290669806826394</v>
      </c>
      <c r="I181" s="176">
        <f t="shared" si="329"/>
        <v>2.5</v>
      </c>
      <c r="J181" s="177">
        <f t="shared" si="330"/>
        <v>0.91721068602293343</v>
      </c>
      <c r="K181" s="177">
        <f t="shared" si="331"/>
        <v>1.019889008111134</v>
      </c>
      <c r="L181" s="178">
        <f t="shared" si="339"/>
        <v>2.5000000000741776</v>
      </c>
      <c r="M181" s="143">
        <f t="shared" si="332"/>
        <v>0.87218269141624671</v>
      </c>
      <c r="N181" s="143">
        <f t="shared" si="333"/>
        <v>-4.5027994606686716E-2</v>
      </c>
      <c r="O181" s="143">
        <f t="shared" si="340"/>
        <v>0.96982029723726004</v>
      </c>
      <c r="P181" s="143">
        <f t="shared" si="341"/>
        <v>-5.0068710873873989E-2</v>
      </c>
      <c r="Q181" s="179">
        <f t="shared" si="334"/>
        <v>2.5</v>
      </c>
      <c r="R181" s="143">
        <f t="shared" si="335"/>
        <v>0.91721068605014799</v>
      </c>
      <c r="S181" s="143">
        <f t="shared" si="336"/>
        <v>2.7214563935729075E-11</v>
      </c>
      <c r="T181" s="143">
        <f t="shared" si="342"/>
        <v>1.0198890082649212</v>
      </c>
      <c r="U181" s="143">
        <f t="shared" si="343"/>
        <v>1.5378720519265698E-10</v>
      </c>
      <c r="W181" s="144"/>
      <c r="X181" s="144"/>
      <c r="Y181" s="143"/>
      <c r="Z181" s="145">
        <f t="shared" si="344"/>
        <v>42010.69381519426</v>
      </c>
      <c r="AA181" s="145">
        <f t="shared" si="345"/>
        <v>39948.291659999995</v>
      </c>
      <c r="AB181" s="145">
        <f t="shared" si="346"/>
        <v>14656.39999956513</v>
      </c>
      <c r="AC181" s="145">
        <f t="shared" si="347"/>
        <v>14656.4</v>
      </c>
      <c r="AD181" s="145">
        <f t="shared" si="348"/>
        <v>13936.883414999998</v>
      </c>
      <c r="AE181" s="145">
        <f t="shared" si="349"/>
        <v>37781.226176003642</v>
      </c>
      <c r="AF181" s="145">
        <f t="shared" si="350"/>
        <v>35926.458372499997</v>
      </c>
      <c r="AG181" s="145">
        <f t="shared" si="351"/>
        <v>14656.399997789988</v>
      </c>
      <c r="AH181" s="145">
        <f t="shared" si="352"/>
        <v>14656.4</v>
      </c>
      <c r="AI181" s="145">
        <f t="shared" si="353"/>
        <v>13936.883414999998</v>
      </c>
      <c r="AK181" s="180"/>
      <c r="AL181" s="184" t="s">
        <v>513</v>
      </c>
      <c r="AM181" s="185">
        <v>36641</v>
      </c>
      <c r="AN181" s="185">
        <v>13936.883414999998</v>
      </c>
      <c r="AO181" s="185">
        <v>433.69993400000004</v>
      </c>
      <c r="AP181" s="185">
        <v>1608.7333149999997</v>
      </c>
      <c r="AQ181" s="185">
        <v>2.6290669806826394</v>
      </c>
      <c r="AR181" s="185">
        <v>2.5</v>
      </c>
      <c r="AS181" s="185">
        <v>91.721068602293343</v>
      </c>
      <c r="AT181" s="185">
        <v>101.9889008111134</v>
      </c>
      <c r="AU181" s="185">
        <v>0.1290669806826395</v>
      </c>
      <c r="AV181" s="185">
        <v>34842.208537500002</v>
      </c>
      <c r="AW181" s="185">
        <v>-1798.791462500001</v>
      </c>
      <c r="AX181" s="185">
        <v>-719.51658500000065</v>
      </c>
      <c r="AY181" s="155"/>
    </row>
    <row r="182" spans="2:51" x14ac:dyDescent="0.35">
      <c r="B182" s="142" t="str">
        <f t="shared" si="325"/>
        <v>19366 ICED YEL SGL LAY W/CRCH</v>
      </c>
      <c r="D182" s="173">
        <f t="shared" si="326"/>
        <v>68903</v>
      </c>
      <c r="E182" s="174">
        <f t="shared" si="327"/>
        <v>35550.333528999996</v>
      </c>
      <c r="F182" s="174">
        <f t="shared" si="337"/>
        <v>2011.0998159999997</v>
      </c>
      <c r="G182" s="174">
        <f t="shared" si="338"/>
        <v>2423.8999769999996</v>
      </c>
      <c r="H182" s="175">
        <f t="shared" si="328"/>
        <v>1.9381815347468609</v>
      </c>
      <c r="I182" s="176">
        <f t="shared" si="329"/>
        <v>2</v>
      </c>
      <c r="J182" s="177">
        <f t="shared" si="330"/>
        <v>0.86160342149867009</v>
      </c>
      <c r="K182" s="177">
        <f t="shared" si="331"/>
        <v>0.91720408227142347</v>
      </c>
      <c r="L182" s="178">
        <f t="shared" si="339"/>
        <v>2.0000000000000009</v>
      </c>
      <c r="M182" s="143">
        <f t="shared" si="332"/>
        <v>0.88908433606679838</v>
      </c>
      <c r="N182" s="143">
        <f t="shared" si="333"/>
        <v>2.748091456812829E-2</v>
      </c>
      <c r="O182" s="143">
        <f t="shared" si="340"/>
        <v>0.94645838465406407</v>
      </c>
      <c r="P182" s="143">
        <f t="shared" si="341"/>
        <v>2.9254302382640596E-2</v>
      </c>
      <c r="Q182" s="179">
        <f t="shared" si="334"/>
        <v>2</v>
      </c>
      <c r="R182" s="143">
        <f t="shared" si="335"/>
        <v>0.86160342149867053</v>
      </c>
      <c r="S182" s="143">
        <f t="shared" si="336"/>
        <v>0</v>
      </c>
      <c r="T182" s="143">
        <f t="shared" si="342"/>
        <v>0.91720408227142436</v>
      </c>
      <c r="U182" s="143">
        <f t="shared" si="343"/>
        <v>8.8817841970012523E-16</v>
      </c>
      <c r="W182" s="144"/>
      <c r="X182" s="144"/>
      <c r="Y182" s="143"/>
      <c r="Z182" s="145">
        <f t="shared" si="344"/>
        <v>77498.834705398753</v>
      </c>
      <c r="AA182" s="145">
        <f t="shared" si="345"/>
        <v>79970.666643999997</v>
      </c>
      <c r="AB182" s="145">
        <f t="shared" si="346"/>
        <v>34451.499999999985</v>
      </c>
      <c r="AC182" s="145">
        <f t="shared" si="347"/>
        <v>34451.5</v>
      </c>
      <c r="AD182" s="145">
        <f t="shared" si="348"/>
        <v>35550.333528999996</v>
      </c>
      <c r="AE182" s="145">
        <f t="shared" si="349"/>
        <v>72800.876527904009</v>
      </c>
      <c r="AF182" s="145">
        <f t="shared" si="350"/>
        <v>75122.866689999995</v>
      </c>
      <c r="AG182" s="145">
        <f t="shared" si="351"/>
        <v>34451.499999999964</v>
      </c>
      <c r="AH182" s="145">
        <f t="shared" si="352"/>
        <v>34451.5</v>
      </c>
      <c r="AI182" s="145">
        <f t="shared" si="353"/>
        <v>35550.333528999996</v>
      </c>
      <c r="AK182" s="180"/>
      <c r="AL182" s="184" t="s">
        <v>514</v>
      </c>
      <c r="AM182" s="185">
        <v>68903</v>
      </c>
      <c r="AN182" s="185">
        <v>35550.333528999996</v>
      </c>
      <c r="AO182" s="185">
        <v>2011.0998159999997</v>
      </c>
      <c r="AP182" s="185">
        <v>2423.8999769999996</v>
      </c>
      <c r="AQ182" s="185">
        <v>1.9381815347468612</v>
      </c>
      <c r="AR182" s="185">
        <v>2</v>
      </c>
      <c r="AS182" s="185">
        <v>86.160342149867006</v>
      </c>
      <c r="AT182" s="185">
        <v>91.720408227142343</v>
      </c>
      <c r="AU182" s="185">
        <v>-6.1818465253138867E-2</v>
      </c>
      <c r="AV182" s="185">
        <v>71100.667057999977</v>
      </c>
      <c r="AW182" s="185">
        <v>2197.6670579999973</v>
      </c>
      <c r="AX182" s="185">
        <v>1098.8335289999986</v>
      </c>
      <c r="AY182" s="155"/>
    </row>
    <row r="183" spans="2:51" x14ac:dyDescent="0.35">
      <c r="B183" s="142" t="str">
        <f t="shared" si="325"/>
        <v>19367 SGL CHOC WHIPPY CRUNCH</v>
      </c>
      <c r="D183" s="173">
        <f t="shared" si="326"/>
        <v>18054</v>
      </c>
      <c r="E183" s="174">
        <f t="shared" si="327"/>
        <v>8987.4667300000001</v>
      </c>
      <c r="F183" s="174">
        <f t="shared" si="337"/>
        <v>775.34993600000007</v>
      </c>
      <c r="G183" s="174">
        <f t="shared" si="338"/>
        <v>1143.06666</v>
      </c>
      <c r="H183" s="175">
        <f t="shared" si="328"/>
        <v>2.0087974222742964</v>
      </c>
      <c r="I183" s="176">
        <f t="shared" si="329"/>
        <v>2</v>
      </c>
      <c r="J183" s="177">
        <f t="shared" si="330"/>
        <v>0.82771837275017601</v>
      </c>
      <c r="K183" s="177">
        <f t="shared" si="331"/>
        <v>0.92463069919539143</v>
      </c>
      <c r="L183" s="178">
        <f t="shared" si="339"/>
        <v>2.0000000000000004</v>
      </c>
      <c r="M183" s="143">
        <f t="shared" si="332"/>
        <v>0.82409342382873019</v>
      </c>
      <c r="N183" s="143">
        <f t="shared" si="333"/>
        <v>-3.6249489214458253E-3</v>
      </c>
      <c r="O183" s="143">
        <f t="shared" si="340"/>
        <v>0.92058132785590086</v>
      </c>
      <c r="P183" s="143">
        <f t="shared" si="341"/>
        <v>-4.0493713394905706E-3</v>
      </c>
      <c r="Q183" s="179">
        <f t="shared" si="334"/>
        <v>2</v>
      </c>
      <c r="R183" s="143">
        <f t="shared" si="335"/>
        <v>0.82771837275017612</v>
      </c>
      <c r="S183" s="143">
        <f t="shared" si="336"/>
        <v>0</v>
      </c>
      <c r="T183" s="143">
        <f t="shared" si="342"/>
        <v>0.92463069919539131</v>
      </c>
      <c r="U183" s="143">
        <f t="shared" si="343"/>
        <v>0</v>
      </c>
      <c r="W183" s="144"/>
      <c r="X183" s="144"/>
      <c r="Y183" s="143"/>
      <c r="Z183" s="145">
        <f t="shared" si="344"/>
        <v>21907.710312893032</v>
      </c>
      <c r="AA183" s="145">
        <f t="shared" si="345"/>
        <v>21811.766652000002</v>
      </c>
      <c r="AB183" s="145">
        <f t="shared" si="346"/>
        <v>9026.9999999999982</v>
      </c>
      <c r="AC183" s="145">
        <f t="shared" si="347"/>
        <v>9027</v>
      </c>
      <c r="AD183" s="145">
        <f t="shared" si="348"/>
        <v>8987.4667300000001</v>
      </c>
      <c r="AE183" s="145">
        <f t="shared" si="349"/>
        <v>19611.520952797342</v>
      </c>
      <c r="AF183" s="145">
        <f t="shared" si="350"/>
        <v>19525.633332000001</v>
      </c>
      <c r="AG183" s="145">
        <f t="shared" si="351"/>
        <v>9027</v>
      </c>
      <c r="AH183" s="145">
        <f t="shared" si="352"/>
        <v>9027</v>
      </c>
      <c r="AI183" s="145">
        <f t="shared" si="353"/>
        <v>8987.4667300000001</v>
      </c>
      <c r="AK183" s="180"/>
      <c r="AL183" s="184" t="s">
        <v>515</v>
      </c>
      <c r="AM183" s="185">
        <v>18054</v>
      </c>
      <c r="AN183" s="185">
        <v>8987.4667300000001</v>
      </c>
      <c r="AO183" s="185">
        <v>775.34993600000007</v>
      </c>
      <c r="AP183" s="185">
        <v>1143.06666</v>
      </c>
      <c r="AQ183" s="185">
        <v>2.0087974222742968</v>
      </c>
      <c r="AR183" s="185">
        <v>2</v>
      </c>
      <c r="AS183" s="185">
        <v>82.771837275017603</v>
      </c>
      <c r="AT183" s="185">
        <v>92.463069919539137</v>
      </c>
      <c r="AU183" s="185">
        <v>8.7974222742965933E-3</v>
      </c>
      <c r="AV183" s="185">
        <v>17974.93346</v>
      </c>
      <c r="AW183" s="185">
        <v>-79.066540000000501</v>
      </c>
      <c r="AX183" s="185">
        <v>-39.53327000000025</v>
      </c>
      <c r="AY183" s="155"/>
    </row>
    <row r="184" spans="2:51" x14ac:dyDescent="0.35">
      <c r="B184" s="142" t="str">
        <f t="shared" si="325"/>
        <v>19525 WHT COCONUT CAKE</v>
      </c>
      <c r="D184" s="173">
        <f t="shared" si="326"/>
        <v>34393</v>
      </c>
      <c r="E184" s="174">
        <f t="shared" si="327"/>
        <v>12356.433374999995</v>
      </c>
      <c r="F184" s="174">
        <f t="shared" si="337"/>
        <v>416.83329500000002</v>
      </c>
      <c r="G184" s="174">
        <f t="shared" si="338"/>
        <v>1059.6166589999998</v>
      </c>
      <c r="H184" s="175">
        <f t="shared" si="328"/>
        <v>2.7834083635804827</v>
      </c>
      <c r="I184" s="176">
        <f t="shared" si="329"/>
        <v>2.5</v>
      </c>
      <c r="J184" s="177">
        <f t="shared" si="330"/>
        <v>0.992099743252567</v>
      </c>
      <c r="K184" s="177">
        <f t="shared" si="331"/>
        <v>1.074400179197923</v>
      </c>
      <c r="L184" s="178">
        <f t="shared" si="339"/>
        <v>2.5061208430839006</v>
      </c>
      <c r="M184" s="143">
        <f t="shared" si="332"/>
        <v>0.89326520589494962</v>
      </c>
      <c r="N184" s="143">
        <f t="shared" si="333"/>
        <v>-9.883453735761738E-2</v>
      </c>
      <c r="O184" s="143">
        <f t="shared" si="340"/>
        <v>0.96736674291949165</v>
      </c>
      <c r="P184" s="143">
        <f t="shared" si="341"/>
        <v>-0.10703343627843132</v>
      </c>
      <c r="Q184" s="179">
        <f t="shared" si="334"/>
        <v>2.5</v>
      </c>
      <c r="R184" s="143">
        <f t="shared" si="335"/>
        <v>0.99452873799337782</v>
      </c>
      <c r="S184" s="143">
        <f t="shared" si="336"/>
        <v>2.4289947408108192E-3</v>
      </c>
      <c r="T184" s="143">
        <f t="shared" si="342"/>
        <v>1.0770306731566894</v>
      </c>
      <c r="U184" s="143">
        <f t="shared" si="343"/>
        <v>2.6304939587664666E-3</v>
      </c>
      <c r="W184" s="144"/>
      <c r="X184" s="144"/>
      <c r="Y184" s="143"/>
      <c r="Z184" s="145">
        <f t="shared" si="344"/>
        <v>38502.563150371614</v>
      </c>
      <c r="AA184" s="145">
        <f t="shared" si="345"/>
        <v>34582.208322499988</v>
      </c>
      <c r="AB184" s="145">
        <f t="shared" si="346"/>
        <v>13723.599999143609</v>
      </c>
      <c r="AC184" s="145">
        <f t="shared" si="347"/>
        <v>13757.199999999999</v>
      </c>
      <c r="AD184" s="145">
        <f t="shared" si="348"/>
        <v>12356.433374999997</v>
      </c>
      <c r="AE184" s="145">
        <f t="shared" si="349"/>
        <v>35553.217279521807</v>
      </c>
      <c r="AF184" s="145">
        <f t="shared" si="350"/>
        <v>31933.166674999989</v>
      </c>
      <c r="AG184" s="145">
        <f t="shared" si="351"/>
        <v>13723.599999190852</v>
      </c>
      <c r="AH184" s="145">
        <f t="shared" si="352"/>
        <v>13757.2</v>
      </c>
      <c r="AI184" s="145">
        <f t="shared" si="353"/>
        <v>12356.433374999997</v>
      </c>
      <c r="AK184" s="180"/>
      <c r="AL184" s="184" t="s">
        <v>516</v>
      </c>
      <c r="AM184" s="185">
        <v>34393</v>
      </c>
      <c r="AN184" s="185">
        <v>12356.433374999995</v>
      </c>
      <c r="AO184" s="185">
        <v>416.83329500000002</v>
      </c>
      <c r="AP184" s="185">
        <v>1059.6166589999998</v>
      </c>
      <c r="AQ184" s="185">
        <v>2.7834083635804832</v>
      </c>
      <c r="AR184" s="185">
        <v>2.5</v>
      </c>
      <c r="AS184" s="185">
        <v>99.209974325256695</v>
      </c>
      <c r="AT184" s="185">
        <v>107.4400179197923</v>
      </c>
      <c r="AU184" s="185">
        <v>0.28340836358048305</v>
      </c>
      <c r="AV184" s="185">
        <v>30891.083437500005</v>
      </c>
      <c r="AW184" s="185">
        <v>-3501.9165625000001</v>
      </c>
      <c r="AX184" s="185">
        <v>-1400.7666249999997</v>
      </c>
      <c r="AY184" s="155"/>
    </row>
    <row r="185" spans="2:51" x14ac:dyDescent="0.35">
      <c r="B185" s="142" t="str">
        <f t="shared" si="325"/>
        <v>19561 BOSTON CREAM BAND CAKE</v>
      </c>
      <c r="D185" s="173">
        <f t="shared" si="326"/>
        <v>29213</v>
      </c>
      <c r="E185" s="174">
        <f t="shared" si="327"/>
        <v>15422.200098999998</v>
      </c>
      <c r="F185" s="174">
        <f t="shared" si="337"/>
        <v>648.74990600000001</v>
      </c>
      <c r="G185" s="174">
        <f t="shared" si="338"/>
        <v>918.51665799999989</v>
      </c>
      <c r="H185" s="175">
        <f t="shared" si="328"/>
        <v>1.8942174146666806</v>
      </c>
      <c r="I185" s="176">
        <f t="shared" si="329"/>
        <v>2</v>
      </c>
      <c r="J185" s="177">
        <f t="shared" si="330"/>
        <v>0.85973858330763964</v>
      </c>
      <c r="K185" s="177">
        <f t="shared" si="331"/>
        <v>0.9088759529122804</v>
      </c>
      <c r="L185" s="178">
        <f t="shared" si="339"/>
        <v>2.0000000000000013</v>
      </c>
      <c r="M185" s="143">
        <f t="shared" si="332"/>
        <v>0.90775069076104509</v>
      </c>
      <c r="N185" s="143">
        <f t="shared" si="333"/>
        <v>4.801210745340545E-2</v>
      </c>
      <c r="O185" s="143">
        <f t="shared" si="340"/>
        <v>0.9596321371295311</v>
      </c>
      <c r="P185" s="143">
        <f t="shared" si="341"/>
        <v>5.0756184217250699E-2</v>
      </c>
      <c r="Q185" s="179">
        <f t="shared" si="334"/>
        <v>2</v>
      </c>
      <c r="R185" s="143">
        <f t="shared" si="335"/>
        <v>0.85973858330764019</v>
      </c>
      <c r="S185" s="143">
        <f t="shared" si="336"/>
        <v>0</v>
      </c>
      <c r="T185" s="143">
        <f t="shared" si="342"/>
        <v>0.90887595291228096</v>
      </c>
      <c r="U185" s="143">
        <f t="shared" si="343"/>
        <v>0</v>
      </c>
      <c r="W185" s="144"/>
      <c r="X185" s="144"/>
      <c r="Y185" s="143"/>
      <c r="Z185" s="145">
        <f t="shared" si="344"/>
        <v>32181.743618953617</v>
      </c>
      <c r="AA185" s="145">
        <f t="shared" si="345"/>
        <v>33978.933325999998</v>
      </c>
      <c r="AB185" s="145">
        <f t="shared" si="346"/>
        <v>14606.499999999991</v>
      </c>
      <c r="AC185" s="145">
        <f t="shared" si="347"/>
        <v>14606.5</v>
      </c>
      <c r="AD185" s="145">
        <f t="shared" si="348"/>
        <v>15422.200098999996</v>
      </c>
      <c r="AE185" s="145">
        <f t="shared" si="349"/>
        <v>30441.873369708574</v>
      </c>
      <c r="AF185" s="145">
        <f t="shared" si="350"/>
        <v>32141.900009999998</v>
      </c>
      <c r="AG185" s="145">
        <f t="shared" si="351"/>
        <v>14606.499999999991</v>
      </c>
      <c r="AH185" s="145">
        <f t="shared" si="352"/>
        <v>14606.5</v>
      </c>
      <c r="AI185" s="145">
        <f t="shared" si="353"/>
        <v>15422.200098999998</v>
      </c>
      <c r="AK185" s="180"/>
      <c r="AL185" s="184" t="s">
        <v>490</v>
      </c>
      <c r="AM185" s="185">
        <v>29213</v>
      </c>
      <c r="AN185" s="185">
        <v>15422.200098999998</v>
      </c>
      <c r="AO185" s="185">
        <v>648.74990600000001</v>
      </c>
      <c r="AP185" s="185">
        <v>918.51665799999989</v>
      </c>
      <c r="AQ185" s="185">
        <v>1.8942174146666806</v>
      </c>
      <c r="AR185" s="185">
        <v>2</v>
      </c>
      <c r="AS185" s="185">
        <v>85.97385833076396</v>
      </c>
      <c r="AT185" s="185">
        <v>90.887595291228038</v>
      </c>
      <c r="AU185" s="185">
        <v>-0.10578258533331933</v>
      </c>
      <c r="AV185" s="185">
        <v>30844.400197999996</v>
      </c>
      <c r="AW185" s="185">
        <v>1631.4001979999985</v>
      </c>
      <c r="AX185" s="185">
        <v>815.70009899999923</v>
      </c>
      <c r="AY185" s="155"/>
    </row>
    <row r="186" spans="2:51" x14ac:dyDescent="0.35">
      <c r="B186" s="142" t="str">
        <f t="shared" si="325"/>
        <v>19565 PINEAPPLE UD CK</v>
      </c>
      <c r="D186" s="173">
        <f t="shared" si="326"/>
        <v>27237</v>
      </c>
      <c r="E186" s="174">
        <f t="shared" si="327"/>
        <v>14971.383502000002</v>
      </c>
      <c r="F186" s="174">
        <f t="shared" si="337"/>
        <v>820.51651200000003</v>
      </c>
      <c r="G186" s="174">
        <f t="shared" si="338"/>
        <v>1559.1999839999996</v>
      </c>
      <c r="H186" s="175">
        <f t="shared" si="328"/>
        <v>1.8192707438401705</v>
      </c>
      <c r="I186" s="176">
        <f t="shared" si="329"/>
        <v>1.83</v>
      </c>
      <c r="J186" s="177">
        <f t="shared" si="330"/>
        <v>0.85779037405676772</v>
      </c>
      <c r="K186" s="177">
        <f t="shared" si="331"/>
        <v>0.94248358614636008</v>
      </c>
      <c r="L186" s="178">
        <f t="shared" si="339"/>
        <v>1.8299999999749477</v>
      </c>
      <c r="M186" s="143">
        <f t="shared" si="332"/>
        <v>0.86284924320220036</v>
      </c>
      <c r="N186" s="143">
        <f t="shared" si="333"/>
        <v>5.0588691454326318E-3</v>
      </c>
      <c r="O186" s="143">
        <f t="shared" si="340"/>
        <v>0.9480419385081853</v>
      </c>
      <c r="P186" s="143">
        <f t="shared" si="341"/>
        <v>5.5583523618252251E-3</v>
      </c>
      <c r="Q186" s="179">
        <f t="shared" si="334"/>
        <v>1.83</v>
      </c>
      <c r="R186" s="143">
        <f t="shared" si="335"/>
        <v>0.85779037404502467</v>
      </c>
      <c r="S186" s="143">
        <f t="shared" si="336"/>
        <v>-1.1743050976065206E-11</v>
      </c>
      <c r="T186" s="143">
        <f t="shared" si="342"/>
        <v>0.94248358615380512</v>
      </c>
      <c r="U186" s="143">
        <f t="shared" si="343"/>
        <v>7.4450445808338372E-12</v>
      </c>
      <c r="W186" s="144"/>
      <c r="X186" s="144"/>
      <c r="Y186" s="143"/>
      <c r="Z186" s="145">
        <f t="shared" si="344"/>
        <v>31566.348599806643</v>
      </c>
      <c r="AA186" s="145">
        <f t="shared" si="345"/>
        <v>31752.512996340003</v>
      </c>
      <c r="AB186" s="145">
        <f t="shared" si="346"/>
        <v>14883.606557580802</v>
      </c>
      <c r="AC186" s="145">
        <f t="shared" si="347"/>
        <v>14883.606557377048</v>
      </c>
      <c r="AD186" s="145">
        <f t="shared" si="348"/>
        <v>14971.383502000001</v>
      </c>
      <c r="AE186" s="145">
        <f t="shared" si="349"/>
        <v>28729.741685119385</v>
      </c>
      <c r="AF186" s="145">
        <f t="shared" si="350"/>
        <v>28899.177025620007</v>
      </c>
      <c r="AG186" s="145">
        <f t="shared" si="351"/>
        <v>14883.606557259476</v>
      </c>
      <c r="AH186" s="145">
        <f t="shared" si="352"/>
        <v>14883.606557377048</v>
      </c>
      <c r="AI186" s="145">
        <f t="shared" si="353"/>
        <v>14971.383502000001</v>
      </c>
      <c r="AK186" s="180"/>
      <c r="AL186" s="184" t="s">
        <v>491</v>
      </c>
      <c r="AM186" s="185">
        <v>27237</v>
      </c>
      <c r="AN186" s="185">
        <v>14971.383502000002</v>
      </c>
      <c r="AO186" s="185">
        <v>820.51651200000003</v>
      </c>
      <c r="AP186" s="185">
        <v>1559.1999839999996</v>
      </c>
      <c r="AQ186" s="185">
        <v>1.8192707438401703</v>
      </c>
      <c r="AR186" s="185">
        <v>1.83</v>
      </c>
      <c r="AS186" s="185">
        <v>85.779037405676775</v>
      </c>
      <c r="AT186" s="185">
        <v>94.248358614636004</v>
      </c>
      <c r="AU186" s="185">
        <v>-1.0729256159829675E-2</v>
      </c>
      <c r="AV186" s="185">
        <v>27397.631808660004</v>
      </c>
      <c r="AW186" s="185">
        <v>160.6318086599999</v>
      </c>
      <c r="AX186" s="185">
        <v>87.776944622950722</v>
      </c>
      <c r="AY186" s="155"/>
    </row>
    <row r="187" spans="2:51" x14ac:dyDescent="0.35">
      <c r="B187" s="142" t="str">
        <f t="shared" si="325"/>
        <v>19633 8TH&amp;VINE ICED CARROT LAY</v>
      </c>
      <c r="D187" s="173">
        <f t="shared" si="326"/>
        <v>7369</v>
      </c>
      <c r="E187" s="174">
        <f t="shared" si="327"/>
        <v>2954.7666819999995</v>
      </c>
      <c r="F187" s="174">
        <f t="shared" si="337"/>
        <v>180.28331899999998</v>
      </c>
      <c r="G187" s="174">
        <f t="shared" si="338"/>
        <v>902.84999499999992</v>
      </c>
      <c r="H187" s="175">
        <f t="shared" si="328"/>
        <v>2.4939363384902284</v>
      </c>
      <c r="I187" s="176">
        <f t="shared" si="329"/>
        <v>2</v>
      </c>
      <c r="J187" s="177">
        <f t="shared" si="330"/>
        <v>0.91247925992469314</v>
      </c>
      <c r="K187" s="177">
        <f t="shared" si="331"/>
        <v>1.1752603622987641</v>
      </c>
      <c r="L187" s="178">
        <f t="shared" si="339"/>
        <v>1.9999999999999996</v>
      </c>
      <c r="M187" s="143">
        <f t="shared" si="332"/>
        <v>0.73175826170213054</v>
      </c>
      <c r="N187" s="143">
        <f t="shared" si="333"/>
        <v>-0.1807209982225626</v>
      </c>
      <c r="O187" s="143">
        <f t="shared" si="340"/>
        <v>0.94249427634567406</v>
      </c>
      <c r="P187" s="143">
        <f t="shared" si="341"/>
        <v>-0.23276608595309001</v>
      </c>
      <c r="Q187" s="179">
        <f t="shared" si="334"/>
        <v>2</v>
      </c>
      <c r="R187" s="143">
        <f t="shared" si="335"/>
        <v>0.91247925992469292</v>
      </c>
      <c r="S187" s="143">
        <f t="shared" si="336"/>
        <v>0</v>
      </c>
      <c r="T187" s="143">
        <f t="shared" si="342"/>
        <v>1.1752603622987641</v>
      </c>
      <c r="U187" s="143">
        <f t="shared" si="343"/>
        <v>0</v>
      </c>
      <c r="W187" s="144"/>
      <c r="X187" s="144"/>
      <c r="Y187" s="143"/>
      <c r="Z187" s="145">
        <f t="shared" si="344"/>
        <v>10070.265531213947</v>
      </c>
      <c r="AA187" s="145">
        <f t="shared" si="345"/>
        <v>8075.7999919999993</v>
      </c>
      <c r="AB187" s="145">
        <f t="shared" si="346"/>
        <v>3684.5000000000009</v>
      </c>
      <c r="AC187" s="145">
        <f t="shared" si="347"/>
        <v>3684.5</v>
      </c>
      <c r="AD187" s="145">
        <f t="shared" si="348"/>
        <v>2954.7666819999995</v>
      </c>
      <c r="AE187" s="145">
        <f t="shared" si="349"/>
        <v>7818.6151204777261</v>
      </c>
      <c r="AF187" s="145">
        <f t="shared" si="350"/>
        <v>6270.1000019999992</v>
      </c>
      <c r="AG187" s="145">
        <f t="shared" si="351"/>
        <v>3684.5</v>
      </c>
      <c r="AH187" s="145">
        <f t="shared" si="352"/>
        <v>3684.5</v>
      </c>
      <c r="AI187" s="145">
        <f t="shared" si="353"/>
        <v>2954.7666819999995</v>
      </c>
      <c r="AK187" s="180"/>
      <c r="AL187" s="184" t="s">
        <v>517</v>
      </c>
      <c r="AM187" s="185">
        <v>7369</v>
      </c>
      <c r="AN187" s="185">
        <v>2954.7666819999995</v>
      </c>
      <c r="AO187" s="185">
        <v>180.28331899999998</v>
      </c>
      <c r="AP187" s="185">
        <v>902.84999499999992</v>
      </c>
      <c r="AQ187" s="185">
        <v>2.4939363384902284</v>
      </c>
      <c r="AR187" s="185">
        <v>2</v>
      </c>
      <c r="AS187" s="185">
        <v>91.24792599246932</v>
      </c>
      <c r="AT187" s="185">
        <v>117.5260362298764</v>
      </c>
      <c r="AU187" s="185">
        <v>0.4939363384902285</v>
      </c>
      <c r="AV187" s="185">
        <v>5909.533363999999</v>
      </c>
      <c r="AW187" s="185">
        <v>-1459.4666360000003</v>
      </c>
      <c r="AX187" s="185">
        <v>-729.73331800000017</v>
      </c>
      <c r="AY187" s="155"/>
    </row>
    <row r="188" spans="2:51" x14ac:dyDescent="0.35">
      <c r="B188" s="142" t="str">
        <f t="shared" si="325"/>
        <v>19635 8TH&amp;VINE ICED COCONUT LY</v>
      </c>
      <c r="D188" s="173">
        <f t="shared" si="326"/>
        <v>8322</v>
      </c>
      <c r="E188" s="174">
        <f t="shared" si="327"/>
        <v>3018.1833450000004</v>
      </c>
      <c r="F188" s="174">
        <f t="shared" si="337"/>
        <v>467.533322</v>
      </c>
      <c r="G188" s="174">
        <f t="shared" si="338"/>
        <v>613.21666299999993</v>
      </c>
      <c r="H188" s="175">
        <f t="shared" si="328"/>
        <v>2.7572877617877118</v>
      </c>
      <c r="I188" s="176">
        <f t="shared" si="329"/>
        <v>2</v>
      </c>
      <c r="J188" s="177">
        <f t="shared" si="330"/>
        <v>1.0151421516289947</v>
      </c>
      <c r="K188" s="177">
        <f t="shared" si="331"/>
        <v>1.1937286926941155</v>
      </c>
      <c r="L188" s="178">
        <f t="shared" si="339"/>
        <v>1.9999999999999996</v>
      </c>
      <c r="M188" s="143">
        <f t="shared" si="332"/>
        <v>0.73633384639608179</v>
      </c>
      <c r="N188" s="143">
        <f t="shared" si="333"/>
        <v>-0.27880830523291289</v>
      </c>
      <c r="O188" s="143">
        <f t="shared" si="340"/>
        <v>0.86587167958135125</v>
      </c>
      <c r="P188" s="143">
        <f t="shared" si="341"/>
        <v>-0.32785701311276427</v>
      </c>
      <c r="Q188" s="179">
        <f t="shared" si="334"/>
        <v>2</v>
      </c>
      <c r="R188" s="143">
        <f t="shared" si="335"/>
        <v>1.0151421516289945</v>
      </c>
      <c r="S188" s="143">
        <f t="shared" si="336"/>
        <v>0</v>
      </c>
      <c r="T188" s="143">
        <f t="shared" si="342"/>
        <v>1.1937286926941155</v>
      </c>
      <c r="U188" s="143">
        <f t="shared" si="343"/>
        <v>0</v>
      </c>
      <c r="W188" s="144"/>
      <c r="X188" s="144"/>
      <c r="Y188" s="143"/>
      <c r="Z188" s="145">
        <f t="shared" si="344"/>
        <v>11301.938707192754</v>
      </c>
      <c r="AA188" s="145">
        <f t="shared" si="345"/>
        <v>8197.8666600000015</v>
      </c>
      <c r="AB188" s="145">
        <f t="shared" si="346"/>
        <v>4161.0000000000009</v>
      </c>
      <c r="AC188" s="145">
        <f t="shared" si="347"/>
        <v>4161</v>
      </c>
      <c r="AD188" s="145">
        <f t="shared" si="348"/>
        <v>3018.1833450000004</v>
      </c>
      <c r="AE188" s="145">
        <f t="shared" si="349"/>
        <v>9611.1239069785552</v>
      </c>
      <c r="AF188" s="145">
        <f t="shared" si="350"/>
        <v>6971.4333340000012</v>
      </c>
      <c r="AG188" s="145">
        <f t="shared" si="351"/>
        <v>4161</v>
      </c>
      <c r="AH188" s="145">
        <f t="shared" si="352"/>
        <v>4161</v>
      </c>
      <c r="AI188" s="145">
        <f t="shared" si="353"/>
        <v>3018.1833450000004</v>
      </c>
      <c r="AK188" s="180"/>
      <c r="AL188" s="184" t="s">
        <v>518</v>
      </c>
      <c r="AM188" s="185">
        <v>8322</v>
      </c>
      <c r="AN188" s="185">
        <v>3018.1833450000004</v>
      </c>
      <c r="AO188" s="185">
        <v>467.533322</v>
      </c>
      <c r="AP188" s="185">
        <v>613.21666299999993</v>
      </c>
      <c r="AQ188" s="185">
        <v>2.7572877617877118</v>
      </c>
      <c r="AR188" s="185">
        <v>2</v>
      </c>
      <c r="AS188" s="185">
        <v>101.51421516289946</v>
      </c>
      <c r="AT188" s="185">
        <v>119.37286926941155</v>
      </c>
      <c r="AU188" s="185">
        <v>0.75728776178771173</v>
      </c>
      <c r="AV188" s="185">
        <v>6036.3666900000007</v>
      </c>
      <c r="AW188" s="185">
        <v>-2285.6333100000002</v>
      </c>
      <c r="AX188" s="185">
        <v>-1142.8166550000001</v>
      </c>
      <c r="AY188" s="155"/>
    </row>
    <row r="189" spans="2:51" x14ac:dyDescent="0.35">
      <c r="B189" s="142" t="str">
        <f t="shared" si="325"/>
        <v>19636 8TH&amp;VINE ICED GERM CHOC</v>
      </c>
      <c r="D189" s="173">
        <f t="shared" si="326"/>
        <v>2383</v>
      </c>
      <c r="E189" s="174">
        <f t="shared" si="327"/>
        <v>871.85001099999999</v>
      </c>
      <c r="F189" s="174">
        <f t="shared" si="337"/>
        <v>124.41665699999997</v>
      </c>
      <c r="G189" s="174">
        <f t="shared" si="338"/>
        <v>697.39999799999987</v>
      </c>
      <c r="H189" s="175">
        <f t="shared" si="328"/>
        <v>2.7332683029581335</v>
      </c>
      <c r="I189" s="176">
        <f t="shared" si="329"/>
        <v>2</v>
      </c>
      <c r="J189" s="177">
        <f t="shared" si="330"/>
        <v>0.70350324766916084</v>
      </c>
      <c r="K189" s="177">
        <f t="shared" si="331"/>
        <v>1.1959649341595757</v>
      </c>
      <c r="L189" s="178">
        <f t="shared" si="339"/>
        <v>2.0000000000000004</v>
      </c>
      <c r="M189" s="143">
        <f t="shared" si="332"/>
        <v>0.51477072112370426</v>
      </c>
      <c r="N189" s="143">
        <f t="shared" si="333"/>
        <v>-0.18873252654545658</v>
      </c>
      <c r="O189" s="143">
        <f t="shared" si="340"/>
        <v>0.87511711372441492</v>
      </c>
      <c r="P189" s="143">
        <f t="shared" si="341"/>
        <v>-0.3208478204351608</v>
      </c>
      <c r="Q189" s="179">
        <f t="shared" si="334"/>
        <v>2</v>
      </c>
      <c r="R189" s="143">
        <f t="shared" si="335"/>
        <v>0.70350324766916095</v>
      </c>
      <c r="S189" s="143">
        <f t="shared" si="336"/>
        <v>0</v>
      </c>
      <c r="T189" s="143">
        <f t="shared" si="342"/>
        <v>1.1959649341595759</v>
      </c>
      <c r="U189" s="143">
        <f t="shared" si="343"/>
        <v>0</v>
      </c>
      <c r="W189" s="144"/>
      <c r="X189" s="144"/>
      <c r="Y189" s="143"/>
      <c r="Z189" s="145">
        <f t="shared" si="344"/>
        <v>4629.2454139545798</v>
      </c>
      <c r="AA189" s="145">
        <f t="shared" si="345"/>
        <v>3387.3333319999997</v>
      </c>
      <c r="AB189" s="145">
        <f t="shared" si="346"/>
        <v>1191.4999999999998</v>
      </c>
      <c r="AC189" s="145">
        <f t="shared" si="347"/>
        <v>1191.5</v>
      </c>
      <c r="AD189" s="145">
        <f t="shared" si="348"/>
        <v>871.85001099999988</v>
      </c>
      <c r="AE189" s="145">
        <f t="shared" si="349"/>
        <v>2723.0641049381143</v>
      </c>
      <c r="AF189" s="145">
        <f t="shared" si="350"/>
        <v>1992.533336</v>
      </c>
      <c r="AG189" s="145">
        <f t="shared" si="351"/>
        <v>1191.4999999999998</v>
      </c>
      <c r="AH189" s="145">
        <f t="shared" si="352"/>
        <v>1191.5</v>
      </c>
      <c r="AI189" s="145">
        <f t="shared" si="353"/>
        <v>871.85001099999988</v>
      </c>
      <c r="AK189" s="180"/>
      <c r="AL189" s="184" t="s">
        <v>519</v>
      </c>
      <c r="AM189" s="185">
        <v>2383</v>
      </c>
      <c r="AN189" s="185">
        <v>871.85001099999999</v>
      </c>
      <c r="AO189" s="185">
        <v>124.41665699999997</v>
      </c>
      <c r="AP189" s="185">
        <v>697.39999799999987</v>
      </c>
      <c r="AQ189" s="185">
        <v>2.7332683029581335</v>
      </c>
      <c r="AR189" s="185">
        <v>2</v>
      </c>
      <c r="AS189" s="185">
        <v>70.350324766916088</v>
      </c>
      <c r="AT189" s="185">
        <v>119.59649341595758</v>
      </c>
      <c r="AU189" s="185">
        <v>0.7332683029581335</v>
      </c>
      <c r="AV189" s="185">
        <v>1743.700022</v>
      </c>
      <c r="AW189" s="185">
        <v>-639.29997800000001</v>
      </c>
      <c r="AX189" s="185">
        <v>-319.64998900000001</v>
      </c>
      <c r="AY189" s="155"/>
    </row>
    <row r="190" spans="2:51" x14ac:dyDescent="0.35">
      <c r="B190" s="142" t="str">
        <f t="shared" si="325"/>
        <v>19637 8TH&amp;VINE ICED CHOC FUDGE</v>
      </c>
      <c r="D190" s="173">
        <f t="shared" si="326"/>
        <v>5080</v>
      </c>
      <c r="E190" s="174">
        <f t="shared" si="327"/>
        <v>1982.0833520000001</v>
      </c>
      <c r="F190" s="174">
        <f t="shared" si="337"/>
        <v>230.96665100000001</v>
      </c>
      <c r="G190" s="174">
        <f t="shared" si="338"/>
        <v>490.01666099999994</v>
      </c>
      <c r="H190" s="175">
        <f t="shared" si="328"/>
        <v>2.5629598245069158</v>
      </c>
      <c r="I190" s="176">
        <f t="shared" si="329"/>
        <v>2.5</v>
      </c>
      <c r="J190" s="177">
        <f t="shared" si="330"/>
        <v>0.75173876648464499</v>
      </c>
      <c r="K190" s="177">
        <f t="shared" si="331"/>
        <v>0.91818982717754527</v>
      </c>
      <c r="L190" s="178">
        <f t="shared" si="339"/>
        <v>2.5000000003431047</v>
      </c>
      <c r="M190" s="143">
        <f t="shared" si="332"/>
        <v>0.73327209365488288</v>
      </c>
      <c r="N190" s="143">
        <f t="shared" si="333"/>
        <v>-1.846667282976211E-2</v>
      </c>
      <c r="O190" s="143">
        <f t="shared" si="340"/>
        <v>0.89563423750620053</v>
      </c>
      <c r="P190" s="143">
        <f t="shared" si="341"/>
        <v>-2.2555589671344745E-2</v>
      </c>
      <c r="Q190" s="179">
        <f t="shared" si="334"/>
        <v>2.5</v>
      </c>
      <c r="R190" s="143">
        <f t="shared" si="335"/>
        <v>0.75173876658781502</v>
      </c>
      <c r="S190" s="143">
        <f t="shared" si="336"/>
        <v>1.0317002807624931E-10</v>
      </c>
      <c r="T190" s="143">
        <f t="shared" si="342"/>
        <v>0.91818982727251086</v>
      </c>
      <c r="U190" s="143">
        <f t="shared" si="343"/>
        <v>9.4965590946571865E-11</v>
      </c>
      <c r="W190" s="144"/>
      <c r="X190" s="144"/>
      <c r="Y190" s="143"/>
      <c r="Z190" s="145">
        <f t="shared" si="344"/>
        <v>6927.8512627959353</v>
      </c>
      <c r="AA190" s="145">
        <f t="shared" si="345"/>
        <v>6757.6666600000008</v>
      </c>
      <c r="AB190" s="145">
        <f t="shared" si="346"/>
        <v>2031.9999997211246</v>
      </c>
      <c r="AC190" s="145">
        <f t="shared" si="347"/>
        <v>2032.0000000000002</v>
      </c>
      <c r="AD190" s="145">
        <f t="shared" si="348"/>
        <v>1982.0833520000001</v>
      </c>
      <c r="AE190" s="145">
        <f t="shared" si="349"/>
        <v>5671.9582473139108</v>
      </c>
      <c r="AF190" s="145">
        <f t="shared" si="350"/>
        <v>5532.6250075000007</v>
      </c>
      <c r="AG190" s="145">
        <f t="shared" si="351"/>
        <v>2031.9999997898362</v>
      </c>
      <c r="AH190" s="145">
        <f t="shared" si="352"/>
        <v>2032</v>
      </c>
      <c r="AI190" s="145">
        <f t="shared" si="353"/>
        <v>1982.0833520000001</v>
      </c>
      <c r="AK190" s="180"/>
      <c r="AL190" s="184" t="s">
        <v>520</v>
      </c>
      <c r="AM190" s="185">
        <v>5080</v>
      </c>
      <c r="AN190" s="185">
        <v>1982.0833520000001</v>
      </c>
      <c r="AO190" s="185">
        <v>230.96665100000001</v>
      </c>
      <c r="AP190" s="185">
        <v>490.01666099999994</v>
      </c>
      <c r="AQ190" s="185">
        <v>2.5629598245069163</v>
      </c>
      <c r="AR190" s="185">
        <v>2.5</v>
      </c>
      <c r="AS190" s="185">
        <v>75.1738766484645</v>
      </c>
      <c r="AT190" s="185">
        <v>91.818982717754523</v>
      </c>
      <c r="AU190" s="185">
        <v>6.2959824506916104E-2</v>
      </c>
      <c r="AV190" s="185">
        <v>4955.2083799999991</v>
      </c>
      <c r="AW190" s="185">
        <v>-124.79162000000001</v>
      </c>
      <c r="AX190" s="185">
        <v>-49.916648000000002</v>
      </c>
      <c r="AY190" s="155"/>
    </row>
    <row r="191" spans="2:51" x14ac:dyDescent="0.35">
      <c r="B191" s="142" t="str">
        <f t="shared" si="325"/>
        <v>19638 8TH&amp;VINE ICED CKIE&amp;CREME</v>
      </c>
      <c r="D191" s="173">
        <f t="shared" si="326"/>
        <v>3696</v>
      </c>
      <c r="E191" s="174">
        <f t="shared" si="327"/>
        <v>1170.7000150000001</v>
      </c>
      <c r="F191" s="174">
        <f t="shared" si="337"/>
        <v>261.89998500000002</v>
      </c>
      <c r="G191" s="174">
        <f t="shared" si="338"/>
        <v>218.16666399999997</v>
      </c>
      <c r="H191" s="175">
        <f t="shared" si="328"/>
        <v>3.1570854639478241</v>
      </c>
      <c r="I191" s="176">
        <f t="shared" si="329"/>
        <v>2</v>
      </c>
      <c r="J191" s="177">
        <f t="shared" si="330"/>
        <v>1.1194798394596124</v>
      </c>
      <c r="K191" s="177">
        <f t="shared" si="331"/>
        <v>1.2899623062962444</v>
      </c>
      <c r="L191" s="178">
        <f t="shared" si="339"/>
        <v>1.9999999999999998</v>
      </c>
      <c r="M191" s="143">
        <f t="shared" si="332"/>
        <v>0.70918564115128024</v>
      </c>
      <c r="N191" s="143">
        <f t="shared" si="333"/>
        <v>-0.41029419830833214</v>
      </c>
      <c r="O191" s="143">
        <f t="shared" si="340"/>
        <v>0.81718554725673598</v>
      </c>
      <c r="P191" s="143">
        <f t="shared" si="341"/>
        <v>-0.47277675903950844</v>
      </c>
      <c r="Q191" s="179">
        <f t="shared" si="334"/>
        <v>2</v>
      </c>
      <c r="R191" s="143">
        <f t="shared" si="335"/>
        <v>1.1194798394596124</v>
      </c>
      <c r="S191" s="143">
        <f t="shared" si="336"/>
        <v>0</v>
      </c>
      <c r="T191" s="143">
        <f t="shared" si="342"/>
        <v>1.2899623062962444</v>
      </c>
      <c r="U191" s="143">
        <f t="shared" si="343"/>
        <v>0</v>
      </c>
      <c r="W191" s="144"/>
      <c r="X191" s="144"/>
      <c r="Y191" s="143"/>
      <c r="Z191" s="145">
        <f t="shared" si="344"/>
        <v>5211.6114392840427</v>
      </c>
      <c r="AA191" s="145">
        <f t="shared" si="345"/>
        <v>3301.5333280000004</v>
      </c>
      <c r="AB191" s="145">
        <f t="shared" si="346"/>
        <v>1848.0000000000002</v>
      </c>
      <c r="AC191" s="145">
        <f t="shared" si="347"/>
        <v>1848.0000000000002</v>
      </c>
      <c r="AD191" s="145">
        <f t="shared" si="348"/>
        <v>1170.7000150000001</v>
      </c>
      <c r="AE191" s="145">
        <f t="shared" si="349"/>
        <v>4522.8406356516534</v>
      </c>
      <c r="AF191" s="145">
        <f t="shared" si="350"/>
        <v>2865.2000000000003</v>
      </c>
      <c r="AG191" s="145">
        <f t="shared" si="351"/>
        <v>1848</v>
      </c>
      <c r="AH191" s="145">
        <f t="shared" si="352"/>
        <v>1848</v>
      </c>
      <c r="AI191" s="145">
        <f t="shared" si="353"/>
        <v>1170.7000150000001</v>
      </c>
      <c r="AK191" s="180"/>
      <c r="AL191" s="184" t="s">
        <v>521</v>
      </c>
      <c r="AM191" s="185">
        <v>3696</v>
      </c>
      <c r="AN191" s="185">
        <v>1170.7000150000001</v>
      </c>
      <c r="AO191" s="185">
        <v>261.89998500000002</v>
      </c>
      <c r="AP191" s="185">
        <v>218.16666399999997</v>
      </c>
      <c r="AQ191" s="185">
        <v>3.1570854639478241</v>
      </c>
      <c r="AR191" s="185">
        <v>2</v>
      </c>
      <c r="AS191" s="185">
        <v>111.94798394596124</v>
      </c>
      <c r="AT191" s="185">
        <v>128.99623062962445</v>
      </c>
      <c r="AU191" s="185">
        <v>1.1570854639478239</v>
      </c>
      <c r="AV191" s="185">
        <v>2341.4000300000002</v>
      </c>
      <c r="AW191" s="185">
        <v>-1354.5999699999998</v>
      </c>
      <c r="AX191" s="185">
        <v>-677.29998499999988</v>
      </c>
      <c r="AY191" s="155"/>
    </row>
    <row r="192" spans="2:51" x14ac:dyDescent="0.35">
      <c r="B192" s="142" t="str">
        <f t="shared" si="325"/>
        <v>19643 8TH&amp;VINE ICED RED-V LAY</v>
      </c>
      <c r="D192" s="173">
        <f t="shared" si="326"/>
        <v>10696</v>
      </c>
      <c r="E192" s="174">
        <f t="shared" si="327"/>
        <v>3974.6333720000007</v>
      </c>
      <c r="F192" s="174">
        <f t="shared" si="337"/>
        <v>337.64996999999994</v>
      </c>
      <c r="G192" s="174">
        <f t="shared" si="338"/>
        <v>908.39998800000001</v>
      </c>
      <c r="H192" s="175">
        <f t="shared" si="328"/>
        <v>2.6910658163718546</v>
      </c>
      <c r="I192" s="176">
        <f t="shared" si="329"/>
        <v>2</v>
      </c>
      <c r="J192" s="177">
        <f t="shared" si="330"/>
        <v>1.0243869742622373</v>
      </c>
      <c r="K192" s="177">
        <f t="shared" si="331"/>
        <v>1.2401782480090104</v>
      </c>
      <c r="L192" s="178">
        <f t="shared" si="339"/>
        <v>1.9999999999999989</v>
      </c>
      <c r="M192" s="143">
        <f t="shared" si="332"/>
        <v>0.76132435559925071</v>
      </c>
      <c r="N192" s="143">
        <f t="shared" si="333"/>
        <v>-0.26306261866298664</v>
      </c>
      <c r="O192" s="143">
        <f t="shared" si="340"/>
        <v>0.92170042104807515</v>
      </c>
      <c r="P192" s="143">
        <f t="shared" si="341"/>
        <v>-0.3184778269609353</v>
      </c>
      <c r="Q192" s="179">
        <f t="shared" si="334"/>
        <v>2</v>
      </c>
      <c r="R192" s="143">
        <f t="shared" si="335"/>
        <v>1.0243869742622369</v>
      </c>
      <c r="S192" s="143">
        <f t="shared" si="336"/>
        <v>0</v>
      </c>
      <c r="T192" s="143">
        <f t="shared" si="342"/>
        <v>1.2401782480090102</v>
      </c>
      <c r="U192" s="143">
        <f t="shared" si="343"/>
        <v>0</v>
      </c>
      <c r="W192" s="144"/>
      <c r="X192" s="144"/>
      <c r="Y192" s="143"/>
      <c r="Z192" s="145">
        <f t="shared" si="344"/>
        <v>14049.202447465384</v>
      </c>
      <c r="AA192" s="145">
        <f t="shared" si="345"/>
        <v>10441.366660000002</v>
      </c>
      <c r="AB192" s="145">
        <f t="shared" si="346"/>
        <v>5348.0000000000027</v>
      </c>
      <c r="AC192" s="145">
        <f t="shared" si="347"/>
        <v>5348</v>
      </c>
      <c r="AD192" s="145">
        <f t="shared" si="348"/>
        <v>3974.6333720000011</v>
      </c>
      <c r="AE192" s="145">
        <f t="shared" si="349"/>
        <v>11604.638292165981</v>
      </c>
      <c r="AF192" s="145">
        <f t="shared" si="350"/>
        <v>8624.5666840000013</v>
      </c>
      <c r="AG192" s="145">
        <f t="shared" si="351"/>
        <v>5348.0000000000009</v>
      </c>
      <c r="AH192" s="145">
        <f t="shared" si="352"/>
        <v>5348</v>
      </c>
      <c r="AI192" s="145">
        <f t="shared" si="353"/>
        <v>3974.6333720000011</v>
      </c>
      <c r="AK192" s="180"/>
      <c r="AL192" s="184" t="s">
        <v>522</v>
      </c>
      <c r="AM192" s="185">
        <v>10696</v>
      </c>
      <c r="AN192" s="185">
        <v>3974.6333720000007</v>
      </c>
      <c r="AO192" s="185">
        <v>337.64996999999994</v>
      </c>
      <c r="AP192" s="185">
        <v>908.39998800000001</v>
      </c>
      <c r="AQ192" s="185">
        <v>2.6910658163718546</v>
      </c>
      <c r="AR192" s="185">
        <v>2</v>
      </c>
      <c r="AS192" s="185">
        <v>102.43869742622374</v>
      </c>
      <c r="AT192" s="185">
        <v>124.01782480090104</v>
      </c>
      <c r="AU192" s="185">
        <v>0.6910658163718546</v>
      </c>
      <c r="AV192" s="185">
        <v>7949.2667440000014</v>
      </c>
      <c r="AW192" s="185">
        <v>-2746.733256</v>
      </c>
      <c r="AX192" s="185">
        <v>-1373.366628</v>
      </c>
      <c r="AY192" s="155"/>
    </row>
    <row r="193" spans="1:51" x14ac:dyDescent="0.35">
      <c r="B193" s="142" t="str">
        <f t="shared" si="325"/>
        <v>19667 8TH&amp;VINE ICED L/LEMON</v>
      </c>
      <c r="D193" s="173">
        <f t="shared" si="326"/>
        <v>2225</v>
      </c>
      <c r="E193" s="174">
        <f t="shared" si="327"/>
        <v>1071.8500100000001</v>
      </c>
      <c r="F193" s="174">
        <f t="shared" si="337"/>
        <v>102.03332399999999</v>
      </c>
      <c r="G193" s="174">
        <f t="shared" si="338"/>
        <v>258.84999800000003</v>
      </c>
      <c r="H193" s="175">
        <f t="shared" si="328"/>
        <v>2.0758501462345462</v>
      </c>
      <c r="I193" s="176">
        <f t="shared" si="329"/>
        <v>2</v>
      </c>
      <c r="J193" s="177">
        <f t="shared" si="330"/>
        <v>0.77648783283838629</v>
      </c>
      <c r="K193" s="177">
        <f t="shared" si="331"/>
        <v>0.94770916987905707</v>
      </c>
      <c r="L193" s="178">
        <f t="shared" si="339"/>
        <v>1.9999999999999991</v>
      </c>
      <c r="M193" s="143">
        <f t="shared" si="332"/>
        <v>0.74811549788108078</v>
      </c>
      <c r="N193" s="143">
        <f t="shared" si="333"/>
        <v>-2.8372334957305512E-2</v>
      </c>
      <c r="O193" s="143">
        <f t="shared" si="340"/>
        <v>0.91308052423546893</v>
      </c>
      <c r="P193" s="143">
        <f t="shared" si="341"/>
        <v>-3.4628645643588141E-2</v>
      </c>
      <c r="Q193" s="179">
        <f t="shared" si="334"/>
        <v>2</v>
      </c>
      <c r="R193" s="143">
        <f t="shared" si="335"/>
        <v>0.77648783283838596</v>
      </c>
      <c r="S193" s="143">
        <f t="shared" si="336"/>
        <v>0</v>
      </c>
      <c r="T193" s="143">
        <f t="shared" si="342"/>
        <v>0.94770916987905707</v>
      </c>
      <c r="U193" s="143">
        <f t="shared" si="343"/>
        <v>0</v>
      </c>
      <c r="W193" s="144"/>
      <c r="X193" s="144"/>
      <c r="Y193" s="143"/>
      <c r="Z193" s="145">
        <f t="shared" si="344"/>
        <v>2974.1396967473092</v>
      </c>
      <c r="AA193" s="145">
        <f t="shared" si="345"/>
        <v>2865.4666640000005</v>
      </c>
      <c r="AB193" s="145">
        <f t="shared" si="346"/>
        <v>1112.5000000000005</v>
      </c>
      <c r="AC193" s="145">
        <f t="shared" si="347"/>
        <v>1112.5</v>
      </c>
      <c r="AD193" s="145">
        <f t="shared" si="348"/>
        <v>1071.8500099999999</v>
      </c>
      <c r="AE193" s="145">
        <f t="shared" si="349"/>
        <v>2436.8058905461967</v>
      </c>
      <c r="AF193" s="145">
        <f t="shared" si="350"/>
        <v>2347.7666680000002</v>
      </c>
      <c r="AG193" s="145">
        <f t="shared" si="351"/>
        <v>1112.5</v>
      </c>
      <c r="AH193" s="145">
        <f t="shared" si="352"/>
        <v>1112.5</v>
      </c>
      <c r="AI193" s="145">
        <f t="shared" si="353"/>
        <v>1071.8500100000001</v>
      </c>
      <c r="AK193" s="180"/>
      <c r="AL193" s="184" t="s">
        <v>523</v>
      </c>
      <c r="AM193" s="185">
        <v>2225</v>
      </c>
      <c r="AN193" s="185">
        <v>1071.8500100000001</v>
      </c>
      <c r="AO193" s="185">
        <v>102.03332399999999</v>
      </c>
      <c r="AP193" s="185">
        <v>258.84999800000003</v>
      </c>
      <c r="AQ193" s="185">
        <v>2.0758501462345462</v>
      </c>
      <c r="AR193" s="185">
        <v>2</v>
      </c>
      <c r="AS193" s="185">
        <v>77.648783283838625</v>
      </c>
      <c r="AT193" s="185">
        <v>94.770916987905707</v>
      </c>
      <c r="AU193" s="185">
        <v>7.5850146234546403E-2</v>
      </c>
      <c r="AV193" s="185">
        <v>2143.7000200000002</v>
      </c>
      <c r="AW193" s="185">
        <v>-81.29998000000009</v>
      </c>
      <c r="AX193" s="185">
        <v>-40.649990000000045</v>
      </c>
      <c r="AY193" s="155"/>
    </row>
    <row r="194" spans="1:51" x14ac:dyDescent="0.35">
      <c r="B194" s="142" t="str">
        <f t="shared" si="325"/>
        <v>19784 COB DBL ITALIAN CRM CHS 59</v>
      </c>
      <c r="D194" s="173">
        <f t="shared" si="326"/>
        <v>31458</v>
      </c>
      <c r="E194" s="174">
        <f t="shared" si="327"/>
        <v>11707.666706999995</v>
      </c>
      <c r="F194" s="174">
        <f t="shared" si="337"/>
        <v>303.04996499999999</v>
      </c>
      <c r="G194" s="174">
        <f t="shared" si="338"/>
        <v>1008.8833249999998</v>
      </c>
      <c r="H194" s="175">
        <f t="shared" si="328"/>
        <v>2.6869572552139114</v>
      </c>
      <c r="I194" s="176">
        <f t="shared" si="329"/>
        <v>2.5</v>
      </c>
      <c r="J194" s="177">
        <f t="shared" si="330"/>
        <v>0.96648130529889908</v>
      </c>
      <c r="K194" s="177">
        <f t="shared" si="331"/>
        <v>1.0476643768773648</v>
      </c>
      <c r="L194" s="178">
        <f t="shared" si="339"/>
        <v>2.5000000000854121</v>
      </c>
      <c r="M194" s="143">
        <f t="shared" si="332"/>
        <v>0.89923397874725064</v>
      </c>
      <c r="N194" s="143">
        <f t="shared" si="333"/>
        <v>-6.7247326551648445E-2</v>
      </c>
      <c r="O194" s="143">
        <f t="shared" si="340"/>
        <v>0.97476836950899981</v>
      </c>
      <c r="P194" s="143">
        <f t="shared" si="341"/>
        <v>-7.289600736836499E-2</v>
      </c>
      <c r="Q194" s="179">
        <f t="shared" si="334"/>
        <v>2.5</v>
      </c>
      <c r="R194" s="143">
        <f t="shared" si="335"/>
        <v>0.96648130533191878</v>
      </c>
      <c r="S194" s="143">
        <f t="shared" si="336"/>
        <v>3.3019698086889093E-11</v>
      </c>
      <c r="T194" s="143">
        <f t="shared" si="342"/>
        <v>1.0476643770420968</v>
      </c>
      <c r="U194" s="143">
        <f t="shared" si="343"/>
        <v>1.647320058140167E-10</v>
      </c>
      <c r="W194" s="144"/>
      <c r="X194" s="144"/>
      <c r="Y194" s="143"/>
      <c r="Z194" s="145">
        <f t="shared" si="344"/>
        <v>34983.108671922149</v>
      </c>
      <c r="AA194" s="145">
        <f t="shared" si="345"/>
        <v>32548.999992499987</v>
      </c>
      <c r="AB194" s="145">
        <f t="shared" si="346"/>
        <v>12583.199999570097</v>
      </c>
      <c r="AC194" s="145">
        <f t="shared" si="347"/>
        <v>12583.2</v>
      </c>
      <c r="AD194" s="145">
        <f t="shared" si="348"/>
        <v>11707.666706999997</v>
      </c>
      <c r="AE194" s="145">
        <f t="shared" si="349"/>
        <v>32272.282302149069</v>
      </c>
      <c r="AF194" s="145">
        <f t="shared" si="350"/>
        <v>30026.791679999988</v>
      </c>
      <c r="AG194" s="145">
        <f t="shared" si="351"/>
        <v>12583.199998021451</v>
      </c>
      <c r="AH194" s="145">
        <f t="shared" si="352"/>
        <v>12583.2</v>
      </c>
      <c r="AI194" s="145">
        <f t="shared" si="353"/>
        <v>11707.666706999995</v>
      </c>
      <c r="AK194" s="180"/>
      <c r="AL194" s="184" t="s">
        <v>524</v>
      </c>
      <c r="AM194" s="185">
        <v>31458</v>
      </c>
      <c r="AN194" s="185">
        <v>11707.666706999995</v>
      </c>
      <c r="AO194" s="185">
        <v>303.04996499999999</v>
      </c>
      <c r="AP194" s="185">
        <v>1008.8833249999998</v>
      </c>
      <c r="AQ194" s="185">
        <v>2.6869572552139118</v>
      </c>
      <c r="AR194" s="185">
        <v>2.5</v>
      </c>
      <c r="AS194" s="185">
        <v>96.648130529889912</v>
      </c>
      <c r="AT194" s="185">
        <v>104.76643768773648</v>
      </c>
      <c r="AU194" s="185">
        <v>0.18695725521391182</v>
      </c>
      <c r="AV194" s="185">
        <v>29269.166767500006</v>
      </c>
      <c r="AW194" s="185">
        <v>-2188.8332325000006</v>
      </c>
      <c r="AX194" s="185">
        <v>-875.5332930000003</v>
      </c>
      <c r="AY194" s="155"/>
    </row>
    <row r="195" spans="1:51" x14ac:dyDescent="0.35">
      <c r="B195" s="142" t="str">
        <f t="shared" si="325"/>
        <v>19839 CO FZ ICED LAY CK WH/WH</v>
      </c>
      <c r="D195" s="173">
        <f t="shared" si="326"/>
        <v>3833</v>
      </c>
      <c r="E195" s="174">
        <f t="shared" si="327"/>
        <v>1371.0166800000004</v>
      </c>
      <c r="F195" s="174">
        <f t="shared" si="337"/>
        <v>226.51665500000001</v>
      </c>
      <c r="G195" s="174">
        <f t="shared" si="338"/>
        <v>312.09999600000003</v>
      </c>
      <c r="H195" s="175">
        <f t="shared" si="328"/>
        <v>2.7957354975433257</v>
      </c>
      <c r="I195" s="176">
        <f t="shared" si="329"/>
        <v>2</v>
      </c>
      <c r="J195" s="177">
        <f t="shared" si="330"/>
        <v>1.0035958049582243</v>
      </c>
      <c r="K195" s="177">
        <f t="shared" si="331"/>
        <v>1.1996619776325357</v>
      </c>
      <c r="L195" s="178">
        <f t="shared" si="339"/>
        <v>1.9999999999999993</v>
      </c>
      <c r="M195" s="143">
        <f t="shared" si="332"/>
        <v>0.71794760687490333</v>
      </c>
      <c r="N195" s="143">
        <f t="shared" si="333"/>
        <v>-0.28564819808332098</v>
      </c>
      <c r="O195" s="143">
        <f t="shared" si="340"/>
        <v>0.85820849553665191</v>
      </c>
      <c r="P195" s="143">
        <f t="shared" si="341"/>
        <v>-0.34145348209588378</v>
      </c>
      <c r="Q195" s="179">
        <f t="shared" si="334"/>
        <v>2</v>
      </c>
      <c r="R195" s="143">
        <f t="shared" si="335"/>
        <v>1.0035958049582239</v>
      </c>
      <c r="S195" s="143">
        <f t="shared" si="336"/>
        <v>0</v>
      </c>
      <c r="T195" s="143">
        <f t="shared" si="342"/>
        <v>1.1996619776325352</v>
      </c>
      <c r="U195" s="143">
        <f t="shared" si="343"/>
        <v>0</v>
      </c>
      <c r="W195" s="144"/>
      <c r="X195" s="144"/>
      <c r="Y195" s="143"/>
      <c r="Z195" s="145">
        <f t="shared" si="344"/>
        <v>5338.8296907686045</v>
      </c>
      <c r="AA195" s="145">
        <f t="shared" si="345"/>
        <v>3819.2666620000009</v>
      </c>
      <c r="AB195" s="145">
        <f t="shared" si="346"/>
        <v>1916.5000000000007</v>
      </c>
      <c r="AC195" s="145">
        <f t="shared" si="347"/>
        <v>1916.4999999999998</v>
      </c>
      <c r="AD195" s="145">
        <f t="shared" si="348"/>
        <v>1371.0166800000004</v>
      </c>
      <c r="AE195" s="145">
        <f t="shared" si="349"/>
        <v>4466.2806531682745</v>
      </c>
      <c r="AF195" s="145">
        <f t="shared" si="350"/>
        <v>3195.0666700000011</v>
      </c>
      <c r="AG195" s="145">
        <f t="shared" si="351"/>
        <v>1916.5000000000007</v>
      </c>
      <c r="AH195" s="145">
        <f t="shared" si="352"/>
        <v>1916.5</v>
      </c>
      <c r="AI195" s="145">
        <f t="shared" si="353"/>
        <v>1371.0166800000006</v>
      </c>
      <c r="AK195" s="180"/>
      <c r="AL195" s="184" t="s">
        <v>525</v>
      </c>
      <c r="AM195" s="185">
        <v>3833</v>
      </c>
      <c r="AN195" s="185">
        <v>1371.0166800000004</v>
      </c>
      <c r="AO195" s="185">
        <v>226.51665500000001</v>
      </c>
      <c r="AP195" s="185">
        <v>312.09999600000003</v>
      </c>
      <c r="AQ195" s="185">
        <v>2.7957354975433257</v>
      </c>
      <c r="AR195" s="185">
        <v>2</v>
      </c>
      <c r="AS195" s="185">
        <v>100.35958049582243</v>
      </c>
      <c r="AT195" s="185">
        <v>119.96619776325356</v>
      </c>
      <c r="AU195" s="185">
        <v>0.79573549754332584</v>
      </c>
      <c r="AV195" s="185">
        <v>2742.0333600000008</v>
      </c>
      <c r="AW195" s="185">
        <v>-1090.9666399999999</v>
      </c>
      <c r="AX195" s="185">
        <v>-545.48331999999994</v>
      </c>
      <c r="AY195" s="155"/>
    </row>
    <row r="196" spans="1:51" x14ac:dyDescent="0.35">
      <c r="B196" s="142" t="str">
        <f t="shared" si="325"/>
        <v>26810 Variety Muffins</v>
      </c>
      <c r="D196" s="173">
        <f t="shared" si="326"/>
        <v>4680</v>
      </c>
      <c r="E196" s="174">
        <f t="shared" si="327"/>
        <v>2812.7000060000005</v>
      </c>
      <c r="F196" s="174">
        <f t="shared" si="337"/>
        <v>35.349997000000002</v>
      </c>
      <c r="G196" s="174">
        <f t="shared" si="338"/>
        <v>1415.0166629999999</v>
      </c>
      <c r="H196" s="175">
        <f t="shared" si="328"/>
        <v>1.6638816759756494</v>
      </c>
      <c r="I196" s="176">
        <f t="shared" si="329"/>
        <v>1</v>
      </c>
      <c r="J196" s="177">
        <f t="shared" si="330"/>
        <v>1.0978012699930879</v>
      </c>
      <c r="K196" s="177">
        <f t="shared" si="331"/>
        <v>1.6432295764015066</v>
      </c>
      <c r="L196" s="178">
        <f t="shared" si="339"/>
        <v>1</v>
      </c>
      <c r="M196" s="143">
        <f t="shared" si="332"/>
        <v>0.6597832561317023</v>
      </c>
      <c r="N196" s="143">
        <f t="shared" si="333"/>
        <v>-0.43801801386138561</v>
      </c>
      <c r="O196" s="143">
        <f t="shared" si="340"/>
        <v>0.98758799987262735</v>
      </c>
      <c r="P196" s="143">
        <f t="shared" si="341"/>
        <v>-0.65564157652887922</v>
      </c>
      <c r="Q196" s="179">
        <f t="shared" si="334"/>
        <v>1</v>
      </c>
      <c r="R196" s="143">
        <f t="shared" si="335"/>
        <v>1.0978012699930879</v>
      </c>
      <c r="S196" s="143">
        <f t="shared" si="336"/>
        <v>0</v>
      </c>
      <c r="T196" s="143">
        <f t="shared" si="342"/>
        <v>1.6432295764015066</v>
      </c>
      <c r="U196" s="143">
        <f t="shared" si="343"/>
        <v>0</v>
      </c>
      <c r="W196" s="144"/>
      <c r="X196" s="144"/>
      <c r="Y196" s="143"/>
      <c r="Z196" s="145">
        <f t="shared" si="344"/>
        <v>7093.238509020005</v>
      </c>
      <c r="AA196" s="145">
        <f t="shared" si="345"/>
        <v>4263.0666660000006</v>
      </c>
      <c r="AB196" s="145">
        <f t="shared" si="346"/>
        <v>4680</v>
      </c>
      <c r="AC196" s="145">
        <f t="shared" si="347"/>
        <v>4680</v>
      </c>
      <c r="AD196" s="145">
        <f t="shared" si="348"/>
        <v>2812.7000060000005</v>
      </c>
      <c r="AE196" s="145">
        <f t="shared" si="349"/>
        <v>4738.8182122540939</v>
      </c>
      <c r="AF196" s="145">
        <f t="shared" si="350"/>
        <v>2848.0500030000003</v>
      </c>
      <c r="AG196" s="145">
        <f t="shared" si="351"/>
        <v>4680</v>
      </c>
      <c r="AH196" s="145">
        <f t="shared" si="352"/>
        <v>4680</v>
      </c>
      <c r="AI196" s="145">
        <f t="shared" si="353"/>
        <v>2812.7000060000005</v>
      </c>
      <c r="AK196" s="180"/>
      <c r="AL196" s="184" t="s">
        <v>441</v>
      </c>
      <c r="AM196" s="185">
        <v>4680</v>
      </c>
      <c r="AN196" s="185">
        <v>2812.7000060000005</v>
      </c>
      <c r="AO196" s="185">
        <v>35.349997000000002</v>
      </c>
      <c r="AP196" s="185">
        <v>1415.0166629999999</v>
      </c>
      <c r="AQ196" s="185">
        <v>1.6638816759756494</v>
      </c>
      <c r="AR196" s="185">
        <v>1</v>
      </c>
      <c r="AS196" s="185">
        <v>109.78012699930879</v>
      </c>
      <c r="AT196" s="185">
        <v>164.32295764015066</v>
      </c>
      <c r="AU196" s="185">
        <v>0.6638816759756494</v>
      </c>
      <c r="AV196" s="185">
        <v>2812.7000060000005</v>
      </c>
      <c r="AW196" s="185">
        <v>-1867.299994</v>
      </c>
      <c r="AX196" s="185">
        <v>-1867.299994</v>
      </c>
      <c r="AY196" s="155"/>
    </row>
    <row r="197" spans="1:51" x14ac:dyDescent="0.35">
      <c r="B197" s="142" t="str">
        <f t="shared" si="325"/>
        <v>30011 8TH &amp; VINE DBL CONFETTI</v>
      </c>
      <c r="D197" s="173">
        <f t="shared" si="326"/>
        <v>1232</v>
      </c>
      <c r="E197" s="174">
        <f t="shared" si="327"/>
        <v>556.23333500000001</v>
      </c>
      <c r="F197" s="174">
        <f t="shared" si="337"/>
        <v>14.149999000000001</v>
      </c>
      <c r="G197" s="174">
        <f t="shared" si="338"/>
        <v>112.04999900000001</v>
      </c>
      <c r="H197" s="175">
        <f t="shared" si="328"/>
        <v>2.2148978180173255</v>
      </c>
      <c r="I197" s="176">
        <f t="shared" si="329"/>
        <v>2.5</v>
      </c>
      <c r="J197" s="177">
        <f t="shared" si="330"/>
        <v>0.72212181911674678</v>
      </c>
      <c r="K197" s="177">
        <f t="shared" si="331"/>
        <v>0.86398036247068777</v>
      </c>
      <c r="L197" s="178">
        <f t="shared" si="339"/>
        <v>2.5000000007514989</v>
      </c>
      <c r="M197" s="143">
        <f t="shared" si="332"/>
        <v>0.8150735142944725</v>
      </c>
      <c r="N197" s="143">
        <f t="shared" si="333"/>
        <v>9.2951695177725724E-2</v>
      </c>
      <c r="O197" s="143">
        <f t="shared" si="340"/>
        <v>0.975192124039164</v>
      </c>
      <c r="P197" s="143">
        <f t="shared" si="341"/>
        <v>0.11121176156847623</v>
      </c>
      <c r="Q197" s="179">
        <f t="shared" si="334"/>
        <v>2.5</v>
      </c>
      <c r="R197" s="143">
        <f t="shared" si="335"/>
        <v>0.72212181933381625</v>
      </c>
      <c r="S197" s="143">
        <f t="shared" si="336"/>
        <v>2.1706947350708106E-10</v>
      </c>
      <c r="T197" s="143">
        <f t="shared" si="342"/>
        <v>0.86398036307281023</v>
      </c>
      <c r="U197" s="143">
        <f t="shared" si="343"/>
        <v>6.0212246300039851E-10</v>
      </c>
      <c r="W197" s="144"/>
      <c r="X197" s="144"/>
      <c r="Y197" s="143"/>
      <c r="Z197" s="145">
        <f t="shared" si="344"/>
        <v>1511.5201002039908</v>
      </c>
      <c r="AA197" s="145">
        <f t="shared" si="345"/>
        <v>1706.0833324999999</v>
      </c>
      <c r="AB197" s="145">
        <f t="shared" si="346"/>
        <v>492.79999985186458</v>
      </c>
      <c r="AC197" s="145">
        <f t="shared" si="347"/>
        <v>492.8</v>
      </c>
      <c r="AD197" s="145">
        <f t="shared" si="348"/>
        <v>556.23333500000001</v>
      </c>
      <c r="AE197" s="145">
        <f t="shared" si="349"/>
        <v>1263.3408019100475</v>
      </c>
      <c r="AF197" s="145">
        <f t="shared" si="350"/>
        <v>1425.958335</v>
      </c>
      <c r="AG197" s="145">
        <f t="shared" si="351"/>
        <v>492.79999965655935</v>
      </c>
      <c r="AH197" s="145">
        <f t="shared" si="352"/>
        <v>492.79999999999995</v>
      </c>
      <c r="AI197" s="145">
        <f t="shared" si="353"/>
        <v>556.2333349999999</v>
      </c>
      <c r="AK197" s="180"/>
      <c r="AL197" s="184" t="s">
        <v>526</v>
      </c>
      <c r="AM197" s="185">
        <v>1232</v>
      </c>
      <c r="AN197" s="185">
        <v>556.23333500000001</v>
      </c>
      <c r="AO197" s="185">
        <v>14.149999000000001</v>
      </c>
      <c r="AP197" s="185">
        <v>112.04999900000001</v>
      </c>
      <c r="AQ197" s="185">
        <v>2.2148978180173255</v>
      </c>
      <c r="AR197" s="185">
        <v>2.5</v>
      </c>
      <c r="AS197" s="185">
        <v>72.212181911674676</v>
      </c>
      <c r="AT197" s="185">
        <v>86.398036247068774</v>
      </c>
      <c r="AU197" s="185">
        <v>-0.28510218198267467</v>
      </c>
      <c r="AV197" s="185">
        <v>1390.5833375</v>
      </c>
      <c r="AW197" s="185">
        <v>158.58333749999991</v>
      </c>
      <c r="AX197" s="185">
        <v>63.433334999999971</v>
      </c>
      <c r="AY197" s="155"/>
    </row>
    <row r="198" spans="1:51" x14ac:dyDescent="0.35">
      <c r="B198" s="142" t="str">
        <f t="shared" si="325"/>
        <v>NONE</v>
      </c>
      <c r="D198" s="173">
        <f t="shared" si="326"/>
        <v>0</v>
      </c>
      <c r="E198" s="174">
        <f t="shared" si="327"/>
        <v>0</v>
      </c>
      <c r="F198" s="174">
        <f t="shared" si="337"/>
        <v>0</v>
      </c>
      <c r="G198" s="174">
        <f t="shared" si="338"/>
        <v>0</v>
      </c>
      <c r="H198" s="175">
        <f t="shared" si="328"/>
        <v>0</v>
      </c>
      <c r="I198" s="176">
        <f t="shared" si="329"/>
        <v>1</v>
      </c>
      <c r="J198" s="177">
        <f t="shared" si="330"/>
        <v>0</v>
      </c>
      <c r="K198" s="177">
        <f t="shared" si="331"/>
        <v>0</v>
      </c>
      <c r="L198" s="178">
        <f t="shared" si="339"/>
        <v>0</v>
      </c>
      <c r="M198" s="143">
        <f t="shared" si="332"/>
        <v>0</v>
      </c>
      <c r="N198" s="143">
        <f t="shared" si="333"/>
        <v>0</v>
      </c>
      <c r="O198" s="143">
        <f t="shared" si="340"/>
        <v>0</v>
      </c>
      <c r="P198" s="143">
        <f t="shared" si="341"/>
        <v>0</v>
      </c>
      <c r="Q198" s="179">
        <f t="shared" si="334"/>
        <v>1</v>
      </c>
      <c r="R198" s="143">
        <f t="shared" si="335"/>
        <v>0</v>
      </c>
      <c r="S198" s="143">
        <f t="shared" si="336"/>
        <v>0</v>
      </c>
      <c r="T198" s="143">
        <f t="shared" si="342"/>
        <v>0</v>
      </c>
      <c r="U198" s="143">
        <f t="shared" si="343"/>
        <v>0</v>
      </c>
      <c r="W198" s="144"/>
      <c r="X198" s="144"/>
      <c r="Y198" s="143"/>
      <c r="Z198" s="145">
        <f t="shared" si="344"/>
        <v>0</v>
      </c>
      <c r="AA198" s="145">
        <f t="shared" si="345"/>
        <v>0</v>
      </c>
      <c r="AB198" s="145">
        <f t="shared" si="346"/>
        <v>0</v>
      </c>
      <c r="AC198" s="145">
        <f t="shared" si="347"/>
        <v>0</v>
      </c>
      <c r="AD198" s="145">
        <f t="shared" si="348"/>
        <v>0</v>
      </c>
      <c r="AE198" s="145">
        <f t="shared" si="349"/>
        <v>0</v>
      </c>
      <c r="AF198" s="145">
        <f t="shared" si="350"/>
        <v>0</v>
      </c>
      <c r="AG198" s="145">
        <f t="shared" si="351"/>
        <v>0</v>
      </c>
      <c r="AH198" s="145">
        <f t="shared" si="352"/>
        <v>0</v>
      </c>
      <c r="AI198" s="145">
        <f t="shared" si="353"/>
        <v>0</v>
      </c>
      <c r="AK198" s="180"/>
      <c r="AL198" s="184" t="s">
        <v>370</v>
      </c>
      <c r="AM198" s="185">
        <v>0</v>
      </c>
      <c r="AN198" s="185">
        <v>0</v>
      </c>
      <c r="AO198" s="185">
        <v>0</v>
      </c>
      <c r="AP198" s="185">
        <v>0</v>
      </c>
      <c r="AQ198" s="185">
        <v>0</v>
      </c>
      <c r="AR198" s="185">
        <v>1</v>
      </c>
      <c r="AS198" s="185">
        <v>0</v>
      </c>
      <c r="AT198" s="185">
        <v>0</v>
      </c>
      <c r="AU198" s="185">
        <v>-1</v>
      </c>
      <c r="AV198" s="185">
        <v>0</v>
      </c>
      <c r="AW198" s="185">
        <v>0</v>
      </c>
      <c r="AX198" s="185">
        <v>0</v>
      </c>
      <c r="AY198" s="155"/>
    </row>
    <row r="199" spans="1:51" x14ac:dyDescent="0.35">
      <c r="B199" s="187" t="str">
        <f>CONCATENATE(A168," Subtotal")</f>
        <v>Iced Cake Layers Subtotal</v>
      </c>
      <c r="C199" s="188"/>
      <c r="D199" s="189">
        <f>SUM(D169:D198)</f>
        <v>830381</v>
      </c>
      <c r="E199" s="189">
        <f>SUM(E169:E198)</f>
        <v>331629.75213700003</v>
      </c>
      <c r="F199" s="189">
        <f>SUM(F169:F198)</f>
        <v>20068.164725999988</v>
      </c>
      <c r="G199" s="189">
        <f>SUM(G169:G198)</f>
        <v>36894.249683000002</v>
      </c>
      <c r="H199" s="190">
        <f t="shared" ref="H199" si="354">D199/E199</f>
        <v>2.5039399952781078</v>
      </c>
      <c r="I199" s="191"/>
      <c r="J199" s="192">
        <f>AB199/(SUM($E199:$G199))</f>
        <v>0.91197053634121028</v>
      </c>
      <c r="K199" s="192">
        <f>AG199/(SUM($E199:$F199))</f>
        <v>1.007639196958805</v>
      </c>
      <c r="L199" s="193">
        <f>D199/(J199*(E199+F199+G199))</f>
        <v>2.3431632883280002</v>
      </c>
      <c r="M199" s="194">
        <f>AD199/(SUM($E199:$G199))</f>
        <v>0.85341337445036469</v>
      </c>
      <c r="N199" s="195">
        <f>M199-J199</f>
        <v>-5.8557161890845588E-2</v>
      </c>
      <c r="O199" s="194">
        <f>AI199/(SUM($E199:$F199))</f>
        <v>0.94293919934186787</v>
      </c>
      <c r="P199" s="195">
        <f>O199-K199</f>
        <v>-6.4699997616937122E-2</v>
      </c>
      <c r="Q199" s="193">
        <f>D199/(R199*(E199+F199+G199))</f>
        <v>2.3429385044590463</v>
      </c>
      <c r="R199" s="196">
        <f>AC199/(SUM($E199:$G199))</f>
        <v>0.91205803170873312</v>
      </c>
      <c r="S199" s="195">
        <f>R199-J199</f>
        <v>8.7495367522838485E-5</v>
      </c>
      <c r="T199" s="196">
        <f>AH199/(SUM($E199:$F199))</f>
        <v>1.0077358709390274</v>
      </c>
      <c r="U199" s="195">
        <f>T199-K199</f>
        <v>9.6673980222394817E-5</v>
      </c>
      <c r="V199" s="187"/>
      <c r="W199" s="187"/>
      <c r="X199" s="187"/>
      <c r="Y199" s="143"/>
      <c r="Z199" s="197">
        <f t="shared" ref="Z199:AI199" si="355">SUM(Z169:Z198)</f>
        <v>972766.27623960504</v>
      </c>
      <c r="AA199" s="197">
        <f t="shared" si="355"/>
        <v>908890.95438733976</v>
      </c>
      <c r="AB199" s="197">
        <f t="shared" si="355"/>
        <v>354384.60654294858</v>
      </c>
      <c r="AC199" s="197">
        <f t="shared" si="355"/>
        <v>354418.60655737703</v>
      </c>
      <c r="AD199" s="197">
        <f t="shared" si="355"/>
        <v>331629.75213700003</v>
      </c>
      <c r="AE199" s="197">
        <f t="shared" si="355"/>
        <v>881039.78035821463</v>
      </c>
      <c r="AF199" s="197">
        <f t="shared" si="355"/>
        <v>824627.8774621198</v>
      </c>
      <c r="AG199" s="197">
        <f t="shared" si="355"/>
        <v>354384.6065199179</v>
      </c>
      <c r="AH199" s="197">
        <f t="shared" si="355"/>
        <v>354418.60655737697</v>
      </c>
      <c r="AI199" s="197">
        <f t="shared" si="355"/>
        <v>331629.75213700003</v>
      </c>
      <c r="AK199" s="198"/>
      <c r="AL199" s="222" t="s">
        <v>371</v>
      </c>
      <c r="AM199" s="221">
        <v>830381</v>
      </c>
      <c r="AN199" s="221">
        <v>331629.75213699992</v>
      </c>
      <c r="AO199" s="221">
        <v>20068.164725999992</v>
      </c>
      <c r="AP199" s="221">
        <v>36894.249683000002</v>
      </c>
      <c r="AQ199" s="221">
        <v>2.5039399952781087</v>
      </c>
      <c r="AR199" s="221">
        <v>2.344868028696693</v>
      </c>
      <c r="AS199" s="221">
        <v>91.197053634120863</v>
      </c>
      <c r="AT199" s="221">
        <v>100.76391969588063</v>
      </c>
      <c r="AU199" s="221">
        <v>0.15907196658141573</v>
      </c>
      <c r="AV199" s="221">
        <v>777628.00315065996</v>
      </c>
      <c r="AW199" s="221">
        <v>-52752.996849340023</v>
      </c>
      <c r="AX199" s="221">
        <v>-22788.854420377047</v>
      </c>
      <c r="AY199" s="155"/>
    </row>
    <row r="200" spans="1:51" x14ac:dyDescent="0.35">
      <c r="B200" s="142"/>
      <c r="C200" s="187"/>
      <c r="D200" s="189"/>
      <c r="E200" s="189"/>
      <c r="F200" s="189"/>
      <c r="G200" s="189"/>
      <c r="H200" s="187"/>
      <c r="I200" s="187"/>
      <c r="J200" s="192"/>
      <c r="K200" s="192"/>
      <c r="L200" s="193"/>
      <c r="M200" s="195"/>
      <c r="N200" s="195"/>
      <c r="O200" s="195"/>
      <c r="P200" s="195"/>
      <c r="Q200" s="193"/>
      <c r="R200" s="195"/>
      <c r="S200" s="195"/>
      <c r="T200" s="195"/>
      <c r="U200" s="195"/>
      <c r="V200" s="206"/>
      <c r="W200" s="206"/>
      <c r="X200" s="206"/>
      <c r="Y200" s="207"/>
      <c r="AK200" s="180"/>
      <c r="AL200" s="155"/>
      <c r="AM200" s="155"/>
      <c r="AN200" s="155"/>
      <c r="AO200" s="155"/>
      <c r="AP200" s="155"/>
      <c r="AQ200" s="155"/>
      <c r="AR200" s="155"/>
      <c r="AS200" s="155"/>
      <c r="AT200" s="155"/>
      <c r="AU200" s="155"/>
      <c r="AV200" s="155"/>
      <c r="AW200" s="155"/>
      <c r="AX200" s="155"/>
      <c r="AY200" s="155"/>
    </row>
    <row r="201" spans="1:51" x14ac:dyDescent="0.35">
      <c r="B201" s="187"/>
      <c r="C201" s="187"/>
      <c r="D201" s="189"/>
      <c r="E201" s="189"/>
      <c r="F201" s="189"/>
      <c r="G201" s="189"/>
      <c r="H201" s="187"/>
      <c r="I201" s="187"/>
      <c r="J201" s="192"/>
      <c r="K201" s="192"/>
      <c r="L201" s="209"/>
      <c r="M201" s="195"/>
      <c r="N201" s="195"/>
      <c r="O201" s="195"/>
      <c r="P201" s="195"/>
      <c r="Q201" s="193"/>
      <c r="R201" s="195"/>
      <c r="S201" s="195"/>
      <c r="T201" s="195"/>
      <c r="U201" s="195"/>
      <c r="V201" s="206"/>
      <c r="W201" s="206"/>
      <c r="X201" s="206"/>
      <c r="Y201" s="207"/>
      <c r="AK201" s="180"/>
      <c r="AY201" s="155"/>
    </row>
    <row r="202" spans="1:51" x14ac:dyDescent="0.35">
      <c r="B202" s="187"/>
      <c r="C202" s="187"/>
      <c r="D202" s="189"/>
      <c r="E202" s="189"/>
      <c r="F202" s="189"/>
      <c r="G202" s="189"/>
      <c r="H202" s="187"/>
      <c r="I202" s="187"/>
      <c r="J202" s="192"/>
      <c r="K202" s="192"/>
      <c r="L202" s="209"/>
      <c r="M202" s="195"/>
      <c r="N202" s="195"/>
      <c r="O202" s="195"/>
      <c r="P202" s="195"/>
      <c r="Q202" s="193"/>
      <c r="R202" s="195"/>
      <c r="S202" s="195"/>
      <c r="T202" s="195"/>
      <c r="U202" s="195"/>
      <c r="V202" s="206"/>
      <c r="W202" s="206"/>
      <c r="X202" s="206"/>
      <c r="Y202" s="207"/>
      <c r="AK202" s="180"/>
      <c r="AY202" s="155"/>
    </row>
    <row r="203" spans="1:51" x14ac:dyDescent="0.35">
      <c r="B203" s="187"/>
      <c r="C203" s="187"/>
      <c r="D203" s="189"/>
      <c r="E203" s="189"/>
      <c r="F203" s="189"/>
      <c r="G203" s="189"/>
      <c r="H203" s="187"/>
      <c r="I203" s="187"/>
      <c r="J203" s="192"/>
      <c r="K203" s="192"/>
      <c r="L203" s="209"/>
      <c r="M203" s="195"/>
      <c r="N203" s="195"/>
      <c r="O203" s="195"/>
      <c r="P203" s="195"/>
      <c r="Q203" s="193"/>
      <c r="R203" s="195"/>
      <c r="S203" s="195"/>
      <c r="T203" s="195"/>
      <c r="U203" s="195"/>
      <c r="V203" s="206"/>
      <c r="W203" s="206"/>
      <c r="X203" s="206"/>
      <c r="Y203" s="207"/>
      <c r="AK203" s="180"/>
      <c r="AY203" s="155"/>
    </row>
    <row r="204" spans="1:51" x14ac:dyDescent="0.35">
      <c r="B204" s="210" t="s">
        <v>527</v>
      </c>
      <c r="M204" s="152"/>
      <c r="N204" s="152"/>
      <c r="O204" s="152"/>
      <c r="P204" s="152"/>
      <c r="Q204" s="178"/>
      <c r="R204" s="152"/>
      <c r="S204" s="152"/>
      <c r="T204" s="152"/>
      <c r="U204" s="152"/>
      <c r="AK204" s="180"/>
      <c r="AY204" s="155"/>
    </row>
    <row r="205" spans="1:51" x14ac:dyDescent="0.35">
      <c r="B205" s="142" t="str">
        <f>B17</f>
        <v>Bread Line Subtotal</v>
      </c>
      <c r="D205" s="211">
        <f>D17</f>
        <v>348552</v>
      </c>
      <c r="E205" s="145">
        <f>E17</f>
        <v>93459.884607999935</v>
      </c>
      <c r="F205" s="145">
        <f>F17</f>
        <v>32165.198934000007</v>
      </c>
      <c r="G205" s="145">
        <f>G17</f>
        <v>15513.58318</v>
      </c>
      <c r="H205" s="178">
        <f>H17</f>
        <v>3.7294289572679915</v>
      </c>
      <c r="I205" s="212">
        <f>L205</f>
        <v>4.512407268878003</v>
      </c>
      <c r="J205" s="213">
        <f t="shared" ref="J205:U205" si="356">J17</f>
        <v>0.5472846638596186</v>
      </c>
      <c r="K205" s="143">
        <f t="shared" si="356"/>
        <v>0.61456299647213197</v>
      </c>
      <c r="L205" s="214">
        <f t="shared" si="356"/>
        <v>4.512407268878003</v>
      </c>
      <c r="M205" s="143">
        <f t="shared" si="356"/>
        <v>0.66218483409714624</v>
      </c>
      <c r="N205" s="143">
        <f t="shared" si="356"/>
        <v>0.11490017023752763</v>
      </c>
      <c r="O205" s="143">
        <f t="shared" si="356"/>
        <v>0.74395878572095597</v>
      </c>
      <c r="P205" s="143">
        <f t="shared" si="356"/>
        <v>0.129395789248824</v>
      </c>
      <c r="Q205" s="179">
        <f t="shared" si="356"/>
        <v>4.5059467037449865</v>
      </c>
      <c r="R205" s="143">
        <f t="shared" si="356"/>
        <v>0.54806935317124039</v>
      </c>
      <c r="S205" s="143">
        <f t="shared" si="356"/>
        <v>7.8468931162178901E-4</v>
      </c>
      <c r="T205" s="143">
        <f t="shared" si="356"/>
        <v>0.6157510554165424</v>
      </c>
      <c r="U205" s="143">
        <f t="shared" si="356"/>
        <v>1.1880589444104306E-3</v>
      </c>
      <c r="V205" s="144"/>
      <c r="W205" s="144"/>
      <c r="X205" s="144"/>
      <c r="Z205" s="145">
        <f t="shared" ref="Z205:AI205" si="357">Z17</f>
        <v>533359.50897756615</v>
      </c>
      <c r="AA205" s="145">
        <f t="shared" si="357"/>
        <v>643308.15861549985</v>
      </c>
      <c r="AB205" s="145">
        <f t="shared" si="357"/>
        <v>77243.027774544476</v>
      </c>
      <c r="AC205" s="145">
        <f t="shared" si="357"/>
        <v>77353.777777777781</v>
      </c>
      <c r="AD205" s="145">
        <f t="shared" si="357"/>
        <v>93459.884607999949</v>
      </c>
      <c r="AE205" s="145">
        <f t="shared" si="357"/>
        <v>474679.87388682942</v>
      </c>
      <c r="AF205" s="145">
        <f t="shared" si="357"/>
        <v>574417.26761149976</v>
      </c>
      <c r="AG205" s="145">
        <f t="shared" si="357"/>
        <v>77204.527773633396</v>
      </c>
      <c r="AH205" s="145">
        <f t="shared" si="357"/>
        <v>77353.777777777781</v>
      </c>
      <c r="AI205" s="145">
        <f t="shared" si="357"/>
        <v>93459.884607999935</v>
      </c>
      <c r="AK205" s="180"/>
    </row>
    <row r="206" spans="1:51" x14ac:dyDescent="0.35">
      <c r="A206" s="142" t="s">
        <v>528</v>
      </c>
      <c r="B206" s="142" t="str">
        <f>B53</f>
        <v>Cake Make-up Subtotal</v>
      </c>
      <c r="D206" s="211">
        <f>D53</f>
        <v>1273582.75</v>
      </c>
      <c r="E206" s="145">
        <f>E53</f>
        <v>301550.27110599994</v>
      </c>
      <c r="F206" s="145">
        <f>F53</f>
        <v>69300.329003999985</v>
      </c>
      <c r="G206" s="145">
        <f>G53</f>
        <v>34350.799751000006</v>
      </c>
      <c r="H206" s="178">
        <f>H53</f>
        <v>4.2234508539118982</v>
      </c>
      <c r="I206" s="212">
        <f t="shared" ref="I206:I211" si="358">L206</f>
        <v>4.2520197775885578</v>
      </c>
      <c r="J206" s="213">
        <f t="shared" ref="J206:U206" si="359">J53</f>
        <v>0.73919829276742155</v>
      </c>
      <c r="K206" s="143">
        <f t="shared" si="359"/>
        <v>0.80748616162881659</v>
      </c>
      <c r="L206" s="214">
        <f t="shared" si="359"/>
        <v>4.2520197775885578</v>
      </c>
      <c r="M206" s="143">
        <f t="shared" si="359"/>
        <v>0.74419849292091189</v>
      </c>
      <c r="N206" s="143">
        <f t="shared" si="359"/>
        <v>5.0002001534903417E-3</v>
      </c>
      <c r="O206" s="143">
        <f t="shared" si="359"/>
        <v>0.81313140929677752</v>
      </c>
      <c r="P206" s="143">
        <f t="shared" si="359"/>
        <v>5.6452476679609287E-3</v>
      </c>
      <c r="Q206" s="179">
        <f t="shared" si="359"/>
        <v>4.2520158668114805</v>
      </c>
      <c r="R206" s="143">
        <f t="shared" si="359"/>
        <v>0.73919897264252776</v>
      </c>
      <c r="S206" s="143">
        <f t="shared" si="359"/>
        <v>6.7987510621314584E-7</v>
      </c>
      <c r="T206" s="143">
        <f t="shared" si="359"/>
        <v>0.80766879816756865</v>
      </c>
      <c r="U206" s="143">
        <f t="shared" si="359"/>
        <v>1.8263653875205677E-4</v>
      </c>
      <c r="V206" s="144"/>
      <c r="W206" s="144"/>
      <c r="X206" s="144"/>
      <c r="Z206" s="145">
        <f t="shared" ref="Z206:AI206" si="360">Z53</f>
        <v>1703631.544940375</v>
      </c>
      <c r="AA206" s="145">
        <f t="shared" si="360"/>
        <v>1695310.3677708195</v>
      </c>
      <c r="AB206" s="145">
        <f t="shared" si="360"/>
        <v>299524.18300422048</v>
      </c>
      <c r="AC206" s="145">
        <f t="shared" si="360"/>
        <v>299524.45849056524</v>
      </c>
      <c r="AD206" s="145">
        <f t="shared" si="360"/>
        <v>301550.27110599994</v>
      </c>
      <c r="AE206" s="145">
        <f t="shared" si="360"/>
        <v>1569556.8367321189</v>
      </c>
      <c r="AF206" s="145">
        <f t="shared" si="360"/>
        <v>1559378.0396262296</v>
      </c>
      <c r="AG206" s="145">
        <f t="shared" si="360"/>
        <v>299456.72762056702</v>
      </c>
      <c r="AH206" s="145">
        <f t="shared" si="360"/>
        <v>299524.45849056524</v>
      </c>
      <c r="AI206" s="145">
        <f t="shared" si="360"/>
        <v>301550.27110599994</v>
      </c>
      <c r="AK206" s="180"/>
    </row>
    <row r="207" spans="1:51" x14ac:dyDescent="0.35">
      <c r="B207" s="142" t="str">
        <f>B66</f>
        <v>Roll Line Subtotal</v>
      </c>
      <c r="D207" s="211">
        <f>D66</f>
        <v>225124.31</v>
      </c>
      <c r="E207" s="145">
        <f>E66</f>
        <v>115671.20123800001</v>
      </c>
      <c r="F207" s="145">
        <f>F66</f>
        <v>56846.532236000028</v>
      </c>
      <c r="G207" s="145">
        <f>G66</f>
        <v>24787.066479000019</v>
      </c>
      <c r="H207" s="178">
        <f>H66</f>
        <v>1.9462433828865844</v>
      </c>
      <c r="I207" s="212">
        <f t="shared" si="358"/>
        <v>2.1304289520783066</v>
      </c>
      <c r="J207" s="213">
        <f t="shared" ref="J207:U207" si="361">J66</f>
        <v>0.53557178392458471</v>
      </c>
      <c r="K207" s="143">
        <f t="shared" si="361"/>
        <v>0.61067930027333617</v>
      </c>
      <c r="L207" s="214">
        <f t="shared" si="361"/>
        <v>2.1304289520783066</v>
      </c>
      <c r="M207" s="143">
        <f t="shared" si="361"/>
        <v>0.58625639754103298</v>
      </c>
      <c r="N207" s="143">
        <f t="shared" si="361"/>
        <v>5.0684613616448271E-2</v>
      </c>
      <c r="O207" s="143">
        <f t="shared" si="361"/>
        <v>0.6704887602492916</v>
      </c>
      <c r="P207" s="143">
        <f t="shared" si="361"/>
        <v>5.9809459975955437E-2</v>
      </c>
      <c r="Q207" s="179">
        <f t="shared" si="361"/>
        <v>2.1303409804488624</v>
      </c>
      <c r="R207" s="143">
        <f t="shared" si="361"/>
        <v>0.53559390015994268</v>
      </c>
      <c r="S207" s="143">
        <f t="shared" si="361"/>
        <v>2.2116235357971803E-5</v>
      </c>
      <c r="T207" s="143">
        <f t="shared" si="361"/>
        <v>0.61254715790148495</v>
      </c>
      <c r="U207" s="143">
        <f t="shared" si="361"/>
        <v>1.8678576281487835E-3</v>
      </c>
      <c r="V207" s="144"/>
      <c r="W207" s="144"/>
      <c r="X207" s="144"/>
      <c r="Z207" s="145">
        <f t="shared" ref="Z207:AI207" si="362">Z66</f>
        <v>384797.63614475372</v>
      </c>
      <c r="AA207" s="145">
        <f t="shared" si="362"/>
        <v>422057.92672868021</v>
      </c>
      <c r="AB207" s="145">
        <f t="shared" si="362"/>
        <v>105670.88368771155</v>
      </c>
      <c r="AC207" s="145">
        <f t="shared" si="362"/>
        <v>105675.24732710459</v>
      </c>
      <c r="AD207" s="145">
        <f t="shared" si="362"/>
        <v>115671.20123799999</v>
      </c>
      <c r="AE207" s="145">
        <f t="shared" si="362"/>
        <v>336458.26143736183</v>
      </c>
      <c r="AF207" s="145">
        <f t="shared" si="362"/>
        <v>369399.08379735012</v>
      </c>
      <c r="AG207" s="145">
        <f t="shared" si="362"/>
        <v>105353.00876264424</v>
      </c>
      <c r="AH207" s="145">
        <f t="shared" si="362"/>
        <v>105675.24732710459</v>
      </c>
      <c r="AI207" s="145">
        <f t="shared" si="362"/>
        <v>115671.20123800001</v>
      </c>
      <c r="AK207" s="180"/>
    </row>
    <row r="208" spans="1:51" x14ac:dyDescent="0.35">
      <c r="A208" s="142" t="s">
        <v>529</v>
      </c>
      <c r="B208" s="142" t="str">
        <f>B103</f>
        <v>Cake Make-Up II Subtotal</v>
      </c>
      <c r="D208" s="211">
        <f>D103</f>
        <v>2246408.29</v>
      </c>
      <c r="E208" s="145">
        <f>E103</f>
        <v>265358.06959000003</v>
      </c>
      <c r="F208" s="145">
        <f>F103</f>
        <v>85746.880594999995</v>
      </c>
      <c r="G208" s="145">
        <f>G103</f>
        <v>37949.916433000006</v>
      </c>
      <c r="H208" s="178">
        <f>H103</f>
        <v>8.4655736811429367</v>
      </c>
      <c r="I208" s="212">
        <f t="shared" si="358"/>
        <v>8.9305939485454946</v>
      </c>
      <c r="J208" s="213">
        <f t="shared" ref="J208:U208" si="363">J103</f>
        <v>0.64654312409312809</v>
      </c>
      <c r="K208" s="143">
        <f t="shared" si="363"/>
        <v>0.71608049664579787</v>
      </c>
      <c r="L208" s="214">
        <f t="shared" si="363"/>
        <v>8.9305939485454946</v>
      </c>
      <c r="M208" s="143">
        <f t="shared" si="363"/>
        <v>0.68205821944015477</v>
      </c>
      <c r="N208" s="143">
        <f t="shared" si="363"/>
        <v>3.5515095347026682E-2</v>
      </c>
      <c r="O208" s="143">
        <f t="shared" si="363"/>
        <v>0.7557799155215007</v>
      </c>
      <c r="P208" s="143">
        <f t="shared" si="363"/>
        <v>3.969941887570283E-2</v>
      </c>
      <c r="Q208" s="179">
        <f t="shared" si="363"/>
        <v>8.9301539755578681</v>
      </c>
      <c r="R208" s="143">
        <f t="shared" si="363"/>
        <v>0.64657497813626275</v>
      </c>
      <c r="S208" s="143">
        <f t="shared" si="363"/>
        <v>3.1854043134660337E-5</v>
      </c>
      <c r="T208" s="143">
        <f t="shared" si="363"/>
        <v>0.71646139350867766</v>
      </c>
      <c r="U208" s="143">
        <f t="shared" si="363"/>
        <v>3.8089686287978708E-4</v>
      </c>
      <c r="V208" s="144"/>
      <c r="W208" s="144"/>
      <c r="X208" s="144"/>
      <c r="Z208" s="145">
        <f t="shared" ref="Z208:AI208" si="364">Z103</f>
        <v>3272703.3559603156</v>
      </c>
      <c r="AA208" s="145">
        <f t="shared" si="364"/>
        <v>3457894.6887291293</v>
      </c>
      <c r="AB208" s="145">
        <f t="shared" si="364"/>
        <v>251540.74890683699</v>
      </c>
      <c r="AC208" s="145">
        <f t="shared" si="364"/>
        <v>251553.14187733998</v>
      </c>
      <c r="AD208" s="145">
        <f t="shared" si="364"/>
        <v>265358.06959000003</v>
      </c>
      <c r="AE208" s="145">
        <f t="shared" si="364"/>
        <v>2960076.5439987225</v>
      </c>
      <c r="AF208" s="145">
        <f t="shared" si="364"/>
        <v>3124433.8208671892</v>
      </c>
      <c r="AG208" s="145">
        <f t="shared" si="364"/>
        <v>251419.40710327294</v>
      </c>
      <c r="AH208" s="145">
        <f t="shared" si="364"/>
        <v>251553.14187733998</v>
      </c>
      <c r="AI208" s="145">
        <f t="shared" si="364"/>
        <v>265358.06959000003</v>
      </c>
      <c r="AK208" s="180"/>
    </row>
    <row r="209" spans="1:37" x14ac:dyDescent="0.35">
      <c r="B209" s="142" t="str">
        <f>B126</f>
        <v>Cookie Line Subtotal</v>
      </c>
      <c r="D209" s="211">
        <f>D126</f>
        <v>1925589.71</v>
      </c>
      <c r="E209" s="145">
        <f>E126</f>
        <v>258723.70198099993</v>
      </c>
      <c r="F209" s="145">
        <f>F126</f>
        <v>66461.064735000022</v>
      </c>
      <c r="G209" s="145">
        <f>G126</f>
        <v>42896.533187999994</v>
      </c>
      <c r="H209" s="178">
        <f>H126</f>
        <v>7.4426490315966909</v>
      </c>
      <c r="I209" s="212">
        <f t="shared" si="358"/>
        <v>7.1343488841238143</v>
      </c>
      <c r="J209" s="213">
        <f t="shared" ref="J209:U209" si="365">J126</f>
        <v>0.73327294097191797</v>
      </c>
      <c r="K209" s="143">
        <f t="shared" si="365"/>
        <v>0.82998727558661634</v>
      </c>
      <c r="L209" s="214">
        <f t="shared" si="365"/>
        <v>7.1343488841238143</v>
      </c>
      <c r="M209" s="143">
        <f t="shared" si="365"/>
        <v>0.70288557278372199</v>
      </c>
      <c r="N209" s="143">
        <f t="shared" si="365"/>
        <v>-3.0387368188195985E-2</v>
      </c>
      <c r="O209" s="143">
        <f t="shared" si="365"/>
        <v>0.79560625771856097</v>
      </c>
      <c r="P209" s="143">
        <f t="shared" si="365"/>
        <v>-3.4381017868055364E-2</v>
      </c>
      <c r="Q209" s="179">
        <f t="shared" si="365"/>
        <v>7.1700516953197715</v>
      </c>
      <c r="R209" s="143">
        <f t="shared" si="365"/>
        <v>0.7296216555308781</v>
      </c>
      <c r="S209" s="143">
        <f t="shared" si="365"/>
        <v>-3.6512854410398754E-3</v>
      </c>
      <c r="T209" s="143">
        <f t="shared" si="365"/>
        <v>0.82586921311864814</v>
      </c>
      <c r="U209" s="143">
        <f t="shared" si="365"/>
        <v>-4.1180624679681976E-3</v>
      </c>
      <c r="V209" s="211"/>
      <c r="W209" s="211"/>
      <c r="X209" s="211"/>
      <c r="Y209" s="211"/>
      <c r="Z209" s="145">
        <f t="shared" ref="Z209:AI209" si="366">Z126</f>
        <v>2707242.3647921532</v>
      </c>
      <c r="AA209" s="145">
        <f t="shared" si="366"/>
        <v>2654330.9093171987</v>
      </c>
      <c r="AB209" s="145">
        <f t="shared" si="366"/>
        <v>269904.05729737255</v>
      </c>
      <c r="AC209" s="145">
        <f t="shared" si="366"/>
        <v>268560.08740591403</v>
      </c>
      <c r="AD209" s="145">
        <f t="shared" si="366"/>
        <v>258719.03531399992</v>
      </c>
      <c r="AE209" s="145">
        <f t="shared" si="366"/>
        <v>2416069.7029267703</v>
      </c>
      <c r="AF209" s="145">
        <f t="shared" si="366"/>
        <v>2374007.9470177991</v>
      </c>
      <c r="AG209" s="145">
        <f t="shared" si="366"/>
        <v>269899.21858888218</v>
      </c>
      <c r="AH209" s="145">
        <f t="shared" si="366"/>
        <v>268560.08740591403</v>
      </c>
      <c r="AI209" s="145">
        <f t="shared" si="366"/>
        <v>258719.03531399995</v>
      </c>
      <c r="AK209" s="180"/>
    </row>
    <row r="210" spans="1:37" x14ac:dyDescent="0.35">
      <c r="B210" s="142" t="str">
        <f>B135</f>
        <v>Danish Line Subtotal</v>
      </c>
      <c r="D210" s="211">
        <f>D135</f>
        <v>248846.2</v>
      </c>
      <c r="E210" s="145">
        <f t="shared" ref="E210:H210" si="367">E135</f>
        <v>79839.950893000001</v>
      </c>
      <c r="F210" s="145">
        <f t="shared" si="367"/>
        <v>28590.365912000001</v>
      </c>
      <c r="G210" s="145">
        <f t="shared" si="367"/>
        <v>16342.916551000009</v>
      </c>
      <c r="H210" s="178">
        <f t="shared" si="367"/>
        <v>3.1168130392953146</v>
      </c>
      <c r="I210" s="212">
        <f t="shared" si="358"/>
        <v>2.6935940170447203</v>
      </c>
      <c r="J210" s="213">
        <f t="shared" ref="J210:U210" si="368">J135</f>
        <v>0.74041881300475687</v>
      </c>
      <c r="K210" s="143">
        <f t="shared" si="368"/>
        <v>0.85201677955307553</v>
      </c>
      <c r="L210" s="214">
        <f t="shared" si="368"/>
        <v>2.6935940170447203</v>
      </c>
      <c r="M210" s="143">
        <f t="shared" si="368"/>
        <v>0.63988043545527551</v>
      </c>
      <c r="N210" s="143">
        <f t="shared" si="368"/>
        <v>-0.10053837754948136</v>
      </c>
      <c r="O210" s="143">
        <f t="shared" si="368"/>
        <v>0.73632498037041949</v>
      </c>
      <c r="P210" s="143">
        <f t="shared" si="368"/>
        <v>-0.11569179918265604</v>
      </c>
      <c r="Q210" s="179">
        <f t="shared" si="368"/>
        <v>2.6935247724497562</v>
      </c>
      <c r="R210" s="143">
        <f t="shared" si="368"/>
        <v>0.74043784754319331</v>
      </c>
      <c r="S210" s="143">
        <f t="shared" si="368"/>
        <v>1.9034538436435433E-5</v>
      </c>
      <c r="T210" s="143">
        <f t="shared" si="368"/>
        <v>0.85203868308591912</v>
      </c>
      <c r="U210" s="143">
        <f t="shared" si="368"/>
        <v>2.1903532843592366E-5</v>
      </c>
      <c r="V210" s="211"/>
      <c r="W210" s="211"/>
      <c r="X210" s="211"/>
      <c r="Y210" s="211"/>
      <c r="Z210" s="145">
        <f t="shared" ref="Z210:AI210" si="369">Z135</f>
        <v>387633.50683327753</v>
      </c>
      <c r="AA210" s="145">
        <f t="shared" si="369"/>
        <v>341733.07272632001</v>
      </c>
      <c r="AB210" s="145">
        <f t="shared" si="369"/>
        <v>92384.449336215068</v>
      </c>
      <c r="AC210" s="145">
        <f t="shared" si="369"/>
        <v>92386.824337121216</v>
      </c>
      <c r="AD210" s="145">
        <f t="shared" si="369"/>
        <v>79839.950893000001</v>
      </c>
      <c r="AE210" s="145">
        <f t="shared" si="369"/>
        <v>337592.90619591606</v>
      </c>
      <c r="AF210" s="145">
        <f t="shared" si="369"/>
        <v>296875.73037443997</v>
      </c>
      <c r="AG210" s="145">
        <f t="shared" si="369"/>
        <v>92384.449330115836</v>
      </c>
      <c r="AH210" s="145">
        <f t="shared" si="369"/>
        <v>92386.824337121216</v>
      </c>
      <c r="AI210" s="145">
        <f t="shared" si="369"/>
        <v>79839.950893000001</v>
      </c>
      <c r="AK210" s="180"/>
    </row>
    <row r="211" spans="1:37" x14ac:dyDescent="0.35">
      <c r="B211" s="142" t="str">
        <f>B167</f>
        <v>Iced Cake 1/4 Sheet Subtotal</v>
      </c>
      <c r="D211" s="211">
        <f>D167</f>
        <v>505465.75</v>
      </c>
      <c r="E211" s="145">
        <f t="shared" ref="E211:H211" si="370">E167</f>
        <v>313809.084004</v>
      </c>
      <c r="F211" s="145">
        <f t="shared" si="370"/>
        <v>21006.116187999993</v>
      </c>
      <c r="G211" s="145">
        <f t="shared" si="370"/>
        <v>38952.666406000004</v>
      </c>
      <c r="H211" s="178">
        <f t="shared" si="370"/>
        <v>1.610742887205767</v>
      </c>
      <c r="I211" s="212">
        <f t="shared" si="358"/>
        <v>1.5183028069035118</v>
      </c>
      <c r="J211" s="213">
        <f t="shared" ref="J211:AI211" si="371">J167</f>
        <v>0.89069984521688716</v>
      </c>
      <c r="K211" s="143">
        <f t="shared" si="371"/>
        <v>0.99403784741702017</v>
      </c>
      <c r="L211" s="214">
        <f t="shared" si="371"/>
        <v>1.5183028069035118</v>
      </c>
      <c r="M211" s="143">
        <f t="shared" si="371"/>
        <v>0.83894072237422734</v>
      </c>
      <c r="N211" s="143">
        <f t="shared" si="371"/>
        <v>-5.1759122842659822E-2</v>
      </c>
      <c r="O211" s="143">
        <f t="shared" si="371"/>
        <v>0.93654375256614275</v>
      </c>
      <c r="P211" s="143">
        <f t="shared" si="371"/>
        <v>-5.749409485087742E-2</v>
      </c>
      <c r="Q211" s="179">
        <f t="shared" si="371"/>
        <v>1.5143077000706067</v>
      </c>
      <c r="R211" s="143">
        <f t="shared" si="371"/>
        <v>0.89304972499200008</v>
      </c>
      <c r="S211" s="143">
        <f t="shared" si="371"/>
        <v>2.3498797751129175E-3</v>
      </c>
      <c r="T211" s="143">
        <f t="shared" si="371"/>
        <v>0.99694783953887545</v>
      </c>
      <c r="U211" s="143">
        <f t="shared" si="371"/>
        <v>2.909992121855276E-3</v>
      </c>
      <c r="V211" s="211"/>
      <c r="W211" s="211"/>
      <c r="X211" s="211"/>
      <c r="Y211" s="211"/>
      <c r="Z211" s="145">
        <f t="shared" si="371"/>
        <v>609083.85054045427</v>
      </c>
      <c r="AA211" s="145">
        <f t="shared" si="371"/>
        <v>573959.83320099988</v>
      </c>
      <c r="AB211" s="145">
        <f t="shared" si="371"/>
        <v>332914.9809258848</v>
      </c>
      <c r="AC211" s="145">
        <f t="shared" si="371"/>
        <v>333793.29047619051</v>
      </c>
      <c r="AD211" s="145">
        <f t="shared" si="371"/>
        <v>313569.084004</v>
      </c>
      <c r="AE211" s="145">
        <f t="shared" si="371"/>
        <v>539916.49458809325</v>
      </c>
      <c r="AF211" s="145">
        <f t="shared" si="371"/>
        <v>508421.67120774993</v>
      </c>
      <c r="AG211" s="145">
        <f t="shared" si="371"/>
        <v>332818.98088135436</v>
      </c>
      <c r="AH211" s="145">
        <f t="shared" si="371"/>
        <v>333793.29047619051</v>
      </c>
      <c r="AI211" s="145">
        <f t="shared" si="371"/>
        <v>313569.084004</v>
      </c>
      <c r="AK211" s="180"/>
    </row>
    <row r="212" spans="1:37" x14ac:dyDescent="0.35">
      <c r="B212" s="142" t="str">
        <f>B199</f>
        <v>Iced Cake Layers Subtotal</v>
      </c>
      <c r="D212" s="211">
        <f>D199</f>
        <v>830381</v>
      </c>
      <c r="E212" s="145">
        <f>E199</f>
        <v>331629.75213700003</v>
      </c>
      <c r="F212" s="145">
        <f>F199</f>
        <v>20068.164725999988</v>
      </c>
      <c r="G212" s="145">
        <f>G199</f>
        <v>36894.249683000002</v>
      </c>
      <c r="H212" s="178">
        <f>H199</f>
        <v>2.5039399952781078</v>
      </c>
      <c r="I212" s="212">
        <f t="shared" ref="I212" si="372">L212</f>
        <v>2.3431632883280002</v>
      </c>
      <c r="J212" s="213">
        <f t="shared" ref="J212:U212" si="373">J199</f>
        <v>0.91197053634121028</v>
      </c>
      <c r="K212" s="143">
        <f t="shared" si="373"/>
        <v>1.007639196958805</v>
      </c>
      <c r="L212" s="214">
        <f t="shared" si="373"/>
        <v>2.3431632883280002</v>
      </c>
      <c r="M212" s="143">
        <f t="shared" si="373"/>
        <v>0.85341337445036469</v>
      </c>
      <c r="N212" s="143">
        <f t="shared" si="373"/>
        <v>-5.8557161890845588E-2</v>
      </c>
      <c r="O212" s="143">
        <f t="shared" si="373"/>
        <v>0.94293919934186787</v>
      </c>
      <c r="P212" s="143">
        <f t="shared" si="373"/>
        <v>-6.4699997616937122E-2</v>
      </c>
      <c r="Q212" s="179">
        <f t="shared" si="373"/>
        <v>2.3429385044590463</v>
      </c>
      <c r="R212" s="143">
        <f t="shared" si="373"/>
        <v>0.91205803170873312</v>
      </c>
      <c r="S212" s="143">
        <f t="shared" si="373"/>
        <v>8.7495367522838485E-5</v>
      </c>
      <c r="T212" s="143">
        <f t="shared" si="373"/>
        <v>1.0077358709390274</v>
      </c>
      <c r="U212" s="143">
        <f t="shared" si="373"/>
        <v>9.6673980222394817E-5</v>
      </c>
      <c r="V212" s="211"/>
      <c r="W212" s="211"/>
      <c r="X212" s="211"/>
      <c r="Y212" s="211"/>
      <c r="Z212" s="145">
        <f t="shared" ref="Z212:AI212" si="374">Z199</f>
        <v>972766.27623960504</v>
      </c>
      <c r="AA212" s="145">
        <f t="shared" si="374"/>
        <v>908890.95438733976</v>
      </c>
      <c r="AB212" s="145">
        <f t="shared" si="374"/>
        <v>354384.60654294858</v>
      </c>
      <c r="AC212" s="145">
        <f t="shared" si="374"/>
        <v>354418.60655737703</v>
      </c>
      <c r="AD212" s="145">
        <f t="shared" si="374"/>
        <v>331629.75213700003</v>
      </c>
      <c r="AE212" s="145">
        <f t="shared" si="374"/>
        <v>881039.78035821463</v>
      </c>
      <c r="AF212" s="145">
        <f t="shared" si="374"/>
        <v>824627.8774621198</v>
      </c>
      <c r="AG212" s="145">
        <f t="shared" si="374"/>
        <v>354384.6065199179</v>
      </c>
      <c r="AH212" s="145">
        <f t="shared" si="374"/>
        <v>354418.60655737697</v>
      </c>
      <c r="AI212" s="145">
        <f t="shared" si="374"/>
        <v>331629.75213700003</v>
      </c>
      <c r="AK212" s="180"/>
    </row>
    <row r="213" spans="1:37" x14ac:dyDescent="0.35">
      <c r="B213" s="210" t="s">
        <v>530</v>
      </c>
      <c r="C213" s="187"/>
      <c r="D213" s="189">
        <f>SUM(D205:D212)</f>
        <v>7603950.0100000007</v>
      </c>
      <c r="E213" s="189">
        <f t="shared" ref="E213:G213" si="375">SUM(E205:E212)</f>
        <v>1760041.9155569999</v>
      </c>
      <c r="F213" s="189">
        <f t="shared" si="375"/>
        <v>380184.65233000001</v>
      </c>
      <c r="G213" s="189">
        <f t="shared" si="375"/>
        <v>247687.73167100005</v>
      </c>
      <c r="H213" s="193">
        <f>D213/E213</f>
        <v>4.3203232507071183</v>
      </c>
      <c r="I213" s="193"/>
      <c r="J213" s="223">
        <f>AB213/(SUM(E213:G213))</f>
        <v>0.74691413247362815</v>
      </c>
      <c r="K213" s="195">
        <f>AG213/(SUM(E213:F213))</f>
        <v>0.8330524222679041</v>
      </c>
      <c r="L213" s="224">
        <f>D213/(J213*(E213+F213+G213))</f>
        <v>4.2633387344361733</v>
      </c>
      <c r="M213" s="195">
        <f>AD213/SUM(E213:G213)</f>
        <v>0.73695996929862029</v>
      </c>
      <c r="N213" s="195">
        <f>M213-J213</f>
        <v>-9.9541631750078574E-3</v>
      </c>
      <c r="O213" s="195">
        <f>AI213/SUM(E213:F213)</f>
        <v>0.82224810928658376</v>
      </c>
      <c r="P213" s="195">
        <f>O213-K213</f>
        <v>-1.0804312981320341E-2</v>
      </c>
      <c r="Q213" s="193">
        <f>D213/(R213*(E213+F213+G213))</f>
        <v>4.2640595527500063</v>
      </c>
      <c r="R213" s="195">
        <f>AC213/(SUM(E213:G213))</f>
        <v>0.74678787030986449</v>
      </c>
      <c r="S213" s="195">
        <f>R213-J213</f>
        <v>-1.262621637636574E-4</v>
      </c>
      <c r="T213" s="195">
        <f>AH213/(SUM(E213:F213))</f>
        <v>0.83321339011783702</v>
      </c>
      <c r="U213" s="195">
        <f>T213-K213</f>
        <v>1.6096784993291369E-4</v>
      </c>
      <c r="V213" s="187"/>
      <c r="W213" s="187"/>
      <c r="X213" s="187"/>
      <c r="Z213" s="189">
        <f t="shared" ref="Z213:AI213" si="376">SUM(Z205:Z212)</f>
        <v>10571218.044428501</v>
      </c>
      <c r="AA213" s="189">
        <f t="shared" si="376"/>
        <v>10697485.91147599</v>
      </c>
      <c r="AB213" s="189">
        <f t="shared" si="376"/>
        <v>1783566.9374757346</v>
      </c>
      <c r="AC213" s="189">
        <f t="shared" si="376"/>
        <v>1783265.4342493904</v>
      </c>
      <c r="AD213" s="189">
        <f t="shared" si="376"/>
        <v>1759797.2488899999</v>
      </c>
      <c r="AE213" s="189">
        <f t="shared" si="376"/>
        <v>9515390.4001240265</v>
      </c>
      <c r="AF213" s="189">
        <f t="shared" si="376"/>
        <v>9631561.4379643761</v>
      </c>
      <c r="AG213" s="189">
        <f t="shared" si="376"/>
        <v>1782920.9265803881</v>
      </c>
      <c r="AH213" s="189">
        <f t="shared" si="376"/>
        <v>1783265.4342493901</v>
      </c>
      <c r="AI213" s="189">
        <f t="shared" si="376"/>
        <v>1759797.2488899999</v>
      </c>
      <c r="AK213" s="180"/>
    </row>
    <row r="214" spans="1:37" x14ac:dyDescent="0.35">
      <c r="M214" s="152"/>
      <c r="N214" s="152"/>
      <c r="O214" s="152"/>
      <c r="P214" s="152"/>
    </row>
    <row r="215" spans="1:37" x14ac:dyDescent="0.35">
      <c r="M215" s="152"/>
      <c r="N215" s="152"/>
      <c r="O215" s="152"/>
      <c r="P215" s="152"/>
    </row>
    <row r="216" spans="1:37" x14ac:dyDescent="0.35">
      <c r="A216" s="210" t="s">
        <v>531</v>
      </c>
      <c r="M216" s="152"/>
      <c r="N216" s="152"/>
      <c r="O216" s="152"/>
      <c r="P216" s="152"/>
    </row>
    <row r="217" spans="1:37" x14ac:dyDescent="0.35">
      <c r="A217" s="142" t="s">
        <v>532</v>
      </c>
      <c r="D217" s="211">
        <f>SUMIF($A$5:$A$200,$A217,$D$5:$D$200)</f>
        <v>0</v>
      </c>
      <c r="E217" s="145">
        <f>SUMIF($A$5:$A$200,$A217,$E$5:$E$200)</f>
        <v>0</v>
      </c>
      <c r="F217" s="145">
        <f>SUMIF($A$5:$A$200,$A217,$F$5:$F$200)</f>
        <v>0</v>
      </c>
      <c r="G217" s="145">
        <f>SUMIF($A$5:$A$200,$A217,$G$5:$G$200)</f>
        <v>0</v>
      </c>
      <c r="H217" s="175">
        <f t="shared" ref="H217:H220" si="377">IF(ISERROR(D217/E217),0,D217/E217)</f>
        <v>0</v>
      </c>
      <c r="J217" s="215" t="e">
        <f>AB217/(SUM($E217:$G217))</f>
        <v>#DIV/0!</v>
      </c>
      <c r="K217" s="216" t="e">
        <f>AG217/(SUM($E217:$F217))</f>
        <v>#DIV/0!</v>
      </c>
      <c r="L217" s="217" t="e">
        <f>D217/(J217*(E217+F217+G217))</f>
        <v>#DIV/0!</v>
      </c>
      <c r="M217" s="218" t="e">
        <f>AD217/(SUM($E217:$G217))</f>
        <v>#DIV/0!</v>
      </c>
      <c r="N217" s="143" t="e">
        <f>M217-J217</f>
        <v>#DIV/0!</v>
      </c>
      <c r="O217" s="218" t="e">
        <f>AI217/(SUM($E217:$F217))</f>
        <v>#DIV/0!</v>
      </c>
      <c r="P217" s="143" t="e">
        <f>O217-K217</f>
        <v>#DIV/0!</v>
      </c>
      <c r="Q217" s="178" t="e">
        <f>D217/(R217*(E217+F217+G217))</f>
        <v>#DIV/0!</v>
      </c>
      <c r="R217" s="219" t="e">
        <f>AC217/(SUM($E217:$G217))</f>
        <v>#DIV/0!</v>
      </c>
      <c r="S217" s="143" t="e">
        <f>R217-J217</f>
        <v>#DIV/0!</v>
      </c>
      <c r="T217" s="219" t="e">
        <f>AH217/(SUM($E217:$F217))</f>
        <v>#DIV/0!</v>
      </c>
      <c r="U217" s="143" t="e">
        <f>T217-K217</f>
        <v>#DIV/0!</v>
      </c>
      <c r="Z217" s="145">
        <f t="shared" ref="Z217:AI220" si="378">SUMIF($A$5:$A$200,$A217,Z$5:Z$200)</f>
        <v>0</v>
      </c>
      <c r="AA217" s="145">
        <f t="shared" si="378"/>
        <v>0</v>
      </c>
      <c r="AB217" s="145">
        <f t="shared" si="378"/>
        <v>0</v>
      </c>
      <c r="AC217" s="145">
        <f t="shared" si="378"/>
        <v>0</v>
      </c>
      <c r="AD217" s="145">
        <f t="shared" si="378"/>
        <v>0</v>
      </c>
      <c r="AE217" s="145">
        <f t="shared" si="378"/>
        <v>0</v>
      </c>
      <c r="AF217" s="145">
        <f t="shared" si="378"/>
        <v>0</v>
      </c>
      <c r="AG217" s="145">
        <f t="shared" si="378"/>
        <v>0</v>
      </c>
      <c r="AH217" s="145">
        <f t="shared" si="378"/>
        <v>0</v>
      </c>
      <c r="AI217" s="145">
        <f t="shared" si="378"/>
        <v>0</v>
      </c>
    </row>
    <row r="218" spans="1:37" x14ac:dyDescent="0.35">
      <c r="A218" s="187" t="s">
        <v>533</v>
      </c>
      <c r="D218" s="211">
        <f>SUMIF($A$5:$A$200,$A218,$D$5:$D$200)</f>
        <v>0</v>
      </c>
      <c r="E218" s="145">
        <f>SUMIF($A$5:$A$200,$A218,$E$5:$E$200)</f>
        <v>0</v>
      </c>
      <c r="F218" s="145">
        <f>SUMIF($A$5:$A$200,$A218,$F$5:$F$200)</f>
        <v>0</v>
      </c>
      <c r="G218" s="145">
        <f>SUMIF($A$5:$A$200,$A218,$G$5:$G$200)</f>
        <v>0</v>
      </c>
      <c r="H218" s="175">
        <f t="shared" si="377"/>
        <v>0</v>
      </c>
      <c r="J218" s="215" t="e">
        <f t="shared" ref="J218:J220" si="379">AB218/(SUM($E218:$G218))</f>
        <v>#DIV/0!</v>
      </c>
      <c r="K218" s="216" t="e">
        <f t="shared" ref="K218:K220" si="380">AG218/(SUM($E218:$F218))</f>
        <v>#DIV/0!</v>
      </c>
      <c r="L218" s="217" t="e">
        <f>D218/(J218*(E218+F218+G218))</f>
        <v>#DIV/0!</v>
      </c>
      <c r="M218" s="218" t="e">
        <f>AD218/(SUM($E218:$G218))</f>
        <v>#DIV/0!</v>
      </c>
      <c r="N218" s="143" t="e">
        <f>M218-J218</f>
        <v>#DIV/0!</v>
      </c>
      <c r="O218" s="218" t="e">
        <f>AI218/(SUM($E218:$F218))</f>
        <v>#DIV/0!</v>
      </c>
      <c r="P218" s="143" t="e">
        <f>O218-K218</f>
        <v>#DIV/0!</v>
      </c>
      <c r="Q218" s="178" t="e">
        <f t="shared" ref="Q218:Q220" si="381">D218/(R218*(E218+F218+G218))</f>
        <v>#DIV/0!</v>
      </c>
      <c r="R218" s="219" t="e">
        <f>AC218/(SUM($E218:$G218))</f>
        <v>#DIV/0!</v>
      </c>
      <c r="S218" s="143" t="e">
        <f>R218-J218</f>
        <v>#DIV/0!</v>
      </c>
      <c r="T218" s="219" t="e">
        <f>AH218/(SUM($E218:$F218))</f>
        <v>#DIV/0!</v>
      </c>
      <c r="U218" s="143" t="e">
        <f>T218-K218</f>
        <v>#DIV/0!</v>
      </c>
      <c r="Z218" s="145">
        <f t="shared" si="378"/>
        <v>0</v>
      </c>
      <c r="AA218" s="145">
        <f t="shared" si="378"/>
        <v>0</v>
      </c>
      <c r="AB218" s="145">
        <f t="shared" si="378"/>
        <v>0</v>
      </c>
      <c r="AC218" s="145">
        <f t="shared" si="378"/>
        <v>0</v>
      </c>
      <c r="AD218" s="145">
        <f t="shared" si="378"/>
        <v>0</v>
      </c>
      <c r="AE218" s="145">
        <f t="shared" si="378"/>
        <v>0</v>
      </c>
      <c r="AF218" s="145">
        <f t="shared" si="378"/>
        <v>0</v>
      </c>
      <c r="AG218" s="145">
        <f t="shared" si="378"/>
        <v>0</v>
      </c>
      <c r="AH218" s="145">
        <f t="shared" si="378"/>
        <v>0</v>
      </c>
      <c r="AI218" s="145">
        <f t="shared" si="378"/>
        <v>0</v>
      </c>
    </row>
    <row r="219" spans="1:37" hidden="1" x14ac:dyDescent="0.35">
      <c r="A219" s="187" t="s">
        <v>534</v>
      </c>
      <c r="D219" s="211">
        <f>SUMIF($A$5:$A$200,$A219,$D$5:$D$200)</f>
        <v>0</v>
      </c>
      <c r="E219" s="145">
        <f>SUMIF($A$5:$A$200,$A219,$E$5:$E$200)</f>
        <v>0</v>
      </c>
      <c r="F219" s="145">
        <f>SUMIF($A$5:$A$200,$A219,$F$5:$F$200)</f>
        <v>0</v>
      </c>
      <c r="G219" s="145">
        <f>SUMIF($A$5:$A$200,$A219,$G$5:$G$200)</f>
        <v>0</v>
      </c>
      <c r="H219" s="175">
        <f t="shared" si="377"/>
        <v>0</v>
      </c>
      <c r="J219" s="216" t="e">
        <f t="shared" si="379"/>
        <v>#DIV/0!</v>
      </c>
      <c r="K219" s="216" t="e">
        <f t="shared" si="380"/>
        <v>#DIV/0!</v>
      </c>
      <c r="L219" s="220" t="e">
        <f>D219/(J219*(E219+F219+G219))</f>
        <v>#DIV/0!</v>
      </c>
      <c r="M219" s="218" t="e">
        <f>AD219/(SUM($E219:$G219))</f>
        <v>#DIV/0!</v>
      </c>
      <c r="N219" s="143" t="e">
        <f>M219-J219</f>
        <v>#DIV/0!</v>
      </c>
      <c r="O219" s="218" t="e">
        <f>AI219/(SUM($E219:$F219))</f>
        <v>#DIV/0!</v>
      </c>
      <c r="P219" s="143" t="e">
        <f>O219-K219</f>
        <v>#DIV/0!</v>
      </c>
      <c r="Q219" s="175" t="e">
        <f t="shared" si="381"/>
        <v>#DIV/0!</v>
      </c>
      <c r="R219" s="219" t="e">
        <f>AC219/(SUM($E219:$G219))</f>
        <v>#DIV/0!</v>
      </c>
      <c r="S219" s="143" t="e">
        <f>R219-J219</f>
        <v>#DIV/0!</v>
      </c>
      <c r="T219" s="219" t="e">
        <f>AH219/(SUM($E219:$F219))</f>
        <v>#DIV/0!</v>
      </c>
      <c r="U219" s="143" t="e">
        <f>T219-K219</f>
        <v>#DIV/0!</v>
      </c>
      <c r="Z219" s="145">
        <f t="shared" si="378"/>
        <v>0</v>
      </c>
      <c r="AA219" s="145">
        <f t="shared" si="378"/>
        <v>0</v>
      </c>
      <c r="AB219" s="145">
        <f t="shared" si="378"/>
        <v>0</v>
      </c>
      <c r="AC219" s="145">
        <f t="shared" si="378"/>
        <v>0</v>
      </c>
      <c r="AD219" s="145">
        <f t="shared" si="378"/>
        <v>0</v>
      </c>
      <c r="AE219" s="145">
        <f t="shared" si="378"/>
        <v>0</v>
      </c>
      <c r="AF219" s="145">
        <f t="shared" si="378"/>
        <v>0</v>
      </c>
      <c r="AG219" s="145">
        <f t="shared" si="378"/>
        <v>0</v>
      </c>
      <c r="AH219" s="145">
        <f t="shared" si="378"/>
        <v>0</v>
      </c>
      <c r="AI219" s="145">
        <f t="shared" si="378"/>
        <v>0</v>
      </c>
    </row>
    <row r="220" spans="1:37" hidden="1" x14ac:dyDescent="0.35">
      <c r="A220" s="187" t="s">
        <v>535</v>
      </c>
      <c r="D220" s="211">
        <f>SUMIF($A$5:$A$200,$A220,$D$5:$D$200)</f>
        <v>0</v>
      </c>
      <c r="E220" s="145">
        <f>SUMIF($A$5:$A$200,$A220,$E$5:$E$200)</f>
        <v>0</v>
      </c>
      <c r="F220" s="145">
        <f>SUMIF($A$5:$A$200,$A220,$F$5:$F$200)</f>
        <v>0</v>
      </c>
      <c r="G220" s="145">
        <f>SUMIF($A$5:$A$200,$A220,$G$5:$G$200)</f>
        <v>0</v>
      </c>
      <c r="H220" s="175">
        <f t="shared" si="377"/>
        <v>0</v>
      </c>
      <c r="J220" s="216" t="e">
        <f t="shared" si="379"/>
        <v>#DIV/0!</v>
      </c>
      <c r="K220" s="216" t="e">
        <f t="shared" si="380"/>
        <v>#DIV/0!</v>
      </c>
      <c r="L220" s="220" t="e">
        <f>D220/(J220*(E220+F220+G220))</f>
        <v>#DIV/0!</v>
      </c>
      <c r="M220" s="218" t="e">
        <f>AD220/(SUM($E220:$G220))</f>
        <v>#DIV/0!</v>
      </c>
      <c r="N220" s="143" t="e">
        <f>M220-J220</f>
        <v>#DIV/0!</v>
      </c>
      <c r="O220" s="218" t="e">
        <f>AI220/(SUM($E220:$F220))</f>
        <v>#DIV/0!</v>
      </c>
      <c r="P220" s="143" t="e">
        <f>O220-K220</f>
        <v>#DIV/0!</v>
      </c>
      <c r="Q220" s="175" t="e">
        <f t="shared" si="381"/>
        <v>#DIV/0!</v>
      </c>
      <c r="R220" s="219" t="e">
        <f>AC220/(SUM($E220:$G220))</f>
        <v>#DIV/0!</v>
      </c>
      <c r="S220" s="143" t="e">
        <f>R220-J220</f>
        <v>#DIV/0!</v>
      </c>
      <c r="T220" s="219" t="e">
        <f>AH220/(SUM($E220:$F220))</f>
        <v>#DIV/0!</v>
      </c>
      <c r="U220" s="143" t="e">
        <f>T220-K220</f>
        <v>#DIV/0!</v>
      </c>
      <c r="Z220" s="145">
        <f t="shared" si="378"/>
        <v>0</v>
      </c>
      <c r="AA220" s="145">
        <f t="shared" si="378"/>
        <v>0</v>
      </c>
      <c r="AB220" s="145">
        <f t="shared" si="378"/>
        <v>0</v>
      </c>
      <c r="AC220" s="145">
        <f t="shared" si="378"/>
        <v>0</v>
      </c>
      <c r="AD220" s="145">
        <f t="shared" si="378"/>
        <v>0</v>
      </c>
      <c r="AE220" s="145">
        <f t="shared" si="378"/>
        <v>0</v>
      </c>
      <c r="AF220" s="145">
        <f t="shared" si="378"/>
        <v>0</v>
      </c>
      <c r="AG220" s="145">
        <f t="shared" si="378"/>
        <v>0</v>
      </c>
      <c r="AH220" s="145">
        <f t="shared" si="378"/>
        <v>0</v>
      </c>
      <c r="AI220" s="145">
        <f t="shared" si="378"/>
        <v>0</v>
      </c>
    </row>
    <row r="221" spans="1:37" x14ac:dyDescent="0.35">
      <c r="C221" s="142" t="s">
        <v>536</v>
      </c>
      <c r="D221" s="211">
        <f>D217+D218-(D205+D206+D208+D209+D210)</f>
        <v>-6042978.9500000002</v>
      </c>
      <c r="E221" s="211">
        <f t="shared" ref="E221:G221" si="382">E217+E218-(E205+E206+E208+E209+E210)</f>
        <v>-998931.87817799975</v>
      </c>
      <c r="F221" s="211">
        <f t="shared" si="382"/>
        <v>-282263.83918000001</v>
      </c>
      <c r="G221" s="211">
        <f t="shared" si="382"/>
        <v>-147053.74910300001</v>
      </c>
      <c r="H221" s="211"/>
      <c r="M221" s="152"/>
      <c r="N221" s="152"/>
      <c r="O221" s="152"/>
      <c r="P221" s="152"/>
    </row>
    <row r="222" spans="1:37" x14ac:dyDescent="0.35">
      <c r="M222" s="152"/>
      <c r="N222" s="152"/>
      <c r="O222" s="152"/>
      <c r="P222" s="152"/>
    </row>
    <row r="223" spans="1:37" x14ac:dyDescent="0.35">
      <c r="M223" s="152"/>
      <c r="N223" s="152"/>
      <c r="O223" s="152"/>
      <c r="P223" s="152"/>
    </row>
    <row r="224" spans="1:37" x14ac:dyDescent="0.35">
      <c r="M224" s="152"/>
      <c r="N224" s="152"/>
      <c r="O224" s="152"/>
      <c r="P224" s="152"/>
    </row>
    <row r="225" spans="13:16" x14ac:dyDescent="0.35">
      <c r="M225" s="152"/>
      <c r="N225" s="152"/>
      <c r="O225" s="152"/>
      <c r="P225" s="152"/>
    </row>
    <row r="226" spans="13:16" x14ac:dyDescent="0.35">
      <c r="M226" s="152"/>
      <c r="N226" s="152"/>
      <c r="O226" s="152"/>
      <c r="P226" s="152"/>
    </row>
    <row r="227" spans="13:16" x14ac:dyDescent="0.35">
      <c r="M227" s="152"/>
      <c r="N227" s="152"/>
      <c r="O227" s="152"/>
      <c r="P227" s="152"/>
    </row>
    <row r="228" spans="13:16" x14ac:dyDescent="0.35">
      <c r="M228" s="152"/>
      <c r="N228" s="152"/>
      <c r="O228" s="152"/>
      <c r="P228" s="152"/>
    </row>
    <row r="229" spans="13:16" x14ac:dyDescent="0.35">
      <c r="M229" s="152"/>
      <c r="N229" s="152"/>
      <c r="O229" s="152"/>
      <c r="P229" s="152"/>
    </row>
    <row r="230" spans="13:16" x14ac:dyDescent="0.35">
      <c r="M230" s="152"/>
      <c r="N230" s="152"/>
      <c r="O230" s="152"/>
      <c r="P230" s="152"/>
    </row>
    <row r="231" spans="13:16" x14ac:dyDescent="0.35">
      <c r="M231" s="152"/>
      <c r="N231" s="152"/>
      <c r="O231" s="152"/>
      <c r="P231" s="152"/>
    </row>
    <row r="232" spans="13:16" x14ac:dyDescent="0.35">
      <c r="M232" s="152"/>
      <c r="N232" s="152"/>
      <c r="O232" s="152"/>
      <c r="P232" s="152"/>
    </row>
    <row r="233" spans="13:16" x14ac:dyDescent="0.35">
      <c r="M233" s="152"/>
      <c r="N233" s="152"/>
      <c r="O233" s="152"/>
      <c r="P233" s="152"/>
    </row>
    <row r="234" spans="13:16" x14ac:dyDescent="0.35">
      <c r="M234" s="152"/>
      <c r="N234" s="152"/>
      <c r="O234" s="152"/>
      <c r="P234" s="152"/>
    </row>
    <row r="235" spans="13:16" x14ac:dyDescent="0.35">
      <c r="M235" s="152"/>
      <c r="N235" s="152"/>
      <c r="O235" s="152"/>
      <c r="P235" s="152"/>
    </row>
    <row r="236" spans="13:16" x14ac:dyDescent="0.35">
      <c r="M236" s="152"/>
      <c r="N236" s="152"/>
      <c r="O236" s="152"/>
      <c r="P236" s="152"/>
    </row>
    <row r="237" spans="13:16" x14ac:dyDescent="0.35">
      <c r="M237" s="152"/>
      <c r="N237" s="152"/>
      <c r="O237" s="152"/>
      <c r="P237" s="152"/>
    </row>
    <row r="238" spans="13:16" x14ac:dyDescent="0.35">
      <c r="M238" s="152"/>
      <c r="N238" s="152"/>
      <c r="O238" s="152"/>
      <c r="P238" s="152"/>
    </row>
    <row r="239" spans="13:16" x14ac:dyDescent="0.35">
      <c r="M239" s="152"/>
      <c r="N239" s="152"/>
      <c r="O239" s="152"/>
      <c r="P239" s="152"/>
    </row>
    <row r="240" spans="13:16" x14ac:dyDescent="0.35">
      <c r="M240" s="152"/>
      <c r="N240" s="152"/>
      <c r="O240" s="152"/>
      <c r="P240" s="152"/>
    </row>
    <row r="241" spans="13:16" x14ac:dyDescent="0.35">
      <c r="M241" s="152"/>
      <c r="N241" s="152"/>
      <c r="O241" s="152"/>
      <c r="P241" s="152"/>
    </row>
    <row r="242" spans="13:16" x14ac:dyDescent="0.35">
      <c r="M242" s="152"/>
      <c r="N242" s="152"/>
      <c r="O242" s="152"/>
      <c r="P242" s="152"/>
    </row>
    <row r="243" spans="13:16" x14ac:dyDescent="0.35">
      <c r="M243" s="152"/>
      <c r="N243" s="152"/>
      <c r="O243" s="152"/>
      <c r="P243" s="152"/>
    </row>
    <row r="244" spans="13:16" x14ac:dyDescent="0.35">
      <c r="M244" s="152"/>
      <c r="N244" s="152"/>
      <c r="O244" s="152"/>
      <c r="P244" s="152"/>
    </row>
    <row r="245" spans="13:16" x14ac:dyDescent="0.35">
      <c r="M245" s="152"/>
      <c r="N245" s="152"/>
      <c r="O245" s="152"/>
      <c r="P245" s="152"/>
    </row>
    <row r="246" spans="13:16" x14ac:dyDescent="0.35">
      <c r="M246" s="152"/>
      <c r="N246" s="152"/>
      <c r="O246" s="152"/>
      <c r="P246" s="152"/>
    </row>
    <row r="247" spans="13:16" x14ac:dyDescent="0.35">
      <c r="M247" s="152"/>
      <c r="N247" s="152"/>
      <c r="O247" s="152"/>
      <c r="P247" s="152"/>
    </row>
    <row r="248" spans="13:16" x14ac:dyDescent="0.35">
      <c r="M248" s="152"/>
      <c r="N248" s="152"/>
      <c r="O248" s="152"/>
      <c r="P248" s="152"/>
    </row>
    <row r="249" spans="13:16" x14ac:dyDescent="0.35">
      <c r="M249" s="152"/>
      <c r="N249" s="152"/>
      <c r="O249" s="152"/>
      <c r="P249" s="152"/>
    </row>
    <row r="250" spans="13:16" x14ac:dyDescent="0.35">
      <c r="M250" s="152"/>
      <c r="N250" s="152"/>
      <c r="O250" s="152"/>
      <c r="P250" s="152"/>
    </row>
    <row r="251" spans="13:16" x14ac:dyDescent="0.35">
      <c r="M251" s="152"/>
      <c r="N251" s="152"/>
      <c r="O251" s="152"/>
      <c r="P251" s="152"/>
    </row>
    <row r="252" spans="13:16" x14ac:dyDescent="0.35">
      <c r="M252" s="152"/>
      <c r="N252" s="152"/>
      <c r="O252" s="152"/>
      <c r="P252" s="152"/>
    </row>
    <row r="253" spans="13:16" x14ac:dyDescent="0.35">
      <c r="M253" s="152"/>
      <c r="N253" s="152"/>
      <c r="O253" s="152"/>
      <c r="P253" s="152"/>
    </row>
    <row r="254" spans="13:16" x14ac:dyDescent="0.35">
      <c r="M254" s="152"/>
      <c r="N254" s="152"/>
      <c r="O254" s="152"/>
      <c r="P254" s="152"/>
    </row>
    <row r="255" spans="13:16" x14ac:dyDescent="0.35">
      <c r="M255" s="152"/>
      <c r="N255" s="152"/>
      <c r="O255" s="152"/>
      <c r="P255" s="152"/>
    </row>
    <row r="256" spans="13:16" x14ac:dyDescent="0.35">
      <c r="M256" s="152"/>
      <c r="N256" s="152"/>
      <c r="O256" s="152"/>
      <c r="P256" s="152"/>
    </row>
    <row r="257" spans="13:16" x14ac:dyDescent="0.35">
      <c r="M257" s="152"/>
      <c r="N257" s="152"/>
      <c r="O257" s="152"/>
      <c r="P257" s="152"/>
    </row>
    <row r="258" spans="13:16" x14ac:dyDescent="0.35">
      <c r="M258" s="152"/>
      <c r="N258" s="152"/>
      <c r="O258" s="152"/>
      <c r="P258" s="152"/>
    </row>
    <row r="259" spans="13:16" x14ac:dyDescent="0.35">
      <c r="M259" s="152"/>
      <c r="N259" s="152"/>
      <c r="O259" s="152"/>
      <c r="P259" s="152"/>
    </row>
    <row r="260" spans="13:16" x14ac:dyDescent="0.35">
      <c r="M260" s="152"/>
      <c r="N260" s="152"/>
      <c r="O260" s="152"/>
      <c r="P260" s="152"/>
    </row>
    <row r="261" spans="13:16" x14ac:dyDescent="0.35">
      <c r="M261" s="152"/>
      <c r="N261" s="152"/>
      <c r="O261" s="152"/>
      <c r="P261" s="152"/>
    </row>
    <row r="262" spans="13:16" x14ac:dyDescent="0.35">
      <c r="M262" s="152"/>
      <c r="N262" s="152"/>
      <c r="O262" s="152"/>
      <c r="P262" s="152"/>
    </row>
    <row r="263" spans="13:16" x14ac:dyDescent="0.35">
      <c r="M263" s="152"/>
      <c r="N263" s="152"/>
      <c r="O263" s="152"/>
      <c r="P263" s="152"/>
    </row>
    <row r="264" spans="13:16" x14ac:dyDescent="0.35">
      <c r="M264" s="152"/>
      <c r="N264" s="152"/>
      <c r="O264" s="152"/>
      <c r="P264" s="152"/>
    </row>
    <row r="265" spans="13:16" x14ac:dyDescent="0.35">
      <c r="M265" s="152"/>
      <c r="N265" s="152"/>
      <c r="O265" s="152"/>
      <c r="P265" s="152"/>
    </row>
    <row r="266" spans="13:16" x14ac:dyDescent="0.35">
      <c r="M266" s="152"/>
      <c r="N266" s="152"/>
      <c r="O266" s="152"/>
      <c r="P266" s="152"/>
    </row>
    <row r="267" spans="13:16" x14ac:dyDescent="0.35">
      <c r="M267" s="152"/>
      <c r="N267" s="152"/>
      <c r="O267" s="152"/>
      <c r="P267" s="152"/>
    </row>
    <row r="268" spans="13:16" x14ac:dyDescent="0.35">
      <c r="M268" s="152"/>
      <c r="N268" s="152"/>
      <c r="O268" s="152"/>
      <c r="P268" s="152"/>
    </row>
    <row r="269" spans="13:16" x14ac:dyDescent="0.35">
      <c r="M269" s="152"/>
      <c r="N269" s="152"/>
      <c r="O269" s="152"/>
      <c r="P269" s="152"/>
    </row>
    <row r="270" spans="13:16" x14ac:dyDescent="0.35">
      <c r="M270" s="152"/>
      <c r="N270" s="152"/>
      <c r="O270" s="152"/>
      <c r="P270" s="152"/>
    </row>
    <row r="271" spans="13:16" x14ac:dyDescent="0.35">
      <c r="M271" s="152"/>
      <c r="N271" s="152"/>
      <c r="O271" s="152"/>
      <c r="P271" s="152"/>
    </row>
    <row r="272" spans="13:16" x14ac:dyDescent="0.35">
      <c r="M272" s="152"/>
      <c r="N272" s="152"/>
      <c r="O272" s="152"/>
      <c r="P272" s="152"/>
    </row>
    <row r="273" spans="13:16" x14ac:dyDescent="0.35">
      <c r="M273" s="152"/>
      <c r="N273" s="152"/>
      <c r="O273" s="152"/>
      <c r="P273" s="152"/>
    </row>
    <row r="274" spans="13:16" x14ac:dyDescent="0.35">
      <c r="M274" s="152"/>
      <c r="N274" s="152"/>
      <c r="O274" s="152"/>
      <c r="P274" s="152"/>
    </row>
    <row r="275" spans="13:16" x14ac:dyDescent="0.35">
      <c r="M275" s="152"/>
      <c r="N275" s="152"/>
      <c r="O275" s="152"/>
      <c r="P275" s="152"/>
    </row>
    <row r="276" spans="13:16" x14ac:dyDescent="0.35">
      <c r="M276" s="152"/>
      <c r="N276" s="152"/>
      <c r="O276" s="152"/>
      <c r="P276" s="152"/>
    </row>
    <row r="277" spans="13:16" x14ac:dyDescent="0.35">
      <c r="M277" s="152"/>
      <c r="N277" s="152"/>
      <c r="O277" s="152"/>
      <c r="P277" s="152"/>
    </row>
    <row r="278" spans="13:16" x14ac:dyDescent="0.35">
      <c r="M278" s="152"/>
      <c r="N278" s="152"/>
      <c r="O278" s="152"/>
      <c r="P278" s="152"/>
    </row>
    <row r="279" spans="13:16" x14ac:dyDescent="0.35">
      <c r="M279" s="152"/>
      <c r="N279" s="152"/>
      <c r="O279" s="152"/>
      <c r="P279" s="152"/>
    </row>
    <row r="280" spans="13:16" x14ac:dyDescent="0.35">
      <c r="M280" s="152"/>
      <c r="N280" s="152"/>
      <c r="O280" s="152"/>
      <c r="P280" s="152"/>
    </row>
    <row r="281" spans="13:16" x14ac:dyDescent="0.35">
      <c r="M281" s="152"/>
      <c r="N281" s="152"/>
      <c r="O281" s="152"/>
      <c r="P281" s="152"/>
    </row>
    <row r="282" spans="13:16" x14ac:dyDescent="0.35">
      <c r="M282" s="152"/>
      <c r="N282" s="152"/>
      <c r="O282" s="152"/>
      <c r="P282" s="152"/>
    </row>
    <row r="283" spans="13:16" x14ac:dyDescent="0.35">
      <c r="M283" s="152"/>
      <c r="N283" s="152"/>
      <c r="O283" s="152"/>
      <c r="P283" s="152"/>
    </row>
    <row r="284" spans="13:16" x14ac:dyDescent="0.35">
      <c r="M284" s="152"/>
      <c r="N284" s="152"/>
      <c r="O284" s="152"/>
      <c r="P284" s="152"/>
    </row>
    <row r="285" spans="13:16" x14ac:dyDescent="0.35">
      <c r="M285" s="152"/>
      <c r="N285" s="152"/>
      <c r="O285" s="152"/>
      <c r="P285" s="152"/>
    </row>
    <row r="286" spans="13:16" x14ac:dyDescent="0.35">
      <c r="M286" s="152"/>
      <c r="N286" s="152"/>
      <c r="O286" s="152"/>
      <c r="P286" s="152"/>
    </row>
    <row r="287" spans="13:16" x14ac:dyDescent="0.35">
      <c r="M287" s="152"/>
      <c r="N287" s="152"/>
      <c r="O287" s="152"/>
      <c r="P287" s="152"/>
    </row>
    <row r="288" spans="13:16" x14ac:dyDescent="0.35">
      <c r="M288" s="152"/>
      <c r="N288" s="152"/>
      <c r="O288" s="152"/>
      <c r="P288" s="152"/>
    </row>
    <row r="289" spans="13:16" x14ac:dyDescent="0.35">
      <c r="M289" s="152"/>
      <c r="N289" s="152"/>
      <c r="O289" s="152"/>
      <c r="P289" s="152"/>
    </row>
    <row r="290" spans="13:16" x14ac:dyDescent="0.35">
      <c r="M290" s="152"/>
      <c r="N290" s="152"/>
      <c r="O290" s="152"/>
      <c r="P290" s="152"/>
    </row>
    <row r="291" spans="13:16" x14ac:dyDescent="0.35">
      <c r="M291" s="152"/>
      <c r="N291" s="152"/>
      <c r="O291" s="152"/>
      <c r="P291" s="152"/>
    </row>
    <row r="292" spans="13:16" x14ac:dyDescent="0.35">
      <c r="M292" s="152"/>
      <c r="N292" s="152"/>
      <c r="O292" s="152"/>
      <c r="P292" s="152"/>
    </row>
    <row r="293" spans="13:16" x14ac:dyDescent="0.35">
      <c r="M293" s="152"/>
      <c r="N293" s="152"/>
      <c r="O293" s="152"/>
      <c r="P293" s="152"/>
    </row>
    <row r="294" spans="13:16" x14ac:dyDescent="0.35">
      <c r="M294" s="152"/>
      <c r="N294" s="152"/>
      <c r="O294" s="152"/>
      <c r="P294" s="152"/>
    </row>
    <row r="295" spans="13:16" x14ac:dyDescent="0.35">
      <c r="M295" s="152"/>
      <c r="N295" s="152"/>
      <c r="O295" s="152"/>
      <c r="P295" s="152"/>
    </row>
    <row r="296" spans="13:16" x14ac:dyDescent="0.35">
      <c r="M296" s="152"/>
      <c r="N296" s="152"/>
      <c r="O296" s="152"/>
      <c r="P296" s="152"/>
    </row>
    <row r="297" spans="13:16" x14ac:dyDescent="0.35">
      <c r="M297" s="152"/>
      <c r="N297" s="152"/>
      <c r="O297" s="152"/>
      <c r="P297" s="152"/>
    </row>
    <row r="298" spans="13:16" x14ac:dyDescent="0.35">
      <c r="M298" s="152"/>
      <c r="N298" s="152"/>
      <c r="O298" s="152"/>
      <c r="P298" s="152"/>
    </row>
    <row r="299" spans="13:16" x14ac:dyDescent="0.35">
      <c r="M299" s="152"/>
      <c r="N299" s="152"/>
      <c r="O299" s="152"/>
      <c r="P299" s="152"/>
    </row>
    <row r="300" spans="13:16" x14ac:dyDescent="0.35">
      <c r="M300" s="152"/>
      <c r="N300" s="152"/>
      <c r="O300" s="152"/>
      <c r="P300" s="152"/>
    </row>
    <row r="301" spans="13:16" x14ac:dyDescent="0.35">
      <c r="M301" s="152"/>
      <c r="N301" s="152"/>
      <c r="O301" s="152"/>
      <c r="P301" s="152"/>
    </row>
    <row r="302" spans="13:16" x14ac:dyDescent="0.35">
      <c r="M302" s="152"/>
      <c r="N302" s="152"/>
      <c r="O302" s="152"/>
      <c r="P302" s="152"/>
    </row>
    <row r="303" spans="13:16" x14ac:dyDescent="0.35">
      <c r="M303" s="152"/>
      <c r="N303" s="152"/>
      <c r="O303" s="152"/>
      <c r="P303" s="152"/>
    </row>
    <row r="304" spans="13:16" x14ac:dyDescent="0.35">
      <c r="M304" s="152"/>
      <c r="N304" s="152"/>
      <c r="O304" s="152"/>
      <c r="P304" s="152"/>
    </row>
    <row r="305" spans="13:16" x14ac:dyDescent="0.35">
      <c r="M305" s="152"/>
      <c r="N305" s="152"/>
      <c r="O305" s="152"/>
      <c r="P305" s="152"/>
    </row>
    <row r="306" spans="13:16" x14ac:dyDescent="0.35">
      <c r="M306" s="152"/>
      <c r="N306" s="152"/>
      <c r="O306" s="152"/>
      <c r="P306" s="152"/>
    </row>
    <row r="307" spans="13:16" x14ac:dyDescent="0.35">
      <c r="M307" s="152"/>
      <c r="N307" s="152"/>
      <c r="O307" s="152"/>
      <c r="P307" s="152"/>
    </row>
    <row r="308" spans="13:16" x14ac:dyDescent="0.35">
      <c r="M308" s="152"/>
      <c r="N308" s="152"/>
      <c r="O308" s="152"/>
      <c r="P308" s="152"/>
    </row>
    <row r="309" spans="13:16" x14ac:dyDescent="0.35">
      <c r="M309" s="152"/>
      <c r="N309" s="152"/>
      <c r="O309" s="152"/>
      <c r="P309" s="152"/>
    </row>
    <row r="310" spans="13:16" x14ac:dyDescent="0.35">
      <c r="M310" s="152"/>
      <c r="N310" s="152"/>
      <c r="O310" s="152"/>
      <c r="P310" s="152"/>
    </row>
    <row r="311" spans="13:16" x14ac:dyDescent="0.35">
      <c r="M311" s="152"/>
      <c r="N311" s="152"/>
      <c r="O311" s="152"/>
      <c r="P311" s="152"/>
    </row>
    <row r="312" spans="13:16" x14ac:dyDescent="0.35">
      <c r="M312" s="152"/>
      <c r="N312" s="152"/>
      <c r="O312" s="152"/>
      <c r="P312" s="152"/>
    </row>
    <row r="313" spans="13:16" x14ac:dyDescent="0.35">
      <c r="M313" s="152"/>
      <c r="N313" s="152"/>
      <c r="O313" s="152"/>
      <c r="P313" s="152"/>
    </row>
    <row r="314" spans="13:16" x14ac:dyDescent="0.35">
      <c r="M314" s="152"/>
      <c r="N314" s="152"/>
      <c r="O314" s="152"/>
      <c r="P314" s="152"/>
    </row>
    <row r="315" spans="13:16" x14ac:dyDescent="0.35">
      <c r="M315" s="152"/>
      <c r="N315" s="152"/>
      <c r="O315" s="152"/>
      <c r="P315" s="152"/>
    </row>
    <row r="316" spans="13:16" x14ac:dyDescent="0.35">
      <c r="M316" s="152"/>
      <c r="N316" s="152"/>
      <c r="O316" s="152"/>
      <c r="P316" s="152"/>
    </row>
    <row r="317" spans="13:16" x14ac:dyDescent="0.35">
      <c r="M317" s="152"/>
      <c r="N317" s="152"/>
      <c r="O317" s="152"/>
      <c r="P317" s="152"/>
    </row>
    <row r="318" spans="13:16" x14ac:dyDescent="0.35">
      <c r="M318" s="152"/>
      <c r="N318" s="152"/>
      <c r="O318" s="152"/>
      <c r="P318" s="152"/>
    </row>
    <row r="319" spans="13:16" x14ac:dyDescent="0.35">
      <c r="M319" s="152"/>
      <c r="N319" s="152"/>
      <c r="O319" s="152"/>
      <c r="P319" s="152"/>
    </row>
    <row r="320" spans="13:16" x14ac:dyDescent="0.35">
      <c r="M320" s="152"/>
      <c r="N320" s="152"/>
      <c r="O320" s="152"/>
      <c r="P320" s="152"/>
    </row>
    <row r="321" spans="13:16" x14ac:dyDescent="0.35">
      <c r="M321" s="152"/>
      <c r="N321" s="152"/>
      <c r="O321" s="152"/>
      <c r="P321" s="152"/>
    </row>
    <row r="322" spans="13:16" x14ac:dyDescent="0.35">
      <c r="M322" s="152"/>
      <c r="N322" s="152"/>
      <c r="O322" s="152"/>
      <c r="P322" s="152"/>
    </row>
    <row r="323" spans="13:16" x14ac:dyDescent="0.35">
      <c r="M323" s="152"/>
      <c r="N323" s="152"/>
      <c r="O323" s="152"/>
      <c r="P323" s="152"/>
    </row>
    <row r="324" spans="13:16" x14ac:dyDescent="0.35">
      <c r="M324" s="152"/>
      <c r="N324" s="152"/>
      <c r="O324" s="152"/>
      <c r="P324" s="152"/>
    </row>
    <row r="325" spans="13:16" x14ac:dyDescent="0.35">
      <c r="M325" s="152"/>
      <c r="N325" s="152"/>
      <c r="O325" s="152"/>
      <c r="P325" s="152"/>
    </row>
    <row r="326" spans="13:16" x14ac:dyDescent="0.35">
      <c r="M326" s="152"/>
      <c r="N326" s="152"/>
      <c r="O326" s="152"/>
      <c r="P326" s="152"/>
    </row>
    <row r="327" spans="13:16" x14ac:dyDescent="0.35">
      <c r="M327" s="152"/>
      <c r="N327" s="152"/>
      <c r="O327" s="152"/>
      <c r="P327" s="152"/>
    </row>
    <row r="328" spans="13:16" x14ac:dyDescent="0.35">
      <c r="M328" s="152"/>
      <c r="N328" s="152"/>
      <c r="O328" s="152"/>
      <c r="P328" s="152"/>
    </row>
    <row r="329" spans="13:16" x14ac:dyDescent="0.35">
      <c r="M329" s="152"/>
      <c r="N329" s="152"/>
      <c r="O329" s="152"/>
      <c r="P329" s="152"/>
    </row>
    <row r="330" spans="13:16" x14ac:dyDescent="0.35">
      <c r="M330" s="152"/>
      <c r="N330" s="152"/>
      <c r="O330" s="152"/>
      <c r="P330" s="152"/>
    </row>
    <row r="331" spans="13:16" x14ac:dyDescent="0.35">
      <c r="M331" s="152"/>
      <c r="N331" s="152"/>
      <c r="O331" s="152"/>
      <c r="P331" s="152"/>
    </row>
    <row r="332" spans="13:16" x14ac:dyDescent="0.35">
      <c r="M332" s="152"/>
      <c r="N332" s="152"/>
      <c r="O332" s="152"/>
      <c r="P332" s="152"/>
    </row>
    <row r="333" spans="13:16" x14ac:dyDescent="0.35">
      <c r="M333" s="152"/>
      <c r="N333" s="152"/>
      <c r="O333" s="152"/>
      <c r="P333" s="152"/>
    </row>
    <row r="334" spans="13:16" x14ac:dyDescent="0.35">
      <c r="M334" s="152"/>
      <c r="N334" s="152"/>
      <c r="O334" s="152"/>
      <c r="P334" s="152"/>
    </row>
    <row r="335" spans="13:16" x14ac:dyDescent="0.35">
      <c r="M335" s="152"/>
      <c r="N335" s="152"/>
      <c r="O335" s="152"/>
      <c r="P335" s="152"/>
    </row>
    <row r="336" spans="13:16" x14ac:dyDescent="0.35">
      <c r="M336" s="152"/>
      <c r="N336" s="152"/>
      <c r="O336" s="152"/>
      <c r="P336" s="152"/>
    </row>
    <row r="337" spans="13:16" x14ac:dyDescent="0.35">
      <c r="M337" s="152"/>
      <c r="N337" s="152"/>
      <c r="O337" s="152"/>
      <c r="P337" s="152"/>
    </row>
    <row r="338" spans="13:16" x14ac:dyDescent="0.35">
      <c r="M338" s="152"/>
      <c r="N338" s="152"/>
      <c r="O338" s="152"/>
      <c r="P338" s="152"/>
    </row>
    <row r="339" spans="13:16" x14ac:dyDescent="0.35">
      <c r="M339" s="152"/>
      <c r="N339" s="152"/>
      <c r="O339" s="152"/>
      <c r="P339" s="152"/>
    </row>
    <row r="340" spans="13:16" x14ac:dyDescent="0.35">
      <c r="M340" s="152"/>
      <c r="N340" s="152"/>
      <c r="O340" s="152"/>
      <c r="P340" s="152"/>
    </row>
    <row r="341" spans="13:16" x14ac:dyDescent="0.35">
      <c r="M341" s="152"/>
      <c r="N341" s="152"/>
      <c r="O341" s="152"/>
      <c r="P341" s="152"/>
    </row>
    <row r="342" spans="13:16" x14ac:dyDescent="0.35">
      <c r="M342" s="152"/>
      <c r="N342" s="152"/>
      <c r="O342" s="152"/>
      <c r="P342" s="152"/>
    </row>
    <row r="343" spans="13:16" x14ac:dyDescent="0.35">
      <c r="M343" s="152"/>
      <c r="N343" s="152"/>
      <c r="O343" s="152"/>
      <c r="P343" s="152"/>
    </row>
    <row r="344" spans="13:16" x14ac:dyDescent="0.35">
      <c r="M344" s="152"/>
      <c r="N344" s="152"/>
      <c r="O344" s="152"/>
      <c r="P344" s="152"/>
    </row>
    <row r="345" spans="13:16" x14ac:dyDescent="0.35">
      <c r="M345" s="152"/>
      <c r="N345" s="152"/>
      <c r="O345" s="152"/>
      <c r="P345" s="152"/>
    </row>
    <row r="346" spans="13:16" x14ac:dyDescent="0.35">
      <c r="M346" s="152"/>
      <c r="N346" s="152"/>
      <c r="O346" s="152"/>
      <c r="P346" s="152"/>
    </row>
    <row r="347" spans="13:16" x14ac:dyDescent="0.35">
      <c r="M347" s="152"/>
      <c r="N347" s="152"/>
      <c r="O347" s="152"/>
      <c r="P347" s="152"/>
    </row>
    <row r="348" spans="13:16" x14ac:dyDescent="0.35">
      <c r="M348" s="152"/>
      <c r="N348" s="152"/>
      <c r="O348" s="152"/>
      <c r="P348" s="152"/>
    </row>
    <row r="349" spans="13:16" x14ac:dyDescent="0.35">
      <c r="M349" s="152"/>
      <c r="N349" s="152"/>
      <c r="O349" s="152"/>
      <c r="P349" s="152"/>
    </row>
    <row r="350" spans="13:16" x14ac:dyDescent="0.35">
      <c r="M350" s="152"/>
      <c r="N350" s="152"/>
      <c r="O350" s="152"/>
      <c r="P350" s="152"/>
    </row>
    <row r="351" spans="13:16" x14ac:dyDescent="0.35">
      <c r="M351" s="152"/>
      <c r="N351" s="152"/>
      <c r="O351" s="152"/>
      <c r="P351" s="152"/>
    </row>
    <row r="352" spans="13:16" x14ac:dyDescent="0.35">
      <c r="M352" s="152"/>
      <c r="N352" s="152"/>
      <c r="O352" s="152"/>
      <c r="P352" s="152"/>
    </row>
    <row r="353" spans="13:16" x14ac:dyDescent="0.35">
      <c r="M353" s="152"/>
      <c r="N353" s="152"/>
      <c r="O353" s="152"/>
      <c r="P353" s="152"/>
    </row>
    <row r="354" spans="13:16" x14ac:dyDescent="0.35">
      <c r="M354" s="152"/>
      <c r="N354" s="152"/>
      <c r="O354" s="152"/>
      <c r="P354" s="152"/>
    </row>
    <row r="355" spans="13:16" x14ac:dyDescent="0.35">
      <c r="M355" s="152"/>
      <c r="N355" s="152"/>
      <c r="O355" s="152"/>
      <c r="P355" s="152"/>
    </row>
    <row r="356" spans="13:16" x14ac:dyDescent="0.35">
      <c r="M356" s="152"/>
      <c r="N356" s="152"/>
      <c r="O356" s="152"/>
      <c r="P356" s="152"/>
    </row>
    <row r="357" spans="13:16" x14ac:dyDescent="0.35">
      <c r="M357" s="152"/>
      <c r="N357" s="152"/>
      <c r="O357" s="152"/>
      <c r="P357" s="152"/>
    </row>
    <row r="358" spans="13:16" x14ac:dyDescent="0.35">
      <c r="M358" s="152"/>
      <c r="N358" s="152"/>
      <c r="O358" s="152"/>
      <c r="P358" s="152"/>
    </row>
    <row r="359" spans="13:16" x14ac:dyDescent="0.35">
      <c r="M359" s="152"/>
      <c r="N359" s="152"/>
      <c r="O359" s="152"/>
      <c r="P359" s="152"/>
    </row>
    <row r="360" spans="13:16" x14ac:dyDescent="0.35">
      <c r="M360" s="152"/>
      <c r="N360" s="152"/>
      <c r="O360" s="152"/>
      <c r="P360" s="152"/>
    </row>
    <row r="361" spans="13:16" x14ac:dyDescent="0.35">
      <c r="M361" s="152"/>
      <c r="N361" s="152"/>
      <c r="O361" s="152"/>
      <c r="P361" s="152"/>
    </row>
    <row r="362" spans="13:16" x14ac:dyDescent="0.35">
      <c r="M362" s="152"/>
      <c r="N362" s="152"/>
      <c r="O362" s="152"/>
      <c r="P362" s="152"/>
    </row>
    <row r="363" spans="13:16" x14ac:dyDescent="0.35">
      <c r="M363" s="152"/>
      <c r="N363" s="152"/>
      <c r="O363" s="152"/>
      <c r="P363" s="152"/>
    </row>
    <row r="364" spans="13:16" x14ac:dyDescent="0.35">
      <c r="M364" s="152"/>
      <c r="N364" s="152"/>
      <c r="O364" s="152"/>
      <c r="P364" s="152"/>
    </row>
    <row r="365" spans="13:16" x14ac:dyDescent="0.35">
      <c r="M365" s="152"/>
      <c r="N365" s="152"/>
      <c r="O365" s="152"/>
      <c r="P365" s="152"/>
    </row>
    <row r="366" spans="13:16" x14ac:dyDescent="0.35">
      <c r="M366" s="152"/>
      <c r="N366" s="152"/>
      <c r="O366" s="152"/>
      <c r="P366" s="152"/>
    </row>
    <row r="367" spans="13:16" x14ac:dyDescent="0.35">
      <c r="M367" s="152"/>
      <c r="N367" s="152"/>
      <c r="O367" s="152"/>
      <c r="P367" s="152"/>
    </row>
    <row r="368" spans="13:16" x14ac:dyDescent="0.35">
      <c r="M368" s="152"/>
      <c r="N368" s="152"/>
      <c r="O368" s="152"/>
      <c r="P368" s="152"/>
    </row>
    <row r="369" spans="13:16" x14ac:dyDescent="0.35">
      <c r="M369" s="152"/>
      <c r="N369" s="152"/>
      <c r="O369" s="152"/>
      <c r="P369" s="152"/>
    </row>
    <row r="370" spans="13:16" x14ac:dyDescent="0.35">
      <c r="M370" s="152"/>
      <c r="N370" s="152"/>
      <c r="O370" s="152"/>
      <c r="P370" s="152"/>
    </row>
    <row r="371" spans="13:16" x14ac:dyDescent="0.35">
      <c r="M371" s="152"/>
      <c r="N371" s="152"/>
      <c r="O371" s="152"/>
      <c r="P371" s="152"/>
    </row>
    <row r="372" spans="13:16" x14ac:dyDescent="0.35">
      <c r="M372" s="152"/>
      <c r="N372" s="152"/>
      <c r="O372" s="152"/>
      <c r="P372" s="152"/>
    </row>
    <row r="373" spans="13:16" x14ac:dyDescent="0.35">
      <c r="M373" s="152"/>
      <c r="N373" s="152"/>
      <c r="O373" s="152"/>
      <c r="P373" s="152"/>
    </row>
    <row r="374" spans="13:16" x14ac:dyDescent="0.35">
      <c r="M374" s="152"/>
      <c r="N374" s="152"/>
      <c r="O374" s="152"/>
      <c r="P374" s="152"/>
    </row>
    <row r="375" spans="13:16" x14ac:dyDescent="0.35">
      <c r="M375" s="152"/>
      <c r="N375" s="152"/>
      <c r="O375" s="152"/>
      <c r="P375" s="152"/>
    </row>
    <row r="376" spans="13:16" x14ac:dyDescent="0.35">
      <c r="M376" s="152"/>
      <c r="N376" s="152"/>
      <c r="O376" s="152"/>
      <c r="P376" s="152"/>
    </row>
    <row r="377" spans="13:16" x14ac:dyDescent="0.35">
      <c r="M377" s="152"/>
      <c r="N377" s="152"/>
      <c r="O377" s="152"/>
      <c r="P377" s="152"/>
    </row>
    <row r="378" spans="13:16" x14ac:dyDescent="0.35">
      <c r="M378" s="152"/>
      <c r="N378" s="152"/>
      <c r="O378" s="152"/>
      <c r="P378" s="152"/>
    </row>
    <row r="379" spans="13:16" x14ac:dyDescent="0.35">
      <c r="M379" s="152"/>
      <c r="N379" s="152"/>
      <c r="O379" s="152"/>
      <c r="P379" s="152"/>
    </row>
    <row r="380" spans="13:16" x14ac:dyDescent="0.35">
      <c r="M380" s="152"/>
      <c r="N380" s="152"/>
      <c r="O380" s="152"/>
      <c r="P380" s="152"/>
    </row>
    <row r="381" spans="13:16" x14ac:dyDescent="0.35">
      <c r="M381" s="152"/>
      <c r="N381" s="152"/>
      <c r="O381" s="152"/>
      <c r="P381" s="152"/>
    </row>
    <row r="382" spans="13:16" x14ac:dyDescent="0.35">
      <c r="M382" s="152"/>
      <c r="N382" s="152"/>
      <c r="O382" s="152"/>
      <c r="P382" s="152"/>
    </row>
    <row r="383" spans="13:16" x14ac:dyDescent="0.35">
      <c r="M383" s="152"/>
      <c r="N383" s="152"/>
      <c r="O383" s="152"/>
      <c r="P383" s="152"/>
    </row>
    <row r="384" spans="13:16" x14ac:dyDescent="0.35">
      <c r="M384" s="152"/>
      <c r="N384" s="152"/>
      <c r="O384" s="152"/>
      <c r="P384" s="152"/>
    </row>
    <row r="385" spans="13:16" x14ac:dyDescent="0.35">
      <c r="M385" s="152"/>
      <c r="N385" s="152"/>
      <c r="O385" s="152"/>
      <c r="P385" s="152"/>
    </row>
    <row r="386" spans="13:16" x14ac:dyDescent="0.35">
      <c r="M386" s="152"/>
      <c r="N386" s="152"/>
      <c r="O386" s="152"/>
      <c r="P386" s="152"/>
    </row>
    <row r="387" spans="13:16" x14ac:dyDescent="0.35">
      <c r="M387" s="152"/>
      <c r="N387" s="152"/>
      <c r="O387" s="152"/>
      <c r="P387" s="152"/>
    </row>
    <row r="388" spans="13:16" x14ac:dyDescent="0.35">
      <c r="M388" s="152"/>
      <c r="N388" s="152"/>
      <c r="O388" s="152"/>
      <c r="P388" s="152"/>
    </row>
    <row r="389" spans="13:16" x14ac:dyDescent="0.35">
      <c r="M389" s="152"/>
      <c r="N389" s="152"/>
      <c r="O389" s="152"/>
      <c r="P389" s="152"/>
    </row>
    <row r="390" spans="13:16" x14ac:dyDescent="0.35">
      <c r="M390" s="152"/>
      <c r="N390" s="152"/>
      <c r="O390" s="152"/>
      <c r="P390" s="152"/>
    </row>
    <row r="391" spans="13:16" x14ac:dyDescent="0.35">
      <c r="M391" s="152"/>
      <c r="N391" s="152"/>
      <c r="O391" s="152"/>
      <c r="P391" s="152"/>
    </row>
    <row r="392" spans="13:16" x14ac:dyDescent="0.35">
      <c r="M392" s="152"/>
      <c r="N392" s="152"/>
      <c r="O392" s="152"/>
      <c r="P392" s="152"/>
    </row>
    <row r="393" spans="13:16" x14ac:dyDescent="0.35">
      <c r="M393" s="152"/>
      <c r="N393" s="152"/>
      <c r="O393" s="152"/>
      <c r="P393" s="152"/>
    </row>
    <row r="394" spans="13:16" x14ac:dyDescent="0.35">
      <c r="M394" s="152"/>
      <c r="N394" s="152"/>
      <c r="O394" s="152"/>
      <c r="P394" s="152"/>
    </row>
    <row r="395" spans="13:16" x14ac:dyDescent="0.35">
      <c r="M395" s="152"/>
      <c r="N395" s="152"/>
      <c r="O395" s="152"/>
      <c r="P395" s="152"/>
    </row>
    <row r="396" spans="13:16" x14ac:dyDescent="0.35">
      <c r="M396" s="152"/>
      <c r="N396" s="152"/>
      <c r="O396" s="152"/>
      <c r="P396" s="152"/>
    </row>
    <row r="397" spans="13:16" x14ac:dyDescent="0.35">
      <c r="M397" s="152"/>
      <c r="N397" s="152"/>
      <c r="O397" s="152"/>
      <c r="P397" s="152"/>
    </row>
    <row r="398" spans="13:16" x14ac:dyDescent="0.35">
      <c r="M398" s="152"/>
      <c r="N398" s="152"/>
      <c r="O398" s="152"/>
      <c r="P398" s="152"/>
    </row>
    <row r="399" spans="13:16" x14ac:dyDescent="0.35">
      <c r="M399" s="152"/>
      <c r="N399" s="152"/>
      <c r="O399" s="152"/>
      <c r="P399" s="152"/>
    </row>
    <row r="400" spans="13:16" x14ac:dyDescent="0.35">
      <c r="M400" s="152"/>
      <c r="N400" s="152"/>
      <c r="O400" s="152"/>
      <c r="P400" s="152"/>
    </row>
    <row r="401" spans="13:16" x14ac:dyDescent="0.35">
      <c r="M401" s="152"/>
      <c r="N401" s="152"/>
      <c r="O401" s="152"/>
      <c r="P401" s="152"/>
    </row>
    <row r="402" spans="13:16" x14ac:dyDescent="0.35">
      <c r="M402" s="152"/>
      <c r="N402" s="152"/>
      <c r="O402" s="152"/>
      <c r="P402" s="152"/>
    </row>
    <row r="403" spans="13:16" x14ac:dyDescent="0.35">
      <c r="M403" s="152"/>
      <c r="N403" s="152"/>
      <c r="O403" s="152"/>
      <c r="P403" s="152"/>
    </row>
    <row r="404" spans="13:16" x14ac:dyDescent="0.35">
      <c r="M404" s="152"/>
      <c r="N404" s="152"/>
      <c r="O404" s="152"/>
      <c r="P404" s="152"/>
    </row>
    <row r="405" spans="13:16" x14ac:dyDescent="0.35">
      <c r="M405" s="152"/>
      <c r="N405" s="152"/>
      <c r="O405" s="152"/>
      <c r="P405" s="152"/>
    </row>
    <row r="406" spans="13:16" x14ac:dyDescent="0.35">
      <c r="M406" s="152"/>
      <c r="N406" s="152"/>
      <c r="O406" s="152"/>
      <c r="P406" s="152"/>
    </row>
    <row r="407" spans="13:16" x14ac:dyDescent="0.35">
      <c r="M407" s="152"/>
      <c r="N407" s="152"/>
      <c r="O407" s="152"/>
      <c r="P407" s="152"/>
    </row>
    <row r="408" spans="13:16" x14ac:dyDescent="0.35">
      <c r="M408" s="152"/>
      <c r="N408" s="152"/>
      <c r="O408" s="152"/>
      <c r="P408" s="152"/>
    </row>
    <row r="409" spans="13:16" x14ac:dyDescent="0.35">
      <c r="M409" s="152"/>
      <c r="N409" s="152"/>
      <c r="O409" s="152"/>
      <c r="P409" s="152"/>
    </row>
    <row r="410" spans="13:16" x14ac:dyDescent="0.35">
      <c r="M410" s="152"/>
      <c r="N410" s="152"/>
      <c r="O410" s="152"/>
      <c r="P410" s="152"/>
    </row>
    <row r="411" spans="13:16" x14ac:dyDescent="0.35">
      <c r="M411" s="152"/>
      <c r="N411" s="152"/>
      <c r="O411" s="152"/>
      <c r="P411" s="152"/>
    </row>
    <row r="412" spans="13:16" x14ac:dyDescent="0.35">
      <c r="M412" s="152"/>
      <c r="N412" s="152"/>
      <c r="O412" s="152"/>
      <c r="P412" s="152"/>
    </row>
    <row r="413" spans="13:16" x14ac:dyDescent="0.35">
      <c r="M413" s="152"/>
      <c r="N413" s="152"/>
      <c r="O413" s="152"/>
      <c r="P413" s="152"/>
    </row>
    <row r="414" spans="13:16" x14ac:dyDescent="0.35">
      <c r="M414" s="152"/>
      <c r="N414" s="152"/>
      <c r="O414" s="152"/>
      <c r="P414" s="152"/>
    </row>
    <row r="415" spans="13:16" x14ac:dyDescent="0.35">
      <c r="M415" s="152"/>
      <c r="N415" s="152"/>
      <c r="O415" s="152"/>
      <c r="P415" s="152"/>
    </row>
    <row r="416" spans="13:16" x14ac:dyDescent="0.35">
      <c r="M416" s="152"/>
      <c r="N416" s="152"/>
      <c r="O416" s="152"/>
      <c r="P416" s="152"/>
    </row>
    <row r="417" spans="13:16" x14ac:dyDescent="0.35">
      <c r="M417" s="152"/>
      <c r="N417" s="152"/>
      <c r="O417" s="152"/>
      <c r="P417" s="152"/>
    </row>
    <row r="418" spans="13:16" x14ac:dyDescent="0.35">
      <c r="M418" s="152"/>
      <c r="N418" s="152"/>
      <c r="O418" s="152"/>
      <c r="P418" s="152"/>
    </row>
    <row r="419" spans="13:16" x14ac:dyDescent="0.35"/>
    <row r="420" spans="13:16" x14ac:dyDescent="0.35"/>
    <row r="421" spans="13:16" x14ac:dyDescent="0.35"/>
    <row r="422" spans="13:16" x14ac:dyDescent="0.35"/>
    <row r="423" spans="13:16" x14ac:dyDescent="0.35"/>
    <row r="424" spans="13:16" x14ac:dyDescent="0.35"/>
    <row r="425" spans="13:16" x14ac:dyDescent="0.35"/>
    <row r="426" spans="13:16" x14ac:dyDescent="0.35"/>
    <row r="427" spans="13:16" x14ac:dyDescent="0.35"/>
    <row r="428" spans="13:16" x14ac:dyDescent="0.35"/>
    <row r="429" spans="13:16" x14ac:dyDescent="0.35"/>
    <row r="430" spans="13:16" x14ac:dyDescent="0.35"/>
    <row r="431" spans="13:16" x14ac:dyDescent="0.35"/>
    <row r="432" spans="13:16" x14ac:dyDescent="0.35"/>
    <row r="433" x14ac:dyDescent="0.35"/>
    <row r="434" x14ac:dyDescent="0.35"/>
    <row r="435" x14ac:dyDescent="0.35"/>
    <row r="436" x14ac:dyDescent="0.35"/>
    <row r="437" x14ac:dyDescent="0.35"/>
    <row r="438" x14ac:dyDescent="0.35"/>
    <row r="439" x14ac:dyDescent="0.35"/>
    <row r="440" x14ac:dyDescent="0.35"/>
    <row r="441" x14ac:dyDescent="0.35"/>
    <row r="442" x14ac:dyDescent="0.35"/>
    <row r="443" x14ac:dyDescent="0.35"/>
    <row r="444" x14ac:dyDescent="0.35"/>
    <row r="445" x14ac:dyDescent="0.35"/>
    <row r="446" x14ac:dyDescent="0.35"/>
    <row r="447" x14ac:dyDescent="0.35"/>
    <row r="448" x14ac:dyDescent="0.35"/>
    <row r="449" x14ac:dyDescent="0.35"/>
    <row r="450" x14ac:dyDescent="0.35"/>
    <row r="451" x14ac:dyDescent="0.35"/>
    <row r="452" x14ac:dyDescent="0.35"/>
    <row r="453" x14ac:dyDescent="0.35"/>
    <row r="454" x14ac:dyDescent="0.35"/>
    <row r="455" x14ac:dyDescent="0.35"/>
    <row r="456" x14ac:dyDescent="0.35"/>
    <row r="457" x14ac:dyDescent="0.35"/>
    <row r="458" x14ac:dyDescent="0.35"/>
    <row r="459" x14ac:dyDescent="0.35"/>
    <row r="460" x14ac:dyDescent="0.35"/>
    <row r="461" x14ac:dyDescent="0.35"/>
    <row r="462" x14ac:dyDescent="0.35"/>
    <row r="463" x14ac:dyDescent="0.35"/>
    <row r="464" x14ac:dyDescent="0.35"/>
    <row r="465" x14ac:dyDescent="0.35"/>
    <row r="466" x14ac:dyDescent="0.35"/>
    <row r="467" x14ac:dyDescent="0.35"/>
    <row r="468" x14ac:dyDescent="0.35"/>
    <row r="469" x14ac:dyDescent="0.35"/>
    <row r="470" x14ac:dyDescent="0.35"/>
    <row r="471" x14ac:dyDescent="0.35"/>
    <row r="472" x14ac:dyDescent="0.35"/>
    <row r="473" x14ac:dyDescent="0.35"/>
    <row r="474" x14ac:dyDescent="0.35"/>
    <row r="475" x14ac:dyDescent="0.35"/>
    <row r="476" x14ac:dyDescent="0.35"/>
    <row r="477" x14ac:dyDescent="0.35"/>
    <row r="478" x14ac:dyDescent="0.35"/>
    <row r="479" x14ac:dyDescent="0.35"/>
    <row r="480" x14ac:dyDescent="0.35"/>
    <row r="481" x14ac:dyDescent="0.35"/>
    <row r="482" x14ac:dyDescent="0.35"/>
    <row r="483" x14ac:dyDescent="0.35"/>
    <row r="484" x14ac:dyDescent="0.35"/>
    <row r="485" x14ac:dyDescent="0.35"/>
    <row r="486" x14ac:dyDescent="0.35"/>
    <row r="487" x14ac:dyDescent="0.35"/>
    <row r="488" x14ac:dyDescent="0.35"/>
    <row r="489" x14ac:dyDescent="0.35"/>
    <row r="490" x14ac:dyDescent="0.35"/>
    <row r="491" x14ac:dyDescent="0.35"/>
    <row r="492" x14ac:dyDescent="0.35"/>
    <row r="493" x14ac:dyDescent="0.35"/>
    <row r="494" x14ac:dyDescent="0.35"/>
    <row r="495" x14ac:dyDescent="0.35"/>
    <row r="496" x14ac:dyDescent="0.35"/>
    <row r="497" x14ac:dyDescent="0.35"/>
    <row r="498" x14ac:dyDescent="0.35"/>
    <row r="499" x14ac:dyDescent="0.35"/>
    <row r="500" x14ac:dyDescent="0.35"/>
    <row r="501" x14ac:dyDescent="0.35"/>
    <row r="502" x14ac:dyDescent="0.35"/>
    <row r="503" x14ac:dyDescent="0.35"/>
    <row r="504" x14ac:dyDescent="0.35"/>
    <row r="505" x14ac:dyDescent="0.35"/>
    <row r="506" x14ac:dyDescent="0.35"/>
    <row r="507" x14ac:dyDescent="0.35"/>
    <row r="508" x14ac:dyDescent="0.35"/>
    <row r="509" x14ac:dyDescent="0.35"/>
    <row r="510" x14ac:dyDescent="0.35"/>
    <row r="511" x14ac:dyDescent="0.35"/>
    <row r="512" x14ac:dyDescent="0.35"/>
    <row r="513" x14ac:dyDescent="0.35"/>
    <row r="514" x14ac:dyDescent="0.35"/>
    <row r="515" x14ac:dyDescent="0.35"/>
    <row r="516" x14ac:dyDescent="0.35"/>
    <row r="517" x14ac:dyDescent="0.35"/>
    <row r="518" x14ac:dyDescent="0.35"/>
    <row r="519" x14ac:dyDescent="0.35"/>
    <row r="520" x14ac:dyDescent="0.35"/>
    <row r="521" x14ac:dyDescent="0.35"/>
    <row r="522" x14ac:dyDescent="0.35"/>
    <row r="523" x14ac:dyDescent="0.35"/>
    <row r="524" x14ac:dyDescent="0.35"/>
    <row r="525" x14ac:dyDescent="0.35"/>
    <row r="526" x14ac:dyDescent="0.35"/>
    <row r="527" x14ac:dyDescent="0.35"/>
    <row r="528" x14ac:dyDescent="0.35"/>
    <row r="529" x14ac:dyDescent="0.35"/>
    <row r="530" x14ac:dyDescent="0.35"/>
    <row r="531" x14ac:dyDescent="0.35"/>
    <row r="532" x14ac:dyDescent="0.35"/>
    <row r="533" x14ac:dyDescent="0.35"/>
    <row r="534" x14ac:dyDescent="0.35"/>
    <row r="535" x14ac:dyDescent="0.35"/>
    <row r="536" x14ac:dyDescent="0.35"/>
    <row r="537" x14ac:dyDescent="0.35"/>
    <row r="538" x14ac:dyDescent="0.35"/>
    <row r="539" x14ac:dyDescent="0.35"/>
    <row r="540" x14ac:dyDescent="0.35"/>
    <row r="541" x14ac:dyDescent="0.35"/>
    <row r="542" x14ac:dyDescent="0.35"/>
    <row r="543" x14ac:dyDescent="0.35"/>
    <row r="544" x14ac:dyDescent="0.35"/>
    <row r="545" x14ac:dyDescent="0.35"/>
    <row r="546" x14ac:dyDescent="0.35"/>
    <row r="547" x14ac:dyDescent="0.35"/>
    <row r="548" x14ac:dyDescent="0.35"/>
    <row r="549" x14ac:dyDescent="0.35"/>
    <row r="550" x14ac:dyDescent="0.35"/>
    <row r="551" x14ac:dyDescent="0.35"/>
    <row r="552" x14ac:dyDescent="0.35"/>
    <row r="553" x14ac:dyDescent="0.35"/>
    <row r="554" x14ac:dyDescent="0.35"/>
    <row r="555" x14ac:dyDescent="0.35"/>
    <row r="556" x14ac:dyDescent="0.35"/>
    <row r="557" x14ac:dyDescent="0.35"/>
    <row r="558" x14ac:dyDescent="0.35"/>
    <row r="559" x14ac:dyDescent="0.35"/>
    <row r="560" x14ac:dyDescent="0.35"/>
    <row r="561" x14ac:dyDescent="0.35"/>
    <row r="562" x14ac:dyDescent="0.35"/>
    <row r="563" x14ac:dyDescent="0.35"/>
    <row r="564" x14ac:dyDescent="0.35"/>
    <row r="565" x14ac:dyDescent="0.35"/>
    <row r="566" x14ac:dyDescent="0.35"/>
    <row r="567" x14ac:dyDescent="0.35"/>
    <row r="568" x14ac:dyDescent="0.35"/>
    <row r="569" x14ac:dyDescent="0.35"/>
    <row r="570" x14ac:dyDescent="0.35"/>
    <row r="571" x14ac:dyDescent="0.35"/>
    <row r="572" x14ac:dyDescent="0.35"/>
    <row r="573" x14ac:dyDescent="0.35"/>
    <row r="574" x14ac:dyDescent="0.35"/>
    <row r="575" x14ac:dyDescent="0.35"/>
    <row r="576" x14ac:dyDescent="0.35"/>
    <row r="577" x14ac:dyDescent="0.35"/>
    <row r="578" x14ac:dyDescent="0.35"/>
    <row r="579" x14ac:dyDescent="0.35"/>
    <row r="580" x14ac:dyDescent="0.35"/>
    <row r="581" x14ac:dyDescent="0.35"/>
    <row r="582" x14ac:dyDescent="0.35"/>
    <row r="583" x14ac:dyDescent="0.35"/>
    <row r="584" x14ac:dyDescent="0.35"/>
    <row r="585" x14ac:dyDescent="0.35"/>
    <row r="586" x14ac:dyDescent="0.35"/>
    <row r="587" x14ac:dyDescent="0.35"/>
    <row r="588" x14ac:dyDescent="0.35"/>
    <row r="589" x14ac:dyDescent="0.35"/>
    <row r="590" x14ac:dyDescent="0.35"/>
    <row r="591" x14ac:dyDescent="0.35"/>
    <row r="592" x14ac:dyDescent="0.35"/>
    <row r="593" x14ac:dyDescent="0.35"/>
    <row r="594" x14ac:dyDescent="0.35"/>
    <row r="595" x14ac:dyDescent="0.35"/>
    <row r="596" x14ac:dyDescent="0.35"/>
    <row r="597" x14ac:dyDescent="0.35"/>
    <row r="598" x14ac:dyDescent="0.35"/>
    <row r="599" x14ac:dyDescent="0.35"/>
    <row r="600" x14ac:dyDescent="0.35"/>
    <row r="601" x14ac:dyDescent="0.35"/>
    <row r="602" x14ac:dyDescent="0.35"/>
    <row r="603" x14ac:dyDescent="0.35"/>
    <row r="604" x14ac:dyDescent="0.35"/>
    <row r="605" x14ac:dyDescent="0.35"/>
    <row r="606" x14ac:dyDescent="0.35"/>
    <row r="607" x14ac:dyDescent="0.35"/>
    <row r="608" x14ac:dyDescent="0.35"/>
    <row r="609" x14ac:dyDescent="0.35"/>
    <row r="610" x14ac:dyDescent="0.35"/>
    <row r="611" x14ac:dyDescent="0.35"/>
    <row r="612" x14ac:dyDescent="0.35"/>
    <row r="613" x14ac:dyDescent="0.35"/>
    <row r="614" x14ac:dyDescent="0.35"/>
    <row r="615" x14ac:dyDescent="0.35"/>
    <row r="616" x14ac:dyDescent="0.35"/>
    <row r="617" x14ac:dyDescent="0.35"/>
    <row r="618" x14ac:dyDescent="0.35"/>
    <row r="619" x14ac:dyDescent="0.35"/>
    <row r="620" x14ac:dyDescent="0.35"/>
    <row r="621" x14ac:dyDescent="0.35"/>
    <row r="622" x14ac:dyDescent="0.35"/>
    <row r="623" x14ac:dyDescent="0.35"/>
    <row r="624" x14ac:dyDescent="0.35"/>
    <row r="625" x14ac:dyDescent="0.35"/>
    <row r="626" x14ac:dyDescent="0.35"/>
    <row r="627" x14ac:dyDescent="0.35"/>
    <row r="628" x14ac:dyDescent="0.35"/>
    <row r="629" x14ac:dyDescent="0.35"/>
    <row r="630" x14ac:dyDescent="0.35"/>
    <row r="631" x14ac:dyDescent="0.35"/>
    <row r="632" x14ac:dyDescent="0.35"/>
    <row r="633" x14ac:dyDescent="0.35"/>
    <row r="634" x14ac:dyDescent="0.35"/>
    <row r="635" x14ac:dyDescent="0.35"/>
    <row r="636" x14ac:dyDescent="0.35"/>
    <row r="637" x14ac:dyDescent="0.35"/>
    <row r="638" x14ac:dyDescent="0.35"/>
    <row r="639" x14ac:dyDescent="0.35"/>
    <row r="640" x14ac:dyDescent="0.35"/>
    <row r="641" x14ac:dyDescent="0.35"/>
    <row r="642" x14ac:dyDescent="0.35"/>
    <row r="643" x14ac:dyDescent="0.35"/>
    <row r="644" x14ac:dyDescent="0.35"/>
    <row r="645" x14ac:dyDescent="0.35"/>
    <row r="646" x14ac:dyDescent="0.35"/>
    <row r="647" x14ac:dyDescent="0.35"/>
    <row r="648" x14ac:dyDescent="0.35"/>
    <row r="649" x14ac:dyDescent="0.35"/>
    <row r="650" x14ac:dyDescent="0.35"/>
    <row r="651" x14ac:dyDescent="0.35"/>
    <row r="652" x14ac:dyDescent="0.35"/>
    <row r="653" x14ac:dyDescent="0.35"/>
    <row r="654" x14ac:dyDescent="0.35"/>
    <row r="655" x14ac:dyDescent="0.35"/>
    <row r="656" x14ac:dyDescent="0.35"/>
    <row r="657" x14ac:dyDescent="0.35"/>
    <row r="658" x14ac:dyDescent="0.35"/>
    <row r="659" x14ac:dyDescent="0.35"/>
    <row r="660" x14ac:dyDescent="0.35"/>
    <row r="661" x14ac:dyDescent="0.35"/>
    <row r="662" x14ac:dyDescent="0.35"/>
    <row r="663" x14ac:dyDescent="0.35"/>
    <row r="664" x14ac:dyDescent="0.35"/>
    <row r="665" x14ac:dyDescent="0.35"/>
    <row r="666" x14ac:dyDescent="0.35"/>
    <row r="667" x14ac:dyDescent="0.35"/>
    <row r="668" x14ac:dyDescent="0.35"/>
    <row r="669" x14ac:dyDescent="0.35"/>
    <row r="670" x14ac:dyDescent="0.35"/>
    <row r="671" x14ac:dyDescent="0.35"/>
    <row r="672" x14ac:dyDescent="0.35"/>
    <row r="673" x14ac:dyDescent="0.35"/>
    <row r="674" x14ac:dyDescent="0.35"/>
    <row r="675" x14ac:dyDescent="0.35"/>
    <row r="676" x14ac:dyDescent="0.35"/>
    <row r="677" x14ac:dyDescent="0.35"/>
    <row r="678" x14ac:dyDescent="0.35"/>
    <row r="679" x14ac:dyDescent="0.35"/>
    <row r="680" x14ac:dyDescent="0.35"/>
    <row r="681" x14ac:dyDescent="0.35"/>
    <row r="682" x14ac:dyDescent="0.35"/>
    <row r="683" x14ac:dyDescent="0.35"/>
    <row r="684" x14ac:dyDescent="0.35"/>
    <row r="685" x14ac:dyDescent="0.35"/>
    <row r="686" x14ac:dyDescent="0.35"/>
    <row r="687" x14ac:dyDescent="0.35"/>
    <row r="688" x14ac:dyDescent="0.35"/>
    <row r="689" x14ac:dyDescent="0.35"/>
    <row r="690" x14ac:dyDescent="0.35"/>
    <row r="691" x14ac:dyDescent="0.35"/>
    <row r="692" x14ac:dyDescent="0.35"/>
    <row r="693" x14ac:dyDescent="0.35"/>
    <row r="694" x14ac:dyDescent="0.35"/>
    <row r="695" x14ac:dyDescent="0.35"/>
    <row r="696" x14ac:dyDescent="0.35"/>
    <row r="697" x14ac:dyDescent="0.35"/>
    <row r="698" x14ac:dyDescent="0.35"/>
    <row r="699" x14ac:dyDescent="0.35"/>
    <row r="700" x14ac:dyDescent="0.35"/>
    <row r="701" x14ac:dyDescent="0.35"/>
    <row r="702" x14ac:dyDescent="0.35"/>
    <row r="703" x14ac:dyDescent="0.35"/>
    <row r="704" x14ac:dyDescent="0.35"/>
    <row r="705" x14ac:dyDescent="0.35"/>
    <row r="706" x14ac:dyDescent="0.35"/>
    <row r="707" x14ac:dyDescent="0.35"/>
    <row r="708" x14ac:dyDescent="0.35"/>
    <row r="709" x14ac:dyDescent="0.35"/>
    <row r="710" x14ac:dyDescent="0.35"/>
    <row r="711" x14ac:dyDescent="0.35"/>
    <row r="712" x14ac:dyDescent="0.35"/>
    <row r="713" x14ac:dyDescent="0.35"/>
    <row r="714" x14ac:dyDescent="0.35"/>
    <row r="715" x14ac:dyDescent="0.35"/>
    <row r="716" x14ac:dyDescent="0.35"/>
    <row r="717" x14ac:dyDescent="0.35"/>
    <row r="718" x14ac:dyDescent="0.35"/>
    <row r="719" x14ac:dyDescent="0.35"/>
    <row r="720" x14ac:dyDescent="0.35"/>
    <row r="721" x14ac:dyDescent="0.35"/>
    <row r="722" x14ac:dyDescent="0.35"/>
    <row r="723" x14ac:dyDescent="0.35"/>
    <row r="724" x14ac:dyDescent="0.35"/>
    <row r="725" x14ac:dyDescent="0.35"/>
    <row r="726" x14ac:dyDescent="0.35"/>
    <row r="727" x14ac:dyDescent="0.35"/>
    <row r="728" x14ac:dyDescent="0.35"/>
    <row r="729" x14ac:dyDescent="0.35"/>
    <row r="730" x14ac:dyDescent="0.35"/>
    <row r="731" x14ac:dyDescent="0.35"/>
    <row r="732" x14ac:dyDescent="0.35"/>
    <row r="733" x14ac:dyDescent="0.35"/>
    <row r="734" x14ac:dyDescent="0.35"/>
    <row r="735" x14ac:dyDescent="0.35"/>
    <row r="736" x14ac:dyDescent="0.35"/>
    <row r="737" x14ac:dyDescent="0.35"/>
    <row r="738" x14ac:dyDescent="0.35"/>
    <row r="739" x14ac:dyDescent="0.35"/>
    <row r="740" x14ac:dyDescent="0.35"/>
    <row r="741" x14ac:dyDescent="0.35"/>
    <row r="742" x14ac:dyDescent="0.35"/>
    <row r="743" x14ac:dyDescent="0.35"/>
    <row r="744" x14ac:dyDescent="0.35"/>
    <row r="745" x14ac:dyDescent="0.35"/>
    <row r="746" x14ac:dyDescent="0.35"/>
    <row r="747" x14ac:dyDescent="0.35"/>
    <row r="748" x14ac:dyDescent="0.35"/>
    <row r="749" x14ac:dyDescent="0.35"/>
    <row r="750" x14ac:dyDescent="0.35"/>
    <row r="751" x14ac:dyDescent="0.35"/>
    <row r="752" x14ac:dyDescent="0.35"/>
    <row r="753" x14ac:dyDescent="0.35"/>
    <row r="754" x14ac:dyDescent="0.35"/>
    <row r="755" x14ac:dyDescent="0.35"/>
    <row r="756" x14ac:dyDescent="0.35"/>
    <row r="757" x14ac:dyDescent="0.35"/>
    <row r="758" x14ac:dyDescent="0.35"/>
    <row r="759" x14ac:dyDescent="0.35"/>
    <row r="760" x14ac:dyDescent="0.35"/>
    <row r="761" x14ac:dyDescent="0.35"/>
    <row r="762" x14ac:dyDescent="0.35"/>
    <row r="763" x14ac:dyDescent="0.35"/>
    <row r="764" x14ac:dyDescent="0.35"/>
    <row r="765" x14ac:dyDescent="0.35"/>
    <row r="766" x14ac:dyDescent="0.35"/>
    <row r="767" x14ac:dyDescent="0.35"/>
    <row r="768" x14ac:dyDescent="0.35"/>
    <row r="769" x14ac:dyDescent="0.35"/>
    <row r="770" x14ac:dyDescent="0.35"/>
    <row r="771" x14ac:dyDescent="0.35"/>
    <row r="772" x14ac:dyDescent="0.35"/>
    <row r="773" x14ac:dyDescent="0.35"/>
    <row r="774" x14ac:dyDescent="0.35"/>
    <row r="775" x14ac:dyDescent="0.35"/>
    <row r="776" x14ac:dyDescent="0.35"/>
    <row r="777" x14ac:dyDescent="0.35"/>
    <row r="778" x14ac:dyDescent="0.35"/>
    <row r="779" x14ac:dyDescent="0.35"/>
    <row r="780" x14ac:dyDescent="0.35"/>
    <row r="781" x14ac:dyDescent="0.35"/>
    <row r="782" x14ac:dyDescent="0.35"/>
    <row r="783" x14ac:dyDescent="0.35"/>
    <row r="784" x14ac:dyDescent="0.35"/>
    <row r="785" x14ac:dyDescent="0.35"/>
    <row r="786" x14ac:dyDescent="0.35"/>
    <row r="787" x14ac:dyDescent="0.35"/>
    <row r="788" x14ac:dyDescent="0.35"/>
    <row r="789" x14ac:dyDescent="0.35"/>
    <row r="790" x14ac:dyDescent="0.35"/>
    <row r="791" x14ac:dyDescent="0.35"/>
    <row r="792" x14ac:dyDescent="0.35"/>
    <row r="793" x14ac:dyDescent="0.35"/>
    <row r="794" x14ac:dyDescent="0.35"/>
    <row r="795" x14ac:dyDescent="0.35"/>
    <row r="796" x14ac:dyDescent="0.35"/>
    <row r="797" x14ac:dyDescent="0.35"/>
    <row r="798" x14ac:dyDescent="0.35"/>
    <row r="799" x14ac:dyDescent="0.35"/>
    <row r="800" x14ac:dyDescent="0.35"/>
    <row r="801" x14ac:dyDescent="0.35"/>
    <row r="802" x14ac:dyDescent="0.35"/>
    <row r="803" x14ac:dyDescent="0.35"/>
    <row r="804" x14ac:dyDescent="0.35"/>
    <row r="805" x14ac:dyDescent="0.35"/>
    <row r="806" x14ac:dyDescent="0.35"/>
    <row r="807" x14ac:dyDescent="0.35"/>
    <row r="808" x14ac:dyDescent="0.35"/>
    <row r="809" x14ac:dyDescent="0.35"/>
    <row r="810" x14ac:dyDescent="0.35"/>
    <row r="811" x14ac:dyDescent="0.35"/>
    <row r="812" x14ac:dyDescent="0.35"/>
    <row r="813" x14ac:dyDescent="0.35"/>
    <row r="814" x14ac:dyDescent="0.35"/>
    <row r="815" x14ac:dyDescent="0.35"/>
    <row r="816" x14ac:dyDescent="0.35"/>
    <row r="817" x14ac:dyDescent="0.35"/>
    <row r="818" x14ac:dyDescent="0.35"/>
    <row r="819" x14ac:dyDescent="0.35"/>
    <row r="820" x14ac:dyDescent="0.35"/>
    <row r="821" x14ac:dyDescent="0.35"/>
    <row r="822" x14ac:dyDescent="0.35"/>
    <row r="823" x14ac:dyDescent="0.35"/>
    <row r="824" x14ac:dyDescent="0.35"/>
    <row r="825" x14ac:dyDescent="0.35"/>
    <row r="826" x14ac:dyDescent="0.35"/>
    <row r="827" x14ac:dyDescent="0.35"/>
    <row r="828" x14ac:dyDescent="0.35"/>
    <row r="829" x14ac:dyDescent="0.35"/>
    <row r="830" x14ac:dyDescent="0.35"/>
    <row r="831" x14ac:dyDescent="0.35"/>
    <row r="832" x14ac:dyDescent="0.35"/>
    <row r="833" x14ac:dyDescent="0.35"/>
    <row r="834" x14ac:dyDescent="0.35"/>
    <row r="835" x14ac:dyDescent="0.35"/>
    <row r="836" x14ac:dyDescent="0.35"/>
    <row r="837" x14ac:dyDescent="0.35"/>
    <row r="838" x14ac:dyDescent="0.35"/>
    <row r="839" x14ac:dyDescent="0.35"/>
    <row r="840" x14ac:dyDescent="0.35"/>
    <row r="841" x14ac:dyDescent="0.35"/>
    <row r="842" x14ac:dyDescent="0.35"/>
    <row r="843" x14ac:dyDescent="0.35"/>
    <row r="844" x14ac:dyDescent="0.35"/>
    <row r="845" x14ac:dyDescent="0.35"/>
    <row r="846" x14ac:dyDescent="0.35"/>
    <row r="847" x14ac:dyDescent="0.35"/>
    <row r="848" x14ac:dyDescent="0.35"/>
    <row r="849" x14ac:dyDescent="0.35"/>
    <row r="850" x14ac:dyDescent="0.35"/>
    <row r="851" x14ac:dyDescent="0.35"/>
    <row r="852" x14ac:dyDescent="0.35"/>
    <row r="853" x14ac:dyDescent="0.35"/>
    <row r="854" x14ac:dyDescent="0.35"/>
    <row r="855" x14ac:dyDescent="0.35"/>
    <row r="856" x14ac:dyDescent="0.35"/>
    <row r="857" x14ac:dyDescent="0.35"/>
    <row r="858" x14ac:dyDescent="0.35"/>
    <row r="859" x14ac:dyDescent="0.35"/>
    <row r="860" x14ac:dyDescent="0.35"/>
    <row r="861" x14ac:dyDescent="0.35"/>
    <row r="862" x14ac:dyDescent="0.35"/>
    <row r="863" x14ac:dyDescent="0.35"/>
    <row r="864" x14ac:dyDescent="0.35"/>
    <row r="865" x14ac:dyDescent="0.35"/>
    <row r="866" x14ac:dyDescent="0.35"/>
    <row r="867" x14ac:dyDescent="0.35"/>
    <row r="868" x14ac:dyDescent="0.35"/>
    <row r="869" x14ac:dyDescent="0.35"/>
    <row r="870" x14ac:dyDescent="0.35"/>
    <row r="871" x14ac:dyDescent="0.35"/>
    <row r="872" x14ac:dyDescent="0.35"/>
    <row r="873" x14ac:dyDescent="0.35"/>
    <row r="874" x14ac:dyDescent="0.35"/>
    <row r="875" x14ac:dyDescent="0.35"/>
    <row r="876" x14ac:dyDescent="0.35"/>
    <row r="877" x14ac:dyDescent="0.35"/>
    <row r="878" x14ac:dyDescent="0.35"/>
    <row r="879" x14ac:dyDescent="0.35"/>
    <row r="880" x14ac:dyDescent="0.35"/>
    <row r="881" x14ac:dyDescent="0.35"/>
    <row r="882" x14ac:dyDescent="0.35"/>
    <row r="883" x14ac:dyDescent="0.35"/>
    <row r="884" x14ac:dyDescent="0.35"/>
    <row r="885" x14ac:dyDescent="0.35"/>
    <row r="886" x14ac:dyDescent="0.35"/>
    <row r="887" x14ac:dyDescent="0.35"/>
    <row r="888" x14ac:dyDescent="0.35"/>
    <row r="889" x14ac:dyDescent="0.35"/>
    <row r="890" x14ac:dyDescent="0.35"/>
    <row r="891" x14ac:dyDescent="0.35"/>
    <row r="892" x14ac:dyDescent="0.35"/>
    <row r="893" x14ac:dyDescent="0.35"/>
    <row r="894" x14ac:dyDescent="0.35"/>
    <row r="895" x14ac:dyDescent="0.35"/>
    <row r="896" x14ac:dyDescent="0.35"/>
    <row r="897" x14ac:dyDescent="0.35"/>
    <row r="898" x14ac:dyDescent="0.35"/>
    <row r="899" x14ac:dyDescent="0.35"/>
    <row r="900" x14ac:dyDescent="0.35"/>
    <row r="901" x14ac:dyDescent="0.35"/>
    <row r="902" x14ac:dyDescent="0.35"/>
    <row r="903" x14ac:dyDescent="0.35"/>
    <row r="904" x14ac:dyDescent="0.35"/>
    <row r="905" x14ac:dyDescent="0.35"/>
    <row r="906" x14ac:dyDescent="0.35"/>
    <row r="907" x14ac:dyDescent="0.35"/>
    <row r="908" x14ac:dyDescent="0.35"/>
    <row r="909" x14ac:dyDescent="0.35"/>
    <row r="910" x14ac:dyDescent="0.35"/>
    <row r="911" x14ac:dyDescent="0.35"/>
    <row r="912" x14ac:dyDescent="0.35"/>
    <row r="913" x14ac:dyDescent="0.35"/>
    <row r="914" x14ac:dyDescent="0.35"/>
    <row r="915" x14ac:dyDescent="0.35"/>
    <row r="916" x14ac:dyDescent="0.35"/>
    <row r="917" x14ac:dyDescent="0.35"/>
    <row r="918" x14ac:dyDescent="0.35"/>
    <row r="919" x14ac:dyDescent="0.35"/>
    <row r="920" x14ac:dyDescent="0.35"/>
    <row r="921" x14ac:dyDescent="0.35"/>
    <row r="922" x14ac:dyDescent="0.35"/>
    <row r="923" x14ac:dyDescent="0.35"/>
    <row r="924" x14ac:dyDescent="0.35"/>
    <row r="925" x14ac:dyDescent="0.35"/>
    <row r="926" x14ac:dyDescent="0.35"/>
    <row r="927" x14ac:dyDescent="0.35"/>
    <row r="928" x14ac:dyDescent="0.35"/>
    <row r="929" x14ac:dyDescent="0.35"/>
    <row r="930" x14ac:dyDescent="0.35"/>
    <row r="931" x14ac:dyDescent="0.35"/>
    <row r="932" x14ac:dyDescent="0.35"/>
    <row r="933" x14ac:dyDescent="0.35"/>
    <row r="934" x14ac:dyDescent="0.35"/>
    <row r="935" x14ac:dyDescent="0.35"/>
    <row r="936" x14ac:dyDescent="0.35"/>
    <row r="937" x14ac:dyDescent="0.35"/>
    <row r="938" x14ac:dyDescent="0.35"/>
    <row r="939" x14ac:dyDescent="0.35"/>
    <row r="940" x14ac:dyDescent="0.35"/>
    <row r="941" x14ac:dyDescent="0.35"/>
    <row r="942" x14ac:dyDescent="0.35"/>
    <row r="943" x14ac:dyDescent="0.35"/>
    <row r="944" x14ac:dyDescent="0.35"/>
    <row r="945" x14ac:dyDescent="0.35"/>
    <row r="946" x14ac:dyDescent="0.35"/>
    <row r="947" x14ac:dyDescent="0.35"/>
    <row r="948" x14ac:dyDescent="0.35"/>
    <row r="949" x14ac:dyDescent="0.35"/>
    <row r="950" x14ac:dyDescent="0.35"/>
    <row r="951" x14ac:dyDescent="0.35"/>
    <row r="952" x14ac:dyDescent="0.35"/>
    <row r="953" x14ac:dyDescent="0.35"/>
    <row r="954" x14ac:dyDescent="0.35"/>
    <row r="955" x14ac:dyDescent="0.35"/>
    <row r="956" x14ac:dyDescent="0.35"/>
    <row r="957" x14ac:dyDescent="0.35"/>
    <row r="958" x14ac:dyDescent="0.35"/>
    <row r="959" x14ac:dyDescent="0.35"/>
    <row r="960" x14ac:dyDescent="0.35"/>
    <row r="961" x14ac:dyDescent="0.35"/>
    <row r="962" x14ac:dyDescent="0.35"/>
    <row r="963" x14ac:dyDescent="0.35"/>
    <row r="964" x14ac:dyDescent="0.35"/>
    <row r="965" x14ac:dyDescent="0.35"/>
    <row r="966" x14ac:dyDescent="0.35"/>
    <row r="967" x14ac:dyDescent="0.35"/>
    <row r="968" x14ac:dyDescent="0.35"/>
    <row r="969" x14ac:dyDescent="0.35"/>
    <row r="970" x14ac:dyDescent="0.35"/>
    <row r="971" x14ac:dyDescent="0.35"/>
    <row r="972" x14ac:dyDescent="0.35"/>
    <row r="973" x14ac:dyDescent="0.35"/>
    <row r="974" x14ac:dyDescent="0.35"/>
    <row r="975" x14ac:dyDescent="0.35"/>
    <row r="976" x14ac:dyDescent="0.35"/>
    <row r="977" x14ac:dyDescent="0.35"/>
    <row r="978" x14ac:dyDescent="0.35"/>
    <row r="979" x14ac:dyDescent="0.35"/>
    <row r="980" x14ac:dyDescent="0.35"/>
    <row r="981" x14ac:dyDescent="0.35"/>
    <row r="982" x14ac:dyDescent="0.35"/>
    <row r="983" x14ac:dyDescent="0.35"/>
    <row r="984" x14ac:dyDescent="0.35"/>
    <row r="985" x14ac:dyDescent="0.35"/>
    <row r="986" x14ac:dyDescent="0.35"/>
    <row r="987" x14ac:dyDescent="0.35"/>
    <row r="988" x14ac:dyDescent="0.35"/>
    <row r="989" x14ac:dyDescent="0.35"/>
    <row r="990" x14ac:dyDescent="0.35"/>
    <row r="991" x14ac:dyDescent="0.35"/>
    <row r="992" x14ac:dyDescent="0.35"/>
    <row r="993" x14ac:dyDescent="0.35"/>
    <row r="994" x14ac:dyDescent="0.35"/>
    <row r="995" x14ac:dyDescent="0.35"/>
    <row r="996" x14ac:dyDescent="0.35"/>
    <row r="997" x14ac:dyDescent="0.35"/>
    <row r="998" x14ac:dyDescent="0.35"/>
    <row r="999" x14ac:dyDescent="0.35"/>
    <row r="1000" x14ac:dyDescent="0.35"/>
    <row r="1001" x14ac:dyDescent="0.35"/>
    <row r="1002" x14ac:dyDescent="0.35"/>
    <row r="1003" x14ac:dyDescent="0.35"/>
    <row r="1004" x14ac:dyDescent="0.35"/>
    <row r="1005" x14ac:dyDescent="0.35"/>
    <row r="1006" x14ac:dyDescent="0.35"/>
    <row r="1007" x14ac:dyDescent="0.35"/>
    <row r="1008" x14ac:dyDescent="0.35"/>
    <row r="1009" x14ac:dyDescent="0.35"/>
    <row r="1010" x14ac:dyDescent="0.35"/>
    <row r="1011" x14ac:dyDescent="0.35"/>
    <row r="1012" x14ac:dyDescent="0.35"/>
    <row r="1013" x14ac:dyDescent="0.35"/>
    <row r="1014" x14ac:dyDescent="0.35"/>
    <row r="1015" x14ac:dyDescent="0.35"/>
    <row r="1016" x14ac:dyDescent="0.35"/>
    <row r="1017" x14ac:dyDescent="0.35"/>
    <row r="1018" x14ac:dyDescent="0.35"/>
    <row r="1019" x14ac:dyDescent="0.35"/>
    <row r="1020" x14ac:dyDescent="0.35"/>
    <row r="1021" x14ac:dyDescent="0.35"/>
    <row r="1022" x14ac:dyDescent="0.35"/>
    <row r="1023" x14ac:dyDescent="0.35"/>
    <row r="1024" x14ac:dyDescent="0.35"/>
    <row r="1025" x14ac:dyDescent="0.35"/>
    <row r="1026" x14ac:dyDescent="0.35"/>
    <row r="1027" x14ac:dyDescent="0.35"/>
    <row r="1028" x14ac:dyDescent="0.35"/>
    <row r="1029" x14ac:dyDescent="0.35"/>
    <row r="1030" x14ac:dyDescent="0.35"/>
    <row r="1031" x14ac:dyDescent="0.35"/>
    <row r="1032" x14ac:dyDescent="0.35"/>
    <row r="1033" x14ac:dyDescent="0.35"/>
    <row r="1034" x14ac:dyDescent="0.35"/>
    <row r="1035" x14ac:dyDescent="0.35"/>
    <row r="1036" x14ac:dyDescent="0.35"/>
    <row r="1037" x14ac:dyDescent="0.35"/>
    <row r="1038" x14ac:dyDescent="0.35"/>
    <row r="1039" x14ac:dyDescent="0.35"/>
    <row r="1040" x14ac:dyDescent="0.35"/>
    <row r="1041" x14ac:dyDescent="0.35"/>
    <row r="1042" x14ac:dyDescent="0.35"/>
    <row r="1043" x14ac:dyDescent="0.35"/>
    <row r="1044" x14ac:dyDescent="0.35"/>
    <row r="1045" x14ac:dyDescent="0.35"/>
    <row r="1046" x14ac:dyDescent="0.35"/>
    <row r="1047" x14ac:dyDescent="0.35"/>
    <row r="1048" x14ac:dyDescent="0.35"/>
    <row r="1049" x14ac:dyDescent="0.35"/>
    <row r="1050" x14ac:dyDescent="0.35"/>
    <row r="1051" x14ac:dyDescent="0.35"/>
    <row r="1052" x14ac:dyDescent="0.35"/>
    <row r="1053" x14ac:dyDescent="0.35"/>
    <row r="1054" x14ac:dyDescent="0.35"/>
    <row r="1055" x14ac:dyDescent="0.35"/>
    <row r="1056" x14ac:dyDescent="0.35"/>
    <row r="1057" x14ac:dyDescent="0.35"/>
    <row r="1058" x14ac:dyDescent="0.35"/>
    <row r="1059" x14ac:dyDescent="0.35"/>
    <row r="1060" x14ac:dyDescent="0.35"/>
    <row r="1061" x14ac:dyDescent="0.35"/>
    <row r="1062" x14ac:dyDescent="0.35"/>
    <row r="1063" x14ac:dyDescent="0.35"/>
    <row r="1064" x14ac:dyDescent="0.35"/>
    <row r="1065" x14ac:dyDescent="0.35"/>
    <row r="1066" x14ac:dyDescent="0.35"/>
    <row r="1067" x14ac:dyDescent="0.35"/>
    <row r="1068" x14ac:dyDescent="0.35"/>
    <row r="1069" x14ac:dyDescent="0.35"/>
    <row r="1070" x14ac:dyDescent="0.35"/>
    <row r="1071" x14ac:dyDescent="0.35"/>
    <row r="1072" x14ac:dyDescent="0.35"/>
    <row r="1073" x14ac:dyDescent="0.35"/>
    <row r="1074" x14ac:dyDescent="0.35"/>
    <row r="1075" x14ac:dyDescent="0.35"/>
    <row r="1076" x14ac:dyDescent="0.35"/>
    <row r="1077" x14ac:dyDescent="0.35"/>
    <row r="1078" x14ac:dyDescent="0.35"/>
    <row r="1079" x14ac:dyDescent="0.35"/>
    <row r="1080" x14ac:dyDescent="0.35"/>
    <row r="1081" x14ac:dyDescent="0.35"/>
    <row r="1082" x14ac:dyDescent="0.35"/>
    <row r="1083" x14ac:dyDescent="0.35"/>
    <row r="1084" x14ac:dyDescent="0.35"/>
    <row r="1085" x14ac:dyDescent="0.35"/>
    <row r="1086" x14ac:dyDescent="0.35"/>
    <row r="1087" x14ac:dyDescent="0.35"/>
    <row r="1088" x14ac:dyDescent="0.35"/>
    <row r="1089" x14ac:dyDescent="0.35"/>
    <row r="1090" x14ac:dyDescent="0.35"/>
    <row r="1091" x14ac:dyDescent="0.35"/>
    <row r="1092" x14ac:dyDescent="0.35"/>
    <row r="1093" x14ac:dyDescent="0.35"/>
    <row r="1094" x14ac:dyDescent="0.35"/>
    <row r="1095" x14ac:dyDescent="0.35"/>
    <row r="1096" x14ac:dyDescent="0.35"/>
    <row r="1097" x14ac:dyDescent="0.35"/>
    <row r="1098" x14ac:dyDescent="0.35"/>
    <row r="1099" x14ac:dyDescent="0.35"/>
    <row r="1100" x14ac:dyDescent="0.35"/>
    <row r="1101" x14ac:dyDescent="0.35"/>
    <row r="1102" x14ac:dyDescent="0.35"/>
    <row r="1103" x14ac:dyDescent="0.35"/>
    <row r="1104" x14ac:dyDescent="0.35"/>
    <row r="1105" x14ac:dyDescent="0.35"/>
    <row r="1106" x14ac:dyDescent="0.35"/>
    <row r="1107" x14ac:dyDescent="0.35"/>
    <row r="1108" x14ac:dyDescent="0.35"/>
    <row r="1109" x14ac:dyDescent="0.35"/>
    <row r="1110" x14ac:dyDescent="0.35"/>
    <row r="1111" x14ac:dyDescent="0.35"/>
    <row r="1112" x14ac:dyDescent="0.35"/>
    <row r="1113" x14ac:dyDescent="0.35"/>
    <row r="1114" x14ac:dyDescent="0.35"/>
    <row r="1115" x14ac:dyDescent="0.35"/>
    <row r="1116" x14ac:dyDescent="0.35"/>
    <row r="1117" x14ac:dyDescent="0.35"/>
    <row r="1118" x14ac:dyDescent="0.35"/>
    <row r="1119" x14ac:dyDescent="0.35"/>
    <row r="1120" x14ac:dyDescent="0.35"/>
    <row r="1121" x14ac:dyDescent="0.35"/>
    <row r="1122" x14ac:dyDescent="0.35"/>
    <row r="1123" x14ac:dyDescent="0.35"/>
    <row r="1124" x14ac:dyDescent="0.35"/>
    <row r="1125" x14ac:dyDescent="0.35"/>
    <row r="1126" x14ac:dyDescent="0.35"/>
    <row r="1127" x14ac:dyDescent="0.35"/>
    <row r="1128" x14ac:dyDescent="0.35"/>
    <row r="1129" x14ac:dyDescent="0.35"/>
    <row r="1130" x14ac:dyDescent="0.35"/>
    <row r="1131" x14ac:dyDescent="0.35"/>
    <row r="1132" x14ac:dyDescent="0.35"/>
    <row r="1133" x14ac:dyDescent="0.35"/>
    <row r="1134" x14ac:dyDescent="0.35"/>
    <row r="1135" x14ac:dyDescent="0.35"/>
    <row r="1136" x14ac:dyDescent="0.35"/>
    <row r="1137" x14ac:dyDescent="0.35"/>
    <row r="1138" x14ac:dyDescent="0.35"/>
    <row r="1139" x14ac:dyDescent="0.35"/>
    <row r="1140" x14ac:dyDescent="0.35"/>
    <row r="1141" x14ac:dyDescent="0.35"/>
    <row r="1142" x14ac:dyDescent="0.35"/>
    <row r="1143" x14ac:dyDescent="0.35"/>
    <row r="1144" x14ac:dyDescent="0.35"/>
    <row r="1145" x14ac:dyDescent="0.35"/>
    <row r="1146" x14ac:dyDescent="0.35"/>
    <row r="1147" x14ac:dyDescent="0.35"/>
    <row r="1148" x14ac:dyDescent="0.35"/>
    <row r="1149" x14ac:dyDescent="0.35"/>
    <row r="1150" x14ac:dyDescent="0.35"/>
    <row r="1151" x14ac:dyDescent="0.35"/>
    <row r="1152" x14ac:dyDescent="0.35"/>
    <row r="1153" x14ac:dyDescent="0.35"/>
    <row r="1154" x14ac:dyDescent="0.35"/>
    <row r="1155" x14ac:dyDescent="0.35"/>
    <row r="1156" x14ac:dyDescent="0.35"/>
    <row r="1157" x14ac:dyDescent="0.35"/>
    <row r="1158" x14ac:dyDescent="0.35"/>
    <row r="1159" x14ac:dyDescent="0.35"/>
    <row r="1160" x14ac:dyDescent="0.35"/>
    <row r="1161" x14ac:dyDescent="0.35"/>
    <row r="1162" x14ac:dyDescent="0.35"/>
    <row r="1163" x14ac:dyDescent="0.35"/>
    <row r="1164" x14ac:dyDescent="0.35"/>
    <row r="1165" x14ac:dyDescent="0.35"/>
    <row r="1166" x14ac:dyDescent="0.35"/>
    <row r="1167" x14ac:dyDescent="0.35"/>
    <row r="1168" x14ac:dyDescent="0.35"/>
    <row r="1169" x14ac:dyDescent="0.35"/>
    <row r="1170" x14ac:dyDescent="0.35"/>
    <row r="1171" x14ac:dyDescent="0.35"/>
    <row r="1172" x14ac:dyDescent="0.35"/>
    <row r="1173" x14ac:dyDescent="0.35"/>
    <row r="1174" x14ac:dyDescent="0.35"/>
    <row r="1175" x14ac:dyDescent="0.35"/>
    <row r="1176" x14ac:dyDescent="0.35"/>
    <row r="1177" x14ac:dyDescent="0.35"/>
    <row r="1178" x14ac:dyDescent="0.35"/>
    <row r="1179" x14ac:dyDescent="0.35"/>
    <row r="1180" x14ac:dyDescent="0.35"/>
    <row r="1181" x14ac:dyDescent="0.35"/>
    <row r="1182" x14ac:dyDescent="0.35"/>
    <row r="1183" x14ac:dyDescent="0.35"/>
    <row r="1184" x14ac:dyDescent="0.35"/>
    <row r="1185" x14ac:dyDescent="0.35"/>
    <row r="1186" x14ac:dyDescent="0.35"/>
    <row r="1187" x14ac:dyDescent="0.35"/>
    <row r="1188" x14ac:dyDescent="0.35"/>
    <row r="1189" x14ac:dyDescent="0.35"/>
    <row r="1190" x14ac:dyDescent="0.35"/>
    <row r="1191" x14ac:dyDescent="0.35"/>
    <row r="1192" x14ac:dyDescent="0.35"/>
    <row r="1193" x14ac:dyDescent="0.35"/>
    <row r="1194" x14ac:dyDescent="0.35"/>
    <row r="1195" x14ac:dyDescent="0.35"/>
    <row r="1196" x14ac:dyDescent="0.35"/>
    <row r="1197" x14ac:dyDescent="0.35"/>
    <row r="1198" x14ac:dyDescent="0.35"/>
    <row r="1199" x14ac:dyDescent="0.35"/>
    <row r="1200" x14ac:dyDescent="0.35"/>
    <row r="1201" x14ac:dyDescent="0.35"/>
    <row r="1202" x14ac:dyDescent="0.35"/>
    <row r="1203" x14ac:dyDescent="0.35"/>
    <row r="1204" x14ac:dyDescent="0.35"/>
    <row r="1205" x14ac:dyDescent="0.35"/>
    <row r="1206" x14ac:dyDescent="0.35"/>
    <row r="1207" x14ac:dyDescent="0.35"/>
    <row r="1208" x14ac:dyDescent="0.35"/>
    <row r="1209" x14ac:dyDescent="0.35"/>
    <row r="1210" x14ac:dyDescent="0.35"/>
    <row r="1211" x14ac:dyDescent="0.35"/>
    <row r="1212" x14ac:dyDescent="0.35"/>
    <row r="1213" x14ac:dyDescent="0.35"/>
    <row r="1214" x14ac:dyDescent="0.35"/>
    <row r="1215" x14ac:dyDescent="0.35"/>
    <row r="1216" x14ac:dyDescent="0.35"/>
    <row r="1217" x14ac:dyDescent="0.35"/>
    <row r="1218" x14ac:dyDescent="0.35"/>
    <row r="1219" x14ac:dyDescent="0.35"/>
    <row r="1220" x14ac:dyDescent="0.35"/>
    <row r="1221" x14ac:dyDescent="0.35"/>
    <row r="1222" x14ac:dyDescent="0.35"/>
    <row r="1223" x14ac:dyDescent="0.35"/>
    <row r="1224" x14ac:dyDescent="0.35"/>
    <row r="1225" x14ac:dyDescent="0.35"/>
    <row r="1226" x14ac:dyDescent="0.35"/>
    <row r="1227" x14ac:dyDescent="0.35"/>
    <row r="1228" x14ac:dyDescent="0.35"/>
    <row r="1229" x14ac:dyDescent="0.35"/>
    <row r="1230" x14ac:dyDescent="0.35"/>
    <row r="1231" x14ac:dyDescent="0.35"/>
    <row r="1232" x14ac:dyDescent="0.35"/>
    <row r="1233" x14ac:dyDescent="0.35"/>
    <row r="1234" x14ac:dyDescent="0.35"/>
    <row r="1235" x14ac:dyDescent="0.35"/>
    <row r="1236" x14ac:dyDescent="0.35"/>
    <row r="1237" x14ac:dyDescent="0.35"/>
    <row r="1238" x14ac:dyDescent="0.35"/>
    <row r="1239" x14ac:dyDescent="0.35"/>
    <row r="1240" x14ac:dyDescent="0.35"/>
    <row r="1241" x14ac:dyDescent="0.35"/>
    <row r="1242" x14ac:dyDescent="0.35"/>
    <row r="1243" x14ac:dyDescent="0.35"/>
    <row r="1244" x14ac:dyDescent="0.35"/>
    <row r="1245" x14ac:dyDescent="0.35"/>
    <row r="1246" x14ac:dyDescent="0.35"/>
    <row r="1247" x14ac:dyDescent="0.35"/>
    <row r="1248" x14ac:dyDescent="0.35"/>
    <row r="1249" x14ac:dyDescent="0.35"/>
    <row r="1250" x14ac:dyDescent="0.35"/>
    <row r="1251" x14ac:dyDescent="0.35"/>
    <row r="1252" x14ac:dyDescent="0.35"/>
    <row r="1253" x14ac:dyDescent="0.35"/>
    <row r="1254" x14ac:dyDescent="0.35"/>
    <row r="1255" x14ac:dyDescent="0.35"/>
    <row r="1256" x14ac:dyDescent="0.35"/>
    <row r="1257" x14ac:dyDescent="0.35"/>
    <row r="1258" x14ac:dyDescent="0.35"/>
    <row r="1259" x14ac:dyDescent="0.35"/>
    <row r="1260" x14ac:dyDescent="0.35"/>
    <row r="1261" x14ac:dyDescent="0.35"/>
    <row r="1262" x14ac:dyDescent="0.35"/>
    <row r="1263" x14ac:dyDescent="0.35"/>
    <row r="1264" x14ac:dyDescent="0.35"/>
    <row r="1265" x14ac:dyDescent="0.35"/>
    <row r="1266" x14ac:dyDescent="0.35"/>
    <row r="1267" x14ac:dyDescent="0.35"/>
    <row r="1268" x14ac:dyDescent="0.35"/>
    <row r="1269" x14ac:dyDescent="0.35"/>
    <row r="1270" x14ac:dyDescent="0.35"/>
    <row r="1271" x14ac:dyDescent="0.35"/>
    <row r="1272" x14ac:dyDescent="0.35"/>
    <row r="1273" x14ac:dyDescent="0.35"/>
    <row r="1274" x14ac:dyDescent="0.35"/>
    <row r="1275" x14ac:dyDescent="0.35"/>
    <row r="1276" x14ac:dyDescent="0.35"/>
    <row r="1277" x14ac:dyDescent="0.35"/>
    <row r="1278" x14ac:dyDescent="0.35"/>
    <row r="1279" x14ac:dyDescent="0.35"/>
    <row r="1280" x14ac:dyDescent="0.35"/>
    <row r="1281" x14ac:dyDescent="0.35"/>
    <row r="1282" x14ac:dyDescent="0.35"/>
    <row r="1283" x14ac:dyDescent="0.35"/>
    <row r="1284" x14ac:dyDescent="0.35"/>
    <row r="1285" x14ac:dyDescent="0.35"/>
    <row r="1286" x14ac:dyDescent="0.35"/>
    <row r="1287" x14ac:dyDescent="0.35"/>
    <row r="1288" x14ac:dyDescent="0.35"/>
    <row r="1289" x14ac:dyDescent="0.35"/>
    <row r="1290" x14ac:dyDescent="0.35"/>
    <row r="1291" x14ac:dyDescent="0.35"/>
    <row r="1292" x14ac:dyDescent="0.35"/>
    <row r="1293" x14ac:dyDescent="0.35"/>
    <row r="1294" x14ac:dyDescent="0.35"/>
    <row r="1295" x14ac:dyDescent="0.35"/>
    <row r="1296" x14ac:dyDescent="0.35"/>
    <row r="1297" x14ac:dyDescent="0.35"/>
    <row r="1298" x14ac:dyDescent="0.35"/>
    <row r="1299" x14ac:dyDescent="0.35"/>
    <row r="1300" x14ac:dyDescent="0.35"/>
    <row r="1301" x14ac:dyDescent="0.35"/>
    <row r="1302" x14ac:dyDescent="0.35"/>
    <row r="1303" x14ac:dyDescent="0.35"/>
    <row r="1304" x14ac:dyDescent="0.35"/>
    <row r="1305" x14ac:dyDescent="0.35"/>
    <row r="1306" x14ac:dyDescent="0.35"/>
    <row r="1307" x14ac:dyDescent="0.35"/>
    <row r="1308" x14ac:dyDescent="0.35"/>
    <row r="1309" x14ac:dyDescent="0.35"/>
    <row r="1310" x14ac:dyDescent="0.35"/>
    <row r="1311" x14ac:dyDescent="0.35"/>
    <row r="1312" x14ac:dyDescent="0.35"/>
    <row r="1313" x14ac:dyDescent="0.35"/>
    <row r="1314" x14ac:dyDescent="0.35"/>
    <row r="1315" x14ac:dyDescent="0.35"/>
    <row r="1316" x14ac:dyDescent="0.35"/>
    <row r="1317" x14ac:dyDescent="0.35"/>
    <row r="1318" x14ac:dyDescent="0.35"/>
    <row r="1319" x14ac:dyDescent="0.35"/>
    <row r="1320" x14ac:dyDescent="0.35"/>
    <row r="1321" x14ac:dyDescent="0.35"/>
    <row r="1322" x14ac:dyDescent="0.35"/>
    <row r="1323" x14ac:dyDescent="0.35"/>
    <row r="1324" x14ac:dyDescent="0.35"/>
    <row r="1325" x14ac:dyDescent="0.35"/>
    <row r="1326" x14ac:dyDescent="0.35"/>
    <row r="1327" x14ac:dyDescent="0.35"/>
    <row r="1328" x14ac:dyDescent="0.35"/>
    <row r="1329" x14ac:dyDescent="0.35"/>
    <row r="1330" x14ac:dyDescent="0.35"/>
    <row r="1331" x14ac:dyDescent="0.35"/>
    <row r="1332" x14ac:dyDescent="0.35"/>
    <row r="1333" x14ac:dyDescent="0.35"/>
    <row r="1334" x14ac:dyDescent="0.35"/>
    <row r="1335" x14ac:dyDescent="0.35"/>
    <row r="1336" x14ac:dyDescent="0.35"/>
    <row r="1337" x14ac:dyDescent="0.35"/>
    <row r="1338" x14ac:dyDescent="0.35"/>
    <row r="1339" x14ac:dyDescent="0.35"/>
    <row r="1340" x14ac:dyDescent="0.35"/>
    <row r="1341" x14ac:dyDescent="0.35"/>
    <row r="1342" x14ac:dyDescent="0.35"/>
    <row r="1343" x14ac:dyDescent="0.35"/>
    <row r="1344" x14ac:dyDescent="0.35"/>
    <row r="1345" x14ac:dyDescent="0.35"/>
    <row r="1346" x14ac:dyDescent="0.35"/>
    <row r="1347" x14ac:dyDescent="0.35"/>
    <row r="1348" x14ac:dyDescent="0.35"/>
    <row r="1349" x14ac:dyDescent="0.35"/>
    <row r="1350" x14ac:dyDescent="0.35"/>
    <row r="1351" x14ac:dyDescent="0.35"/>
    <row r="1352" x14ac:dyDescent="0.35"/>
    <row r="1353" x14ac:dyDescent="0.35"/>
    <row r="1354" x14ac:dyDescent="0.35"/>
    <row r="1355" x14ac:dyDescent="0.35"/>
    <row r="1356" x14ac:dyDescent="0.35"/>
    <row r="1357" x14ac:dyDescent="0.35"/>
    <row r="1358" x14ac:dyDescent="0.35"/>
    <row r="1359" x14ac:dyDescent="0.35"/>
    <row r="1360" x14ac:dyDescent="0.35"/>
    <row r="1361" x14ac:dyDescent="0.35"/>
    <row r="1362" x14ac:dyDescent="0.35"/>
    <row r="1363" x14ac:dyDescent="0.35"/>
    <row r="1364" x14ac:dyDescent="0.35"/>
    <row r="1365" x14ac:dyDescent="0.35"/>
    <row r="1366" x14ac:dyDescent="0.35"/>
    <row r="1367" x14ac:dyDescent="0.35"/>
    <row r="1368" x14ac:dyDescent="0.35"/>
    <row r="1369" x14ac:dyDescent="0.35"/>
    <row r="1370" x14ac:dyDescent="0.35"/>
    <row r="1371" x14ac:dyDescent="0.35"/>
    <row r="1372" x14ac:dyDescent="0.35"/>
    <row r="1373" x14ac:dyDescent="0.35"/>
    <row r="1374" x14ac:dyDescent="0.35"/>
    <row r="1375" x14ac:dyDescent="0.35"/>
    <row r="1376" x14ac:dyDescent="0.35"/>
    <row r="1377" x14ac:dyDescent="0.35"/>
    <row r="1378" x14ac:dyDescent="0.35"/>
    <row r="1379" x14ac:dyDescent="0.35"/>
    <row r="1380" x14ac:dyDescent="0.35"/>
    <row r="1381" x14ac:dyDescent="0.35"/>
    <row r="1382" x14ac:dyDescent="0.35"/>
    <row r="1383" x14ac:dyDescent="0.35"/>
    <row r="1384" x14ac:dyDescent="0.35"/>
    <row r="1385" x14ac:dyDescent="0.35"/>
    <row r="1386" x14ac:dyDescent="0.35"/>
    <row r="1387" x14ac:dyDescent="0.35"/>
    <row r="1388" x14ac:dyDescent="0.35"/>
    <row r="1389" x14ac:dyDescent="0.35"/>
    <row r="1390" x14ac:dyDescent="0.35"/>
    <row r="1391" x14ac:dyDescent="0.35"/>
    <row r="1392" x14ac:dyDescent="0.35"/>
    <row r="1393" x14ac:dyDescent="0.35"/>
    <row r="1394" x14ac:dyDescent="0.35"/>
    <row r="1395" x14ac:dyDescent="0.35"/>
    <row r="1396" x14ac:dyDescent="0.35"/>
    <row r="1397" x14ac:dyDescent="0.35"/>
    <row r="1398" x14ac:dyDescent="0.35"/>
    <row r="1399" x14ac:dyDescent="0.35"/>
    <row r="1400" x14ac:dyDescent="0.35"/>
    <row r="1401" x14ac:dyDescent="0.35"/>
    <row r="1402" x14ac:dyDescent="0.35"/>
    <row r="1403" x14ac:dyDescent="0.35"/>
    <row r="1404" x14ac:dyDescent="0.35"/>
    <row r="1405" x14ac:dyDescent="0.35"/>
    <row r="1406" x14ac:dyDescent="0.35"/>
    <row r="1407" x14ac:dyDescent="0.35"/>
    <row r="1408" x14ac:dyDescent="0.35"/>
    <row r="1409" x14ac:dyDescent="0.35"/>
    <row r="1410" x14ac:dyDescent="0.35"/>
    <row r="1411" x14ac:dyDescent="0.35"/>
    <row r="1412" x14ac:dyDescent="0.35"/>
    <row r="1413" x14ac:dyDescent="0.35"/>
    <row r="1414" x14ac:dyDescent="0.35"/>
    <row r="1415" x14ac:dyDescent="0.35"/>
    <row r="1416" x14ac:dyDescent="0.35"/>
    <row r="1417" x14ac:dyDescent="0.35"/>
    <row r="1418" x14ac:dyDescent="0.35"/>
    <row r="1419" x14ac:dyDescent="0.35"/>
    <row r="1420" x14ac:dyDescent="0.35"/>
    <row r="1421" x14ac:dyDescent="0.35"/>
    <row r="1422" x14ac:dyDescent="0.35"/>
    <row r="1423" x14ac:dyDescent="0.35"/>
    <row r="1424" x14ac:dyDescent="0.35"/>
    <row r="1425" x14ac:dyDescent="0.35"/>
    <row r="1426" x14ac:dyDescent="0.35"/>
    <row r="1427" x14ac:dyDescent="0.35"/>
    <row r="1428" x14ac:dyDescent="0.35"/>
    <row r="1429" x14ac:dyDescent="0.35"/>
    <row r="1430" x14ac:dyDescent="0.35"/>
    <row r="1431" x14ac:dyDescent="0.35"/>
    <row r="1432" x14ac:dyDescent="0.35"/>
    <row r="1433" x14ac:dyDescent="0.35"/>
    <row r="1434" x14ac:dyDescent="0.35"/>
    <row r="1435" x14ac:dyDescent="0.35"/>
    <row r="1436" x14ac:dyDescent="0.35"/>
    <row r="1437" x14ac:dyDescent="0.35"/>
    <row r="1438" x14ac:dyDescent="0.35"/>
    <row r="1439" x14ac:dyDescent="0.35"/>
    <row r="1440" x14ac:dyDescent="0.35"/>
    <row r="1441" x14ac:dyDescent="0.35"/>
    <row r="1442" x14ac:dyDescent="0.35"/>
    <row r="1443" x14ac:dyDescent="0.35"/>
    <row r="1444" x14ac:dyDescent="0.35"/>
    <row r="1445" x14ac:dyDescent="0.35"/>
    <row r="1446" x14ac:dyDescent="0.35"/>
    <row r="1447" x14ac:dyDescent="0.35"/>
    <row r="1448" x14ac:dyDescent="0.35"/>
    <row r="1449" x14ac:dyDescent="0.35"/>
    <row r="1450" x14ac:dyDescent="0.35"/>
    <row r="1451" x14ac:dyDescent="0.35"/>
    <row r="1452" x14ac:dyDescent="0.35"/>
    <row r="1453" x14ac:dyDescent="0.35"/>
    <row r="1454" x14ac:dyDescent="0.35"/>
    <row r="1455" x14ac:dyDescent="0.35"/>
    <row r="1456" x14ac:dyDescent="0.35"/>
    <row r="1457" x14ac:dyDescent="0.35"/>
    <row r="1458" x14ac:dyDescent="0.35"/>
    <row r="1459" x14ac:dyDescent="0.35"/>
    <row r="1460" x14ac:dyDescent="0.35"/>
    <row r="1461" x14ac:dyDescent="0.35"/>
    <row r="1462" x14ac:dyDescent="0.35"/>
    <row r="1463" x14ac:dyDescent="0.35"/>
    <row r="1464" x14ac:dyDescent="0.35"/>
    <row r="1465" x14ac:dyDescent="0.35"/>
    <row r="1466" x14ac:dyDescent="0.35"/>
    <row r="1467" x14ac:dyDescent="0.35"/>
    <row r="1468" x14ac:dyDescent="0.35"/>
    <row r="1469" x14ac:dyDescent="0.35"/>
    <row r="1470" x14ac:dyDescent="0.35"/>
    <row r="1471" x14ac:dyDescent="0.35"/>
    <row r="1472" x14ac:dyDescent="0.35"/>
    <row r="1473" x14ac:dyDescent="0.35"/>
    <row r="1474" x14ac:dyDescent="0.35"/>
    <row r="1475" x14ac:dyDescent="0.35"/>
    <row r="1476" x14ac:dyDescent="0.35"/>
    <row r="1477" x14ac:dyDescent="0.35"/>
    <row r="1478" x14ac:dyDescent="0.35"/>
    <row r="1479" x14ac:dyDescent="0.35"/>
    <row r="1480" x14ac:dyDescent="0.35"/>
    <row r="1481" x14ac:dyDescent="0.35"/>
    <row r="1482" x14ac:dyDescent="0.35"/>
    <row r="1483" x14ac:dyDescent="0.35"/>
    <row r="1484" x14ac:dyDescent="0.35"/>
    <row r="1485" x14ac:dyDescent="0.35"/>
    <row r="1486" x14ac:dyDescent="0.35"/>
    <row r="1487" x14ac:dyDescent="0.35"/>
    <row r="1488" x14ac:dyDescent="0.35"/>
    <row r="1489" x14ac:dyDescent="0.35"/>
    <row r="1490" x14ac:dyDescent="0.35"/>
    <row r="1491" x14ac:dyDescent="0.35"/>
    <row r="1492" x14ac:dyDescent="0.35"/>
    <row r="1493" x14ac:dyDescent="0.35"/>
    <row r="1494" x14ac:dyDescent="0.35"/>
    <row r="1495" x14ac:dyDescent="0.35"/>
    <row r="1496" x14ac:dyDescent="0.35"/>
    <row r="1497" x14ac:dyDescent="0.35"/>
    <row r="1498" x14ac:dyDescent="0.35"/>
    <row r="1499" x14ac:dyDescent="0.35"/>
    <row r="1500" x14ac:dyDescent="0.35"/>
    <row r="1501" x14ac:dyDescent="0.35"/>
    <row r="1502" x14ac:dyDescent="0.35"/>
    <row r="1503" x14ac:dyDescent="0.35"/>
    <row r="1504" x14ac:dyDescent="0.35"/>
    <row r="1505" x14ac:dyDescent="0.35"/>
    <row r="1506" x14ac:dyDescent="0.35"/>
    <row r="1507" x14ac:dyDescent="0.35"/>
    <row r="1508" x14ac:dyDescent="0.35"/>
    <row r="1509" x14ac:dyDescent="0.35"/>
    <row r="1510" x14ac:dyDescent="0.35"/>
    <row r="1511" x14ac:dyDescent="0.35"/>
    <row r="1512" x14ac:dyDescent="0.35"/>
    <row r="1513" x14ac:dyDescent="0.35"/>
    <row r="1514" x14ac:dyDescent="0.35"/>
    <row r="1515" x14ac:dyDescent="0.35"/>
    <row r="1516" x14ac:dyDescent="0.35"/>
    <row r="1517" x14ac:dyDescent="0.35"/>
    <row r="1518" x14ac:dyDescent="0.35"/>
    <row r="1519" x14ac:dyDescent="0.35"/>
    <row r="1520" x14ac:dyDescent="0.35"/>
    <row r="1521" x14ac:dyDescent="0.35"/>
    <row r="1522" x14ac:dyDescent="0.35"/>
    <row r="1523" x14ac:dyDescent="0.35"/>
    <row r="1524" x14ac:dyDescent="0.35"/>
    <row r="1525" x14ac:dyDescent="0.35"/>
    <row r="1526" x14ac:dyDescent="0.35"/>
    <row r="1527" x14ac:dyDescent="0.35"/>
    <row r="1528" x14ac:dyDescent="0.35"/>
    <row r="1529" x14ac:dyDescent="0.35"/>
    <row r="1530" x14ac:dyDescent="0.35"/>
    <row r="1531" x14ac:dyDescent="0.35"/>
    <row r="1532" x14ac:dyDescent="0.35"/>
    <row r="1533" x14ac:dyDescent="0.35"/>
    <row r="1534" x14ac:dyDescent="0.35"/>
    <row r="1535" x14ac:dyDescent="0.35"/>
    <row r="1536" x14ac:dyDescent="0.35"/>
    <row r="1537" x14ac:dyDescent="0.35"/>
    <row r="1538" x14ac:dyDescent="0.35"/>
    <row r="1539" x14ac:dyDescent="0.35"/>
    <row r="1540" x14ac:dyDescent="0.35"/>
    <row r="1541" x14ac:dyDescent="0.35"/>
    <row r="1542" x14ac:dyDescent="0.35"/>
    <row r="1543" x14ac:dyDescent="0.35"/>
    <row r="1544" x14ac:dyDescent="0.35"/>
    <row r="1545" x14ac:dyDescent="0.35"/>
    <row r="1546" x14ac:dyDescent="0.35"/>
    <row r="1547" x14ac:dyDescent="0.35"/>
    <row r="1548" x14ac:dyDescent="0.35"/>
    <row r="1549" x14ac:dyDescent="0.35"/>
    <row r="1550" x14ac:dyDescent="0.35"/>
    <row r="1551" x14ac:dyDescent="0.35"/>
    <row r="1552" x14ac:dyDescent="0.35"/>
    <row r="1553" x14ac:dyDescent="0.35"/>
    <row r="1554" x14ac:dyDescent="0.35"/>
    <row r="1555" x14ac:dyDescent="0.35"/>
    <row r="1556" x14ac:dyDescent="0.35"/>
    <row r="1557" x14ac:dyDescent="0.35"/>
    <row r="1558" x14ac:dyDescent="0.35"/>
    <row r="1559" x14ac:dyDescent="0.35"/>
    <row r="1560" x14ac:dyDescent="0.35"/>
    <row r="1561" x14ac:dyDescent="0.35"/>
    <row r="1562" x14ac:dyDescent="0.35"/>
    <row r="1563" x14ac:dyDescent="0.35"/>
    <row r="1564" x14ac:dyDescent="0.35"/>
    <row r="1565" x14ac:dyDescent="0.35"/>
    <row r="1566" x14ac:dyDescent="0.35"/>
    <row r="1567" x14ac:dyDescent="0.35"/>
    <row r="1568" x14ac:dyDescent="0.35"/>
    <row r="1569" x14ac:dyDescent="0.35"/>
    <row r="1570" x14ac:dyDescent="0.35"/>
    <row r="1571" x14ac:dyDescent="0.35"/>
    <row r="1572" x14ac:dyDescent="0.35"/>
    <row r="1573" x14ac:dyDescent="0.35"/>
    <row r="1574" x14ac:dyDescent="0.35"/>
    <row r="1575" x14ac:dyDescent="0.35"/>
    <row r="1576" x14ac:dyDescent="0.35"/>
    <row r="1577" x14ac:dyDescent="0.35"/>
    <row r="1578" x14ac:dyDescent="0.35"/>
    <row r="1579" x14ac:dyDescent="0.35"/>
    <row r="1580" x14ac:dyDescent="0.35"/>
    <row r="1581" x14ac:dyDescent="0.35"/>
    <row r="1582" x14ac:dyDescent="0.35"/>
    <row r="1583" x14ac:dyDescent="0.35"/>
    <row r="1584" x14ac:dyDescent="0.35"/>
    <row r="1585" x14ac:dyDescent="0.35"/>
    <row r="1586" x14ac:dyDescent="0.35"/>
    <row r="1587" x14ac:dyDescent="0.35"/>
    <row r="1588" x14ac:dyDescent="0.35"/>
    <row r="1589" x14ac:dyDescent="0.35"/>
    <row r="1590" x14ac:dyDescent="0.35"/>
    <row r="1591" x14ac:dyDescent="0.35"/>
    <row r="1592" x14ac:dyDescent="0.35"/>
    <row r="1593" x14ac:dyDescent="0.35"/>
    <row r="1594" x14ac:dyDescent="0.35"/>
    <row r="1595" x14ac:dyDescent="0.35"/>
    <row r="1596" x14ac:dyDescent="0.35"/>
    <row r="1597" x14ac:dyDescent="0.35"/>
    <row r="1598" x14ac:dyDescent="0.35"/>
    <row r="1599" x14ac:dyDescent="0.35"/>
    <row r="1600" x14ac:dyDescent="0.35"/>
    <row r="1601" x14ac:dyDescent="0.35"/>
    <row r="1602" x14ac:dyDescent="0.35"/>
    <row r="1603" x14ac:dyDescent="0.35"/>
    <row r="1604" x14ac:dyDescent="0.35"/>
    <row r="1605" x14ac:dyDescent="0.35"/>
    <row r="1606" x14ac:dyDescent="0.35"/>
    <row r="1607" x14ac:dyDescent="0.35"/>
    <row r="1608" x14ac:dyDescent="0.35"/>
    <row r="1609" x14ac:dyDescent="0.35"/>
    <row r="1610" x14ac:dyDescent="0.35"/>
    <row r="1611" x14ac:dyDescent="0.35"/>
    <row r="1612" x14ac:dyDescent="0.35"/>
    <row r="1613" x14ac:dyDescent="0.35"/>
    <row r="1614" x14ac:dyDescent="0.35"/>
    <row r="1615" x14ac:dyDescent="0.35"/>
    <row r="1616" x14ac:dyDescent="0.35"/>
    <row r="1617" x14ac:dyDescent="0.35"/>
    <row r="1618" x14ac:dyDescent="0.35"/>
    <row r="1619" x14ac:dyDescent="0.35"/>
    <row r="1620" x14ac:dyDescent="0.35"/>
    <row r="1621" x14ac:dyDescent="0.35"/>
    <row r="1622" x14ac:dyDescent="0.35"/>
    <row r="1623" x14ac:dyDescent="0.35"/>
    <row r="1624" x14ac:dyDescent="0.35"/>
    <row r="1625" x14ac:dyDescent="0.35"/>
    <row r="1626" x14ac:dyDescent="0.35"/>
    <row r="1627" x14ac:dyDescent="0.35"/>
    <row r="1628" x14ac:dyDescent="0.35"/>
    <row r="1629" x14ac:dyDescent="0.35"/>
    <row r="1630" x14ac:dyDescent="0.35"/>
    <row r="1631" x14ac:dyDescent="0.35"/>
    <row r="1632" x14ac:dyDescent="0.35"/>
    <row r="1633" x14ac:dyDescent="0.35"/>
    <row r="1634" x14ac:dyDescent="0.35"/>
    <row r="1635" x14ac:dyDescent="0.35"/>
    <row r="1636" x14ac:dyDescent="0.35"/>
    <row r="1637" x14ac:dyDescent="0.35"/>
    <row r="1638" x14ac:dyDescent="0.35"/>
    <row r="1639" x14ac:dyDescent="0.35"/>
    <row r="1640" x14ac:dyDescent="0.35"/>
    <row r="1641" x14ac:dyDescent="0.35"/>
    <row r="1642" x14ac:dyDescent="0.35"/>
    <row r="1643" x14ac:dyDescent="0.35"/>
    <row r="1644" x14ac:dyDescent="0.35"/>
    <row r="1645" x14ac:dyDescent="0.35"/>
    <row r="1646" x14ac:dyDescent="0.35"/>
    <row r="1647" x14ac:dyDescent="0.35"/>
    <row r="1648" x14ac:dyDescent="0.35"/>
    <row r="1649" x14ac:dyDescent="0.35"/>
    <row r="1650" x14ac:dyDescent="0.35"/>
    <row r="1651" x14ac:dyDescent="0.35"/>
    <row r="1652" x14ac:dyDescent="0.35"/>
    <row r="1653" x14ac:dyDescent="0.35"/>
    <row r="1654" x14ac:dyDescent="0.35"/>
    <row r="1655" x14ac:dyDescent="0.35"/>
    <row r="1656" x14ac:dyDescent="0.35"/>
    <row r="1657" x14ac:dyDescent="0.35"/>
    <row r="1658" x14ac:dyDescent="0.35"/>
    <row r="1659" x14ac:dyDescent="0.35"/>
    <row r="1660" x14ac:dyDescent="0.35"/>
    <row r="1661" x14ac:dyDescent="0.35"/>
    <row r="1662" x14ac:dyDescent="0.35"/>
    <row r="1663" x14ac:dyDescent="0.35"/>
    <row r="1664" x14ac:dyDescent="0.35"/>
    <row r="1665" x14ac:dyDescent="0.35"/>
    <row r="1666" x14ac:dyDescent="0.35"/>
    <row r="1667" x14ac:dyDescent="0.35"/>
    <row r="1668" x14ac:dyDescent="0.35"/>
    <row r="1669" x14ac:dyDescent="0.35"/>
    <row r="1670" x14ac:dyDescent="0.35"/>
    <row r="1671" x14ac:dyDescent="0.35"/>
    <row r="1672" x14ac:dyDescent="0.35"/>
    <row r="1673" x14ac:dyDescent="0.35"/>
    <row r="1674" x14ac:dyDescent="0.35"/>
    <row r="1675" x14ac:dyDescent="0.35"/>
    <row r="1676" x14ac:dyDescent="0.35"/>
    <row r="1677" x14ac:dyDescent="0.35"/>
    <row r="1678" x14ac:dyDescent="0.35"/>
    <row r="1679" x14ac:dyDescent="0.35"/>
    <row r="1680" x14ac:dyDescent="0.35"/>
    <row r="1681" x14ac:dyDescent="0.35"/>
    <row r="1682" x14ac:dyDescent="0.35"/>
    <row r="1683" x14ac:dyDescent="0.35"/>
    <row r="1684" x14ac:dyDescent="0.35"/>
    <row r="1685" x14ac:dyDescent="0.35"/>
    <row r="1686" x14ac:dyDescent="0.35"/>
    <row r="1687" x14ac:dyDescent="0.35"/>
    <row r="1688" x14ac:dyDescent="0.35"/>
    <row r="1689" x14ac:dyDescent="0.35"/>
    <row r="1690" x14ac:dyDescent="0.35"/>
    <row r="1691" x14ac:dyDescent="0.35"/>
    <row r="1692" x14ac:dyDescent="0.35"/>
    <row r="1693" x14ac:dyDescent="0.35"/>
    <row r="1694" x14ac:dyDescent="0.35"/>
    <row r="1695" x14ac:dyDescent="0.35"/>
    <row r="1696" x14ac:dyDescent="0.35"/>
    <row r="1697" x14ac:dyDescent="0.35"/>
    <row r="1698" x14ac:dyDescent="0.35"/>
    <row r="1699" x14ac:dyDescent="0.35"/>
    <row r="1700" x14ac:dyDescent="0.35"/>
    <row r="1701" x14ac:dyDescent="0.35"/>
    <row r="1702" x14ac:dyDescent="0.35"/>
    <row r="1703" x14ac:dyDescent="0.35"/>
    <row r="1704" x14ac:dyDescent="0.35"/>
    <row r="1705" x14ac:dyDescent="0.35"/>
    <row r="1706" x14ac:dyDescent="0.35"/>
    <row r="1707" x14ac:dyDescent="0.35"/>
    <row r="1708" x14ac:dyDescent="0.35"/>
    <row r="1709" x14ac:dyDescent="0.35"/>
    <row r="1710" x14ac:dyDescent="0.35"/>
    <row r="1711" x14ac:dyDescent="0.35"/>
    <row r="1712" x14ac:dyDescent="0.35"/>
    <row r="1713" x14ac:dyDescent="0.35"/>
    <row r="1714" x14ac:dyDescent="0.35"/>
    <row r="1715" x14ac:dyDescent="0.35"/>
    <row r="1716" x14ac:dyDescent="0.35"/>
    <row r="1717" x14ac:dyDescent="0.35"/>
    <row r="1718" x14ac:dyDescent="0.35"/>
    <row r="1719" x14ac:dyDescent="0.35"/>
    <row r="1720" x14ac:dyDescent="0.35"/>
    <row r="1721" x14ac:dyDescent="0.35"/>
    <row r="1722" x14ac:dyDescent="0.35"/>
    <row r="1723" x14ac:dyDescent="0.35"/>
    <row r="1724" x14ac:dyDescent="0.35"/>
    <row r="1725" x14ac:dyDescent="0.35"/>
    <row r="1726" x14ac:dyDescent="0.35"/>
    <row r="1727" x14ac:dyDescent="0.35"/>
    <row r="1728" x14ac:dyDescent="0.35"/>
    <row r="1729" x14ac:dyDescent="0.35"/>
    <row r="1730" x14ac:dyDescent="0.35"/>
    <row r="1731" x14ac:dyDescent="0.35"/>
    <row r="1732" x14ac:dyDescent="0.35"/>
    <row r="1733" x14ac:dyDescent="0.35"/>
    <row r="1734" x14ac:dyDescent="0.35"/>
    <row r="1735" x14ac:dyDescent="0.35"/>
    <row r="1736" x14ac:dyDescent="0.35"/>
    <row r="1737" x14ac:dyDescent="0.35"/>
    <row r="1738" x14ac:dyDescent="0.35"/>
    <row r="1739" x14ac:dyDescent="0.35"/>
    <row r="1740" x14ac:dyDescent="0.35"/>
    <row r="1741" x14ac:dyDescent="0.35"/>
    <row r="1742" x14ac:dyDescent="0.35"/>
    <row r="1743" x14ac:dyDescent="0.35"/>
    <row r="1744" x14ac:dyDescent="0.35"/>
    <row r="1745" x14ac:dyDescent="0.35"/>
    <row r="1746" x14ac:dyDescent="0.35"/>
    <row r="1747" x14ac:dyDescent="0.35"/>
    <row r="1748" x14ac:dyDescent="0.35"/>
    <row r="1749" x14ac:dyDescent="0.35"/>
    <row r="1750" x14ac:dyDescent="0.35"/>
    <row r="1751" x14ac:dyDescent="0.35"/>
    <row r="1752" x14ac:dyDescent="0.35"/>
    <row r="1753" x14ac:dyDescent="0.35"/>
    <row r="1754" x14ac:dyDescent="0.35"/>
    <row r="1755" x14ac:dyDescent="0.35"/>
    <row r="1756" x14ac:dyDescent="0.35"/>
    <row r="1757" x14ac:dyDescent="0.35"/>
    <row r="1758" x14ac:dyDescent="0.35"/>
    <row r="1759" x14ac:dyDescent="0.35"/>
    <row r="1760" x14ac:dyDescent="0.35"/>
    <row r="1761" x14ac:dyDescent="0.35"/>
    <row r="1762" x14ac:dyDescent="0.35"/>
    <row r="1763" x14ac:dyDescent="0.35"/>
    <row r="1764" x14ac:dyDescent="0.35"/>
    <row r="1765" x14ac:dyDescent="0.35"/>
    <row r="1766" x14ac:dyDescent="0.35"/>
    <row r="1767" x14ac:dyDescent="0.35"/>
    <row r="1768" x14ac:dyDescent="0.35"/>
    <row r="1769" x14ac:dyDescent="0.35"/>
    <row r="1770" x14ac:dyDescent="0.35"/>
    <row r="1771" x14ac:dyDescent="0.35"/>
    <row r="1772" x14ac:dyDescent="0.35"/>
    <row r="1773" x14ac:dyDescent="0.35"/>
    <row r="1774" x14ac:dyDescent="0.35"/>
    <row r="1775" x14ac:dyDescent="0.35"/>
    <row r="1776" x14ac:dyDescent="0.35"/>
    <row r="1777" x14ac:dyDescent="0.35"/>
    <row r="1778" x14ac:dyDescent="0.35"/>
    <row r="1779" x14ac:dyDescent="0.35"/>
    <row r="1780" x14ac:dyDescent="0.35"/>
    <row r="1781" x14ac:dyDescent="0.35"/>
    <row r="1782" x14ac:dyDescent="0.35"/>
    <row r="1783" x14ac:dyDescent="0.35"/>
    <row r="1784" x14ac:dyDescent="0.35"/>
    <row r="1785" x14ac:dyDescent="0.35"/>
    <row r="1786" x14ac:dyDescent="0.35"/>
    <row r="1787" x14ac:dyDescent="0.35"/>
    <row r="1788" x14ac:dyDescent="0.35"/>
    <row r="1789" x14ac:dyDescent="0.35"/>
    <row r="1790" x14ac:dyDescent="0.35"/>
    <row r="1791" x14ac:dyDescent="0.35"/>
    <row r="1792" x14ac:dyDescent="0.35"/>
    <row r="1793" x14ac:dyDescent="0.35"/>
    <row r="1794" x14ac:dyDescent="0.35"/>
    <row r="1795" x14ac:dyDescent="0.35"/>
    <row r="1796" x14ac:dyDescent="0.35"/>
    <row r="1797" x14ac:dyDescent="0.35"/>
    <row r="1798" x14ac:dyDescent="0.35"/>
    <row r="1799" x14ac:dyDescent="0.35"/>
    <row r="1800" x14ac:dyDescent="0.35"/>
    <row r="1801" x14ac:dyDescent="0.35"/>
    <row r="1802" x14ac:dyDescent="0.35"/>
    <row r="1803" x14ac:dyDescent="0.35"/>
    <row r="1804" x14ac:dyDescent="0.35"/>
    <row r="1805" x14ac:dyDescent="0.35"/>
    <row r="1806" x14ac:dyDescent="0.35"/>
    <row r="1807" x14ac:dyDescent="0.35"/>
    <row r="1808" x14ac:dyDescent="0.35"/>
    <row r="1809" x14ac:dyDescent="0.35"/>
    <row r="1810" x14ac:dyDescent="0.35"/>
    <row r="1811" x14ac:dyDescent="0.35"/>
    <row r="1812" x14ac:dyDescent="0.35"/>
    <row r="1813" x14ac:dyDescent="0.35"/>
    <row r="1814" x14ac:dyDescent="0.35"/>
    <row r="1815" x14ac:dyDescent="0.35"/>
    <row r="1816" x14ac:dyDescent="0.35"/>
    <row r="1817" x14ac:dyDescent="0.35"/>
    <row r="1818" x14ac:dyDescent="0.35"/>
    <row r="1819" x14ac:dyDescent="0.35"/>
    <row r="1820" x14ac:dyDescent="0.35"/>
    <row r="1821" x14ac:dyDescent="0.35"/>
    <row r="1822" x14ac:dyDescent="0.35"/>
    <row r="1823" x14ac:dyDescent="0.35"/>
    <row r="1824" x14ac:dyDescent="0.35"/>
    <row r="1825" x14ac:dyDescent="0.35"/>
    <row r="1826" x14ac:dyDescent="0.35"/>
    <row r="1827" x14ac:dyDescent="0.35"/>
    <row r="1828" x14ac:dyDescent="0.35"/>
    <row r="1829" x14ac:dyDescent="0.35"/>
    <row r="1830" x14ac:dyDescent="0.35"/>
    <row r="1831" x14ac:dyDescent="0.35"/>
    <row r="1832" x14ac:dyDescent="0.35"/>
    <row r="1833" x14ac:dyDescent="0.35"/>
    <row r="1834" x14ac:dyDescent="0.35"/>
    <row r="1835" x14ac:dyDescent="0.35"/>
    <row r="1836" x14ac:dyDescent="0.35"/>
    <row r="1837" x14ac:dyDescent="0.35"/>
    <row r="1838" x14ac:dyDescent="0.35"/>
    <row r="1839" x14ac:dyDescent="0.35"/>
    <row r="1840" x14ac:dyDescent="0.35"/>
    <row r="1841" x14ac:dyDescent="0.35"/>
    <row r="1842" x14ac:dyDescent="0.35"/>
    <row r="1843" x14ac:dyDescent="0.35"/>
    <row r="1844" x14ac:dyDescent="0.35"/>
    <row r="1845" x14ac:dyDescent="0.35"/>
    <row r="1846" x14ac:dyDescent="0.35"/>
    <row r="1847" x14ac:dyDescent="0.35"/>
    <row r="1848" x14ac:dyDescent="0.35"/>
    <row r="1849" x14ac:dyDescent="0.35"/>
    <row r="1850" x14ac:dyDescent="0.35"/>
    <row r="1851" x14ac:dyDescent="0.35"/>
    <row r="1852" x14ac:dyDescent="0.35"/>
    <row r="1853" x14ac:dyDescent="0.35"/>
    <row r="1854" x14ac:dyDescent="0.35"/>
    <row r="1855" x14ac:dyDescent="0.35"/>
    <row r="1856" x14ac:dyDescent="0.35"/>
    <row r="1857" x14ac:dyDescent="0.35"/>
    <row r="1858" x14ac:dyDescent="0.35"/>
    <row r="1859" x14ac:dyDescent="0.35"/>
    <row r="1860" x14ac:dyDescent="0.35"/>
    <row r="1861" x14ac:dyDescent="0.35"/>
    <row r="1862" x14ac:dyDescent="0.35"/>
    <row r="1863" x14ac:dyDescent="0.35"/>
    <row r="1864" x14ac:dyDescent="0.35"/>
    <row r="1865" x14ac:dyDescent="0.35"/>
    <row r="1866" x14ac:dyDescent="0.35"/>
    <row r="1867" x14ac:dyDescent="0.35"/>
    <row r="1868" x14ac:dyDescent="0.35"/>
    <row r="1869" x14ac:dyDescent="0.35"/>
    <row r="1870" x14ac:dyDescent="0.35"/>
    <row r="1871" x14ac:dyDescent="0.35"/>
    <row r="1872" x14ac:dyDescent="0.35"/>
    <row r="1873" x14ac:dyDescent="0.35"/>
    <row r="1874" x14ac:dyDescent="0.35"/>
    <row r="1875" x14ac:dyDescent="0.35"/>
    <row r="1876" x14ac:dyDescent="0.35"/>
    <row r="1877" x14ac:dyDescent="0.35"/>
    <row r="1878" x14ac:dyDescent="0.35"/>
    <row r="1879" x14ac:dyDescent="0.35"/>
    <row r="1880" x14ac:dyDescent="0.35"/>
    <row r="1881" x14ac:dyDescent="0.35"/>
    <row r="1882" x14ac:dyDescent="0.35"/>
    <row r="1883" x14ac:dyDescent="0.35"/>
    <row r="1884" x14ac:dyDescent="0.35"/>
    <row r="1885" x14ac:dyDescent="0.35"/>
    <row r="1886" x14ac:dyDescent="0.35"/>
    <row r="1887" x14ac:dyDescent="0.35"/>
    <row r="1888" x14ac:dyDescent="0.35"/>
    <row r="1889" x14ac:dyDescent="0.35"/>
    <row r="1890" x14ac:dyDescent="0.35"/>
    <row r="1891" x14ac:dyDescent="0.35"/>
    <row r="1892" x14ac:dyDescent="0.35"/>
    <row r="1893" x14ac:dyDescent="0.35"/>
    <row r="1894" x14ac:dyDescent="0.35"/>
    <row r="1895" x14ac:dyDescent="0.35"/>
    <row r="1896" x14ac:dyDescent="0.35"/>
    <row r="1897" x14ac:dyDescent="0.35"/>
    <row r="1898" x14ac:dyDescent="0.35"/>
    <row r="1899" x14ac:dyDescent="0.35"/>
    <row r="1900" x14ac:dyDescent="0.35"/>
    <row r="1901" x14ac:dyDescent="0.35"/>
    <row r="1902" x14ac:dyDescent="0.35"/>
    <row r="1903" x14ac:dyDescent="0.35"/>
    <row r="1904" x14ac:dyDescent="0.35"/>
    <row r="1905" x14ac:dyDescent="0.35"/>
    <row r="1906" x14ac:dyDescent="0.35"/>
    <row r="1907" x14ac:dyDescent="0.35"/>
    <row r="1908" x14ac:dyDescent="0.35"/>
    <row r="1909" x14ac:dyDescent="0.35"/>
    <row r="1910" x14ac:dyDescent="0.35"/>
    <row r="1911" x14ac:dyDescent="0.35"/>
    <row r="1912" x14ac:dyDescent="0.35"/>
    <row r="1913" x14ac:dyDescent="0.35"/>
    <row r="1914" x14ac:dyDescent="0.35"/>
    <row r="1915" x14ac:dyDescent="0.35"/>
    <row r="1916" x14ac:dyDescent="0.35"/>
    <row r="1917" x14ac:dyDescent="0.35"/>
    <row r="1918" x14ac:dyDescent="0.35"/>
    <row r="1919" x14ac:dyDescent="0.35"/>
    <row r="1920" x14ac:dyDescent="0.35"/>
    <row r="1921" x14ac:dyDescent="0.35"/>
    <row r="1922" x14ac:dyDescent="0.35"/>
    <row r="1923" x14ac:dyDescent="0.35"/>
    <row r="1924" x14ac:dyDescent="0.35"/>
    <row r="1925" x14ac:dyDescent="0.35"/>
    <row r="1926" x14ac:dyDescent="0.35"/>
    <row r="1927" x14ac:dyDescent="0.35"/>
    <row r="1928" x14ac:dyDescent="0.35"/>
    <row r="1929" x14ac:dyDescent="0.35"/>
    <row r="1930" x14ac:dyDescent="0.35"/>
    <row r="1931" x14ac:dyDescent="0.35"/>
    <row r="1932" x14ac:dyDescent="0.35"/>
    <row r="1933" x14ac:dyDescent="0.35"/>
    <row r="1934" x14ac:dyDescent="0.35"/>
    <row r="1935" x14ac:dyDescent="0.35"/>
    <row r="1936" x14ac:dyDescent="0.35"/>
    <row r="1937" x14ac:dyDescent="0.35"/>
    <row r="1938" x14ac:dyDescent="0.35"/>
    <row r="1939" x14ac:dyDescent="0.35"/>
    <row r="1940" x14ac:dyDescent="0.35"/>
    <row r="1941" x14ac:dyDescent="0.35"/>
    <row r="1942" x14ac:dyDescent="0.35"/>
    <row r="1943" x14ac:dyDescent="0.35"/>
    <row r="1944" x14ac:dyDescent="0.35"/>
    <row r="1945" x14ac:dyDescent="0.35"/>
    <row r="1946" x14ac:dyDescent="0.35"/>
    <row r="1947" x14ac:dyDescent="0.35"/>
    <row r="1948" x14ac:dyDescent="0.35"/>
    <row r="1949" x14ac:dyDescent="0.35"/>
    <row r="1950" x14ac:dyDescent="0.35"/>
    <row r="1951" x14ac:dyDescent="0.35"/>
    <row r="1952" x14ac:dyDescent="0.35"/>
    <row r="1953" x14ac:dyDescent="0.35"/>
    <row r="1954" x14ac:dyDescent="0.35"/>
    <row r="1955" x14ac:dyDescent="0.35"/>
    <row r="1956" x14ac:dyDescent="0.35"/>
    <row r="1957" x14ac:dyDescent="0.35"/>
    <row r="1958" x14ac:dyDescent="0.35"/>
    <row r="1959" x14ac:dyDescent="0.35"/>
    <row r="1960" x14ac:dyDescent="0.35"/>
    <row r="1961" x14ac:dyDescent="0.35"/>
    <row r="1962" x14ac:dyDescent="0.35"/>
    <row r="1963" x14ac:dyDescent="0.35"/>
    <row r="1964" x14ac:dyDescent="0.35"/>
    <row r="1965" x14ac:dyDescent="0.35"/>
    <row r="1966" x14ac:dyDescent="0.35"/>
    <row r="1967" x14ac:dyDescent="0.35"/>
    <row r="1968" x14ac:dyDescent="0.35"/>
    <row r="1969" x14ac:dyDescent="0.35"/>
    <row r="1970" x14ac:dyDescent="0.35"/>
    <row r="1971" x14ac:dyDescent="0.35"/>
    <row r="1972" x14ac:dyDescent="0.35"/>
    <row r="1973" x14ac:dyDescent="0.35"/>
    <row r="1974" x14ac:dyDescent="0.35"/>
    <row r="1975" x14ac:dyDescent="0.35"/>
    <row r="1976" x14ac:dyDescent="0.35"/>
    <row r="1977" x14ac:dyDescent="0.35"/>
    <row r="1978" x14ac:dyDescent="0.35"/>
    <row r="1979" x14ac:dyDescent="0.35"/>
    <row r="1980" x14ac:dyDescent="0.35"/>
    <row r="1981" x14ac:dyDescent="0.35"/>
    <row r="1982" x14ac:dyDescent="0.35"/>
    <row r="1983" x14ac:dyDescent="0.35"/>
    <row r="1984" x14ac:dyDescent="0.35"/>
    <row r="1985" x14ac:dyDescent="0.35"/>
    <row r="1986" x14ac:dyDescent="0.35"/>
    <row r="1987" x14ac:dyDescent="0.35"/>
    <row r="1988" x14ac:dyDescent="0.35"/>
    <row r="1989" x14ac:dyDescent="0.35"/>
    <row r="1990" x14ac:dyDescent="0.35"/>
    <row r="1991" x14ac:dyDescent="0.35"/>
    <row r="1992" x14ac:dyDescent="0.35"/>
    <row r="1993" x14ac:dyDescent="0.35"/>
    <row r="1994" x14ac:dyDescent="0.35"/>
    <row r="1995" x14ac:dyDescent="0.35"/>
    <row r="1996" x14ac:dyDescent="0.35"/>
    <row r="1997" x14ac:dyDescent="0.35"/>
    <row r="1998" x14ac:dyDescent="0.35"/>
    <row r="1999" x14ac:dyDescent="0.35"/>
    <row r="2000" x14ac:dyDescent="0.35"/>
    <row r="2001" x14ac:dyDescent="0.35"/>
    <row r="2002" x14ac:dyDescent="0.35"/>
    <row r="2003" x14ac:dyDescent="0.35"/>
    <row r="2004" x14ac:dyDescent="0.35"/>
    <row r="2005" x14ac:dyDescent="0.35"/>
    <row r="2006" x14ac:dyDescent="0.35"/>
    <row r="2007" x14ac:dyDescent="0.35"/>
    <row r="2008" x14ac:dyDescent="0.35"/>
    <row r="2009" x14ac:dyDescent="0.35"/>
    <row r="2010" x14ac:dyDescent="0.35"/>
    <row r="2011" x14ac:dyDescent="0.35"/>
    <row r="2012" x14ac:dyDescent="0.35"/>
    <row r="2013" x14ac:dyDescent="0.35"/>
    <row r="2014" x14ac:dyDescent="0.35"/>
    <row r="2015" x14ac:dyDescent="0.35"/>
    <row r="2016" x14ac:dyDescent="0.35"/>
    <row r="2017" x14ac:dyDescent="0.35"/>
    <row r="2018" x14ac:dyDescent="0.35"/>
    <row r="2019" x14ac:dyDescent="0.35"/>
    <row r="2020" x14ac:dyDescent="0.35"/>
    <row r="2021" x14ac:dyDescent="0.35"/>
    <row r="2022" x14ac:dyDescent="0.35"/>
    <row r="2023" x14ac:dyDescent="0.35"/>
    <row r="2024" x14ac:dyDescent="0.35"/>
    <row r="2025" x14ac:dyDescent="0.35"/>
    <row r="2026" x14ac:dyDescent="0.35"/>
    <row r="2027" x14ac:dyDescent="0.35"/>
    <row r="2028" x14ac:dyDescent="0.35"/>
    <row r="2029" x14ac:dyDescent="0.35"/>
    <row r="2030" x14ac:dyDescent="0.35"/>
    <row r="2031" x14ac:dyDescent="0.35"/>
    <row r="2032" x14ac:dyDescent="0.35"/>
    <row r="2033" x14ac:dyDescent="0.35"/>
    <row r="2034" x14ac:dyDescent="0.35"/>
    <row r="2035" x14ac:dyDescent="0.35"/>
    <row r="2036" x14ac:dyDescent="0.35"/>
    <row r="2037" x14ac:dyDescent="0.35"/>
    <row r="2038" x14ac:dyDescent="0.35"/>
    <row r="2039" x14ac:dyDescent="0.35"/>
    <row r="2040" x14ac:dyDescent="0.35"/>
    <row r="2041" x14ac:dyDescent="0.35"/>
    <row r="2042" x14ac:dyDescent="0.35"/>
    <row r="2043" x14ac:dyDescent="0.35"/>
    <row r="2044" x14ac:dyDescent="0.35"/>
    <row r="2045" x14ac:dyDescent="0.35"/>
    <row r="2046" x14ac:dyDescent="0.35"/>
    <row r="2047" x14ac:dyDescent="0.35"/>
    <row r="2048" x14ac:dyDescent="0.35"/>
    <row r="2049" x14ac:dyDescent="0.35"/>
    <row r="2050" x14ac:dyDescent="0.35"/>
    <row r="2051" x14ac:dyDescent="0.35"/>
    <row r="2052" x14ac:dyDescent="0.35"/>
    <row r="2053" x14ac:dyDescent="0.35"/>
    <row r="2054" x14ac:dyDescent="0.35"/>
    <row r="2055" x14ac:dyDescent="0.35"/>
    <row r="2056" x14ac:dyDescent="0.35"/>
    <row r="2057" x14ac:dyDescent="0.35"/>
    <row r="2058" x14ac:dyDescent="0.35"/>
    <row r="2059" x14ac:dyDescent="0.35"/>
    <row r="2060" x14ac:dyDescent="0.35"/>
    <row r="2061" x14ac:dyDescent="0.35"/>
    <row r="2062" x14ac:dyDescent="0.35"/>
    <row r="2063" x14ac:dyDescent="0.35"/>
    <row r="2064" x14ac:dyDescent="0.35"/>
    <row r="2065" x14ac:dyDescent="0.35"/>
    <row r="2066" x14ac:dyDescent="0.35"/>
    <row r="2067" x14ac:dyDescent="0.35"/>
    <row r="2068" x14ac:dyDescent="0.35"/>
    <row r="2069" x14ac:dyDescent="0.35"/>
    <row r="2070" x14ac:dyDescent="0.35"/>
    <row r="2071" x14ac:dyDescent="0.35"/>
    <row r="2072" x14ac:dyDescent="0.35"/>
    <row r="2073" x14ac:dyDescent="0.35"/>
    <row r="2074" x14ac:dyDescent="0.35"/>
    <row r="2075" x14ac:dyDescent="0.35"/>
    <row r="2076" x14ac:dyDescent="0.35"/>
    <row r="2077" x14ac:dyDescent="0.35"/>
    <row r="2078" x14ac:dyDescent="0.35"/>
    <row r="2079" x14ac:dyDescent="0.35"/>
    <row r="2080" x14ac:dyDescent="0.35"/>
    <row r="2081" x14ac:dyDescent="0.35"/>
    <row r="2082" x14ac:dyDescent="0.35"/>
    <row r="2083" x14ac:dyDescent="0.35"/>
    <row r="2084" x14ac:dyDescent="0.35"/>
    <row r="2085" x14ac:dyDescent="0.35"/>
    <row r="2086" x14ac:dyDescent="0.35"/>
    <row r="2087" x14ac:dyDescent="0.35"/>
    <row r="2088" x14ac:dyDescent="0.35"/>
    <row r="2089" x14ac:dyDescent="0.35"/>
    <row r="2090" x14ac:dyDescent="0.35"/>
    <row r="2091" x14ac:dyDescent="0.35"/>
    <row r="2092" x14ac:dyDescent="0.35"/>
    <row r="2093" x14ac:dyDescent="0.35"/>
    <row r="2094" x14ac:dyDescent="0.35"/>
    <row r="2095" x14ac:dyDescent="0.35"/>
    <row r="2096" x14ac:dyDescent="0.35"/>
    <row r="2097" x14ac:dyDescent="0.35"/>
    <row r="2098" x14ac:dyDescent="0.35"/>
    <row r="2099" x14ac:dyDescent="0.35"/>
    <row r="2100" x14ac:dyDescent="0.35"/>
    <row r="2101" x14ac:dyDescent="0.35"/>
    <row r="2102" x14ac:dyDescent="0.35"/>
    <row r="2103" x14ac:dyDescent="0.35"/>
    <row r="2104" x14ac:dyDescent="0.35"/>
    <row r="2105" x14ac:dyDescent="0.35"/>
    <row r="2106" x14ac:dyDescent="0.35"/>
    <row r="2107" x14ac:dyDescent="0.35"/>
    <row r="2108" x14ac:dyDescent="0.35"/>
    <row r="2109" x14ac:dyDescent="0.35"/>
    <row r="2110" x14ac:dyDescent="0.35"/>
    <row r="2111" x14ac:dyDescent="0.35"/>
    <row r="2112" x14ac:dyDescent="0.35"/>
    <row r="2113" x14ac:dyDescent="0.35"/>
    <row r="2114" x14ac:dyDescent="0.35"/>
    <row r="2115" x14ac:dyDescent="0.35"/>
    <row r="2116" x14ac:dyDescent="0.35"/>
    <row r="2117" x14ac:dyDescent="0.35"/>
    <row r="2118" x14ac:dyDescent="0.35"/>
    <row r="2119" x14ac:dyDescent="0.35"/>
    <row r="2120" x14ac:dyDescent="0.35"/>
    <row r="2121" x14ac:dyDescent="0.35"/>
    <row r="2122" x14ac:dyDescent="0.35"/>
    <row r="2123" x14ac:dyDescent="0.35"/>
    <row r="2124" x14ac:dyDescent="0.35"/>
    <row r="2125" x14ac:dyDescent="0.35"/>
    <row r="2126" x14ac:dyDescent="0.35"/>
    <row r="2127" x14ac:dyDescent="0.35"/>
    <row r="2128" x14ac:dyDescent="0.35"/>
    <row r="2129" x14ac:dyDescent="0.35"/>
    <row r="2130" x14ac:dyDescent="0.35"/>
    <row r="2131" x14ac:dyDescent="0.35"/>
    <row r="2132" x14ac:dyDescent="0.35"/>
    <row r="2133" x14ac:dyDescent="0.35"/>
    <row r="2134" x14ac:dyDescent="0.35"/>
    <row r="2135" x14ac:dyDescent="0.35"/>
    <row r="2136" x14ac:dyDescent="0.35"/>
    <row r="2137" x14ac:dyDescent="0.35"/>
    <row r="2138" x14ac:dyDescent="0.35"/>
    <row r="2139" x14ac:dyDescent="0.35"/>
    <row r="2140" x14ac:dyDescent="0.35"/>
    <row r="2141" x14ac:dyDescent="0.35"/>
    <row r="2142" x14ac:dyDescent="0.35"/>
    <row r="2143" x14ac:dyDescent="0.35"/>
    <row r="2144" x14ac:dyDescent="0.35"/>
    <row r="2145" x14ac:dyDescent="0.35"/>
    <row r="2146" x14ac:dyDescent="0.35"/>
    <row r="2147" x14ac:dyDescent="0.35"/>
    <row r="2148" x14ac:dyDescent="0.35"/>
    <row r="2149" x14ac:dyDescent="0.35"/>
    <row r="2150" x14ac:dyDescent="0.35"/>
    <row r="2151" x14ac:dyDescent="0.35"/>
    <row r="2152" x14ac:dyDescent="0.35"/>
    <row r="2153" x14ac:dyDescent="0.35"/>
    <row r="2154" x14ac:dyDescent="0.35"/>
    <row r="2155" x14ac:dyDescent="0.35"/>
    <row r="2156" x14ac:dyDescent="0.35"/>
  </sheetData>
  <mergeCells count="3">
    <mergeCell ref="H2:I2"/>
    <mergeCell ref="Z3:AD3"/>
    <mergeCell ref="AE3:AI3"/>
  </mergeCells>
  <conditionalFormatting sqref="Q6:Q16 Q21:Q52 Q57:Q65 Q70:Q102 Q106:Q125 Q128:Q134">
    <cfRule type="cellIs" dxfId="6" priority="6" stopIfTrue="1" operator="notEqual">
      <formula>$I6</formula>
    </cfRule>
  </conditionalFormatting>
  <conditionalFormatting sqref="Q137:Q166">
    <cfRule type="cellIs" dxfId="5" priority="2" stopIfTrue="1" operator="notEqual">
      <formula>$I137</formula>
    </cfRule>
  </conditionalFormatting>
  <conditionalFormatting sqref="Q169:Q198">
    <cfRule type="cellIs" dxfId="4" priority="1" stopIfTrue="1" operator="notEqual">
      <formula>$I169</formula>
    </cfRule>
  </conditionalFormatting>
  <conditionalFormatting sqref="Q205:Q212">
    <cfRule type="cellIs" dxfId="3" priority="4" stopIfTrue="1" operator="notEqual">
      <formula>$I205</formula>
    </cfRule>
    <cfRule type="cellIs" dxfId="2" priority="5" stopIfTrue="1" operator="notEqual">
      <formula>I205</formula>
    </cfRule>
  </conditionalFormatting>
  <pageMargins left="0.25" right="0.25" top="0.75" bottom="0.75" header="0.3" footer="0.3"/>
  <pageSetup scale="53" fitToHeight="0" orientation="landscape" r:id="rId1"/>
  <headerFooter alignWithMargins="0">
    <oddFooter>&amp;A&amp;RPage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5853E-5D62-438A-9E45-D743BBCDF576}">
  <sheetPr>
    <outlinePr summaryBelow="0"/>
    <pageSetUpPr autoPageBreaks="0"/>
  </sheetPr>
  <dimension ref="A1:M192"/>
  <sheetViews>
    <sheetView workbookViewId="0">
      <pane ySplit="3" topLeftCell="A39" activePane="bottomLeft" state="frozen"/>
      <selection pane="bottomLeft" activeCell="G83" sqref="G83"/>
    </sheetView>
  </sheetViews>
  <sheetFormatPr defaultRowHeight="12.75" customHeight="1" x14ac:dyDescent="0.35"/>
  <cols>
    <col min="1" max="1" width="46.54296875" style="86" bestFit="1" customWidth="1"/>
    <col min="2" max="2" width="30.453125" style="86" bestFit="1" customWidth="1"/>
    <col min="3" max="3" width="11" style="86" bestFit="1" customWidth="1"/>
    <col min="4" max="5" width="9.453125" style="86" bestFit="1" customWidth="1"/>
    <col min="6" max="6" width="4.54296875" style="86" bestFit="1" customWidth="1"/>
    <col min="7" max="7" width="5.453125" style="132" customWidth="1"/>
    <col min="8" max="8" width="7.453125" style="132" customWidth="1"/>
    <col min="9" max="9" width="5.54296875" style="86" bestFit="1" customWidth="1"/>
    <col min="10" max="10" width="4.453125" style="86" bestFit="1" customWidth="1"/>
    <col min="11" max="11" width="10.54296875" style="86" bestFit="1" customWidth="1"/>
    <col min="12" max="12" width="9.453125" style="86" bestFit="1" customWidth="1"/>
    <col min="13" max="13" width="8.54296875" style="86" bestFit="1" customWidth="1"/>
    <col min="14" max="256" width="6.54296875" style="86" customWidth="1"/>
    <col min="257" max="257" width="46.54296875" style="86" bestFit="1" customWidth="1"/>
    <col min="258" max="258" width="30.453125" style="86" bestFit="1" customWidth="1"/>
    <col min="259" max="259" width="11" style="86" bestFit="1" customWidth="1"/>
    <col min="260" max="261" width="9.453125" style="86" bestFit="1"/>
    <col min="262" max="262" width="4.54296875" style="86" bestFit="1" customWidth="1"/>
    <col min="263" max="263" width="3.54296875" style="86" bestFit="1" customWidth="1"/>
    <col min="264" max="265" width="5.54296875" style="86" bestFit="1" customWidth="1"/>
    <col min="266" max="266" width="4.453125" style="86" bestFit="1" customWidth="1"/>
    <col min="267" max="267" width="10.54296875" style="86" bestFit="1" customWidth="1"/>
    <col min="268" max="268" width="9.453125" style="86" bestFit="1"/>
    <col min="269" max="269" width="8.54296875" style="86" bestFit="1" customWidth="1"/>
    <col min="270" max="512" width="6.54296875" style="86" customWidth="1"/>
    <col min="513" max="513" width="46.54296875" style="86" bestFit="1" customWidth="1"/>
    <col min="514" max="514" width="30.453125" style="86" bestFit="1" customWidth="1"/>
    <col min="515" max="515" width="11" style="86" bestFit="1" customWidth="1"/>
    <col min="516" max="517" width="9.453125" style="86" bestFit="1"/>
    <col min="518" max="518" width="4.54296875" style="86" bestFit="1" customWidth="1"/>
    <col min="519" max="519" width="3.54296875" style="86" bestFit="1" customWidth="1"/>
    <col min="520" max="521" width="5.54296875" style="86" bestFit="1" customWidth="1"/>
    <col min="522" max="522" width="4.453125" style="86" bestFit="1" customWidth="1"/>
    <col min="523" max="523" width="10.54296875" style="86" bestFit="1" customWidth="1"/>
    <col min="524" max="524" width="9.453125" style="86" bestFit="1"/>
    <col min="525" max="525" width="8.54296875" style="86" bestFit="1" customWidth="1"/>
    <col min="526" max="768" width="6.54296875" style="86" customWidth="1"/>
    <col min="769" max="769" width="46.54296875" style="86" bestFit="1" customWidth="1"/>
    <col min="770" max="770" width="30.453125" style="86" bestFit="1" customWidth="1"/>
    <col min="771" max="771" width="11" style="86" bestFit="1" customWidth="1"/>
    <col min="772" max="773" width="9.453125" style="86" bestFit="1"/>
    <col min="774" max="774" width="4.54296875" style="86" bestFit="1" customWidth="1"/>
    <col min="775" max="775" width="3.54296875" style="86" bestFit="1" customWidth="1"/>
    <col min="776" max="777" width="5.54296875" style="86" bestFit="1" customWidth="1"/>
    <col min="778" max="778" width="4.453125" style="86" bestFit="1" customWidth="1"/>
    <col min="779" max="779" width="10.54296875" style="86" bestFit="1" customWidth="1"/>
    <col min="780" max="780" width="9.453125" style="86" bestFit="1"/>
    <col min="781" max="781" width="8.54296875" style="86" bestFit="1" customWidth="1"/>
    <col min="782" max="1024" width="6.54296875" style="86" customWidth="1"/>
    <col min="1025" max="1025" width="46.54296875" style="86" bestFit="1" customWidth="1"/>
    <col min="1026" max="1026" width="30.453125" style="86" bestFit="1" customWidth="1"/>
    <col min="1027" max="1027" width="11" style="86" bestFit="1" customWidth="1"/>
    <col min="1028" max="1029" width="9.453125" style="86" bestFit="1"/>
    <col min="1030" max="1030" width="4.54296875" style="86" bestFit="1" customWidth="1"/>
    <col min="1031" max="1031" width="3.54296875" style="86" bestFit="1" customWidth="1"/>
    <col min="1032" max="1033" width="5.54296875" style="86" bestFit="1" customWidth="1"/>
    <col min="1034" max="1034" width="4.453125" style="86" bestFit="1" customWidth="1"/>
    <col min="1035" max="1035" width="10.54296875" style="86" bestFit="1" customWidth="1"/>
    <col min="1036" max="1036" width="9.453125" style="86" bestFit="1"/>
    <col min="1037" max="1037" width="8.54296875" style="86" bestFit="1" customWidth="1"/>
    <col min="1038" max="1280" width="6.54296875" style="86" customWidth="1"/>
    <col min="1281" max="1281" width="46.54296875" style="86" bestFit="1" customWidth="1"/>
    <col min="1282" max="1282" width="30.453125" style="86" bestFit="1" customWidth="1"/>
    <col min="1283" max="1283" width="11" style="86" bestFit="1" customWidth="1"/>
    <col min="1284" max="1285" width="9.453125" style="86" bestFit="1"/>
    <col min="1286" max="1286" width="4.54296875" style="86" bestFit="1" customWidth="1"/>
    <col min="1287" max="1287" width="3.54296875" style="86" bestFit="1" customWidth="1"/>
    <col min="1288" max="1289" width="5.54296875" style="86" bestFit="1" customWidth="1"/>
    <col min="1290" max="1290" width="4.453125" style="86" bestFit="1" customWidth="1"/>
    <col min="1291" max="1291" width="10.54296875" style="86" bestFit="1" customWidth="1"/>
    <col min="1292" max="1292" width="9.453125" style="86" bestFit="1"/>
    <col min="1293" max="1293" width="8.54296875" style="86" bestFit="1" customWidth="1"/>
    <col min="1294" max="1536" width="6.54296875" style="86" customWidth="1"/>
    <col min="1537" max="1537" width="46.54296875" style="86" bestFit="1" customWidth="1"/>
    <col min="1538" max="1538" width="30.453125" style="86" bestFit="1" customWidth="1"/>
    <col min="1539" max="1539" width="11" style="86" bestFit="1" customWidth="1"/>
    <col min="1540" max="1541" width="9.453125" style="86" bestFit="1"/>
    <col min="1542" max="1542" width="4.54296875" style="86" bestFit="1" customWidth="1"/>
    <col min="1543" max="1543" width="3.54296875" style="86" bestFit="1" customWidth="1"/>
    <col min="1544" max="1545" width="5.54296875" style="86" bestFit="1" customWidth="1"/>
    <col min="1546" max="1546" width="4.453125" style="86" bestFit="1" customWidth="1"/>
    <col min="1547" max="1547" width="10.54296875" style="86" bestFit="1" customWidth="1"/>
    <col min="1548" max="1548" width="9.453125" style="86" bestFit="1"/>
    <col min="1549" max="1549" width="8.54296875" style="86" bestFit="1" customWidth="1"/>
    <col min="1550" max="1792" width="6.54296875" style="86" customWidth="1"/>
    <col min="1793" max="1793" width="46.54296875" style="86" bestFit="1" customWidth="1"/>
    <col min="1794" max="1794" width="30.453125" style="86" bestFit="1" customWidth="1"/>
    <col min="1795" max="1795" width="11" style="86" bestFit="1" customWidth="1"/>
    <col min="1796" max="1797" width="9.453125" style="86" bestFit="1"/>
    <col min="1798" max="1798" width="4.54296875" style="86" bestFit="1" customWidth="1"/>
    <col min="1799" max="1799" width="3.54296875" style="86" bestFit="1" customWidth="1"/>
    <col min="1800" max="1801" width="5.54296875" style="86" bestFit="1" customWidth="1"/>
    <col min="1802" max="1802" width="4.453125" style="86" bestFit="1" customWidth="1"/>
    <col min="1803" max="1803" width="10.54296875" style="86" bestFit="1" customWidth="1"/>
    <col min="1804" max="1804" width="9.453125" style="86" bestFit="1"/>
    <col min="1805" max="1805" width="8.54296875" style="86" bestFit="1" customWidth="1"/>
    <col min="1806" max="2048" width="6.54296875" style="86" customWidth="1"/>
    <col min="2049" max="2049" width="46.54296875" style="86" bestFit="1" customWidth="1"/>
    <col min="2050" max="2050" width="30.453125" style="86" bestFit="1" customWidth="1"/>
    <col min="2051" max="2051" width="11" style="86" bestFit="1" customWidth="1"/>
    <col min="2052" max="2053" width="9.453125" style="86" bestFit="1"/>
    <col min="2054" max="2054" width="4.54296875" style="86" bestFit="1" customWidth="1"/>
    <col min="2055" max="2055" width="3.54296875" style="86" bestFit="1" customWidth="1"/>
    <col min="2056" max="2057" width="5.54296875" style="86" bestFit="1" customWidth="1"/>
    <col min="2058" max="2058" width="4.453125" style="86" bestFit="1" customWidth="1"/>
    <col min="2059" max="2059" width="10.54296875" style="86" bestFit="1" customWidth="1"/>
    <col min="2060" max="2060" width="9.453125" style="86" bestFit="1"/>
    <col min="2061" max="2061" width="8.54296875" style="86" bestFit="1" customWidth="1"/>
    <col min="2062" max="2304" width="6.54296875" style="86" customWidth="1"/>
    <col min="2305" max="2305" width="46.54296875" style="86" bestFit="1" customWidth="1"/>
    <col min="2306" max="2306" width="30.453125" style="86" bestFit="1" customWidth="1"/>
    <col min="2307" max="2307" width="11" style="86" bestFit="1" customWidth="1"/>
    <col min="2308" max="2309" width="9.453125" style="86" bestFit="1"/>
    <col min="2310" max="2310" width="4.54296875" style="86" bestFit="1" customWidth="1"/>
    <col min="2311" max="2311" width="3.54296875" style="86" bestFit="1" customWidth="1"/>
    <col min="2312" max="2313" width="5.54296875" style="86" bestFit="1" customWidth="1"/>
    <col min="2314" max="2314" width="4.453125" style="86" bestFit="1" customWidth="1"/>
    <col min="2315" max="2315" width="10.54296875" style="86" bestFit="1" customWidth="1"/>
    <col min="2316" max="2316" width="9.453125" style="86" bestFit="1"/>
    <col min="2317" max="2317" width="8.54296875" style="86" bestFit="1" customWidth="1"/>
    <col min="2318" max="2560" width="6.54296875" style="86" customWidth="1"/>
    <col min="2561" max="2561" width="46.54296875" style="86" bestFit="1" customWidth="1"/>
    <col min="2562" max="2562" width="30.453125" style="86" bestFit="1" customWidth="1"/>
    <col min="2563" max="2563" width="11" style="86" bestFit="1" customWidth="1"/>
    <col min="2564" max="2565" width="9.453125" style="86" bestFit="1"/>
    <col min="2566" max="2566" width="4.54296875" style="86" bestFit="1" customWidth="1"/>
    <col min="2567" max="2567" width="3.54296875" style="86" bestFit="1" customWidth="1"/>
    <col min="2568" max="2569" width="5.54296875" style="86" bestFit="1" customWidth="1"/>
    <col min="2570" max="2570" width="4.453125" style="86" bestFit="1" customWidth="1"/>
    <col min="2571" max="2571" width="10.54296875" style="86" bestFit="1" customWidth="1"/>
    <col min="2572" max="2572" width="9.453125" style="86" bestFit="1"/>
    <col min="2573" max="2573" width="8.54296875" style="86" bestFit="1" customWidth="1"/>
    <col min="2574" max="2816" width="6.54296875" style="86" customWidth="1"/>
    <col min="2817" max="2817" width="46.54296875" style="86" bestFit="1" customWidth="1"/>
    <col min="2818" max="2818" width="30.453125" style="86" bestFit="1" customWidth="1"/>
    <col min="2819" max="2819" width="11" style="86" bestFit="1" customWidth="1"/>
    <col min="2820" max="2821" width="9.453125" style="86" bestFit="1"/>
    <col min="2822" max="2822" width="4.54296875" style="86" bestFit="1" customWidth="1"/>
    <col min="2823" max="2823" width="3.54296875" style="86" bestFit="1" customWidth="1"/>
    <col min="2824" max="2825" width="5.54296875" style="86" bestFit="1" customWidth="1"/>
    <col min="2826" max="2826" width="4.453125" style="86" bestFit="1" customWidth="1"/>
    <col min="2827" max="2827" width="10.54296875" style="86" bestFit="1" customWidth="1"/>
    <col min="2828" max="2828" width="9.453125" style="86" bestFit="1"/>
    <col min="2829" max="2829" width="8.54296875" style="86" bestFit="1" customWidth="1"/>
    <col min="2830" max="3072" width="6.54296875" style="86" customWidth="1"/>
    <col min="3073" max="3073" width="46.54296875" style="86" bestFit="1" customWidth="1"/>
    <col min="3074" max="3074" width="30.453125" style="86" bestFit="1" customWidth="1"/>
    <col min="3075" max="3075" width="11" style="86" bestFit="1" customWidth="1"/>
    <col min="3076" max="3077" width="9.453125" style="86" bestFit="1"/>
    <col min="3078" max="3078" width="4.54296875" style="86" bestFit="1" customWidth="1"/>
    <col min="3079" max="3079" width="3.54296875" style="86" bestFit="1" customWidth="1"/>
    <col min="3080" max="3081" width="5.54296875" style="86" bestFit="1" customWidth="1"/>
    <col min="3082" max="3082" width="4.453125" style="86" bestFit="1" customWidth="1"/>
    <col min="3083" max="3083" width="10.54296875" style="86" bestFit="1" customWidth="1"/>
    <col min="3084" max="3084" width="9.453125" style="86" bestFit="1"/>
    <col min="3085" max="3085" width="8.54296875" style="86" bestFit="1" customWidth="1"/>
    <col min="3086" max="3328" width="6.54296875" style="86" customWidth="1"/>
    <col min="3329" max="3329" width="46.54296875" style="86" bestFit="1" customWidth="1"/>
    <col min="3330" max="3330" width="30.453125" style="86" bestFit="1" customWidth="1"/>
    <col min="3331" max="3331" width="11" style="86" bestFit="1" customWidth="1"/>
    <col min="3332" max="3333" width="9.453125" style="86" bestFit="1"/>
    <col min="3334" max="3334" width="4.54296875" style="86" bestFit="1" customWidth="1"/>
    <col min="3335" max="3335" width="3.54296875" style="86" bestFit="1" customWidth="1"/>
    <col min="3336" max="3337" width="5.54296875" style="86" bestFit="1" customWidth="1"/>
    <col min="3338" max="3338" width="4.453125" style="86" bestFit="1" customWidth="1"/>
    <col min="3339" max="3339" width="10.54296875" style="86" bestFit="1" customWidth="1"/>
    <col min="3340" max="3340" width="9.453125" style="86" bestFit="1"/>
    <col min="3341" max="3341" width="8.54296875" style="86" bestFit="1" customWidth="1"/>
    <col min="3342" max="3584" width="6.54296875" style="86" customWidth="1"/>
    <col min="3585" max="3585" width="46.54296875" style="86" bestFit="1" customWidth="1"/>
    <col min="3586" max="3586" width="30.453125" style="86" bestFit="1" customWidth="1"/>
    <col min="3587" max="3587" width="11" style="86" bestFit="1" customWidth="1"/>
    <col min="3588" max="3589" width="9.453125" style="86" bestFit="1"/>
    <col min="3590" max="3590" width="4.54296875" style="86" bestFit="1" customWidth="1"/>
    <col min="3591" max="3591" width="3.54296875" style="86" bestFit="1" customWidth="1"/>
    <col min="3592" max="3593" width="5.54296875" style="86" bestFit="1" customWidth="1"/>
    <col min="3594" max="3594" width="4.453125" style="86" bestFit="1" customWidth="1"/>
    <col min="3595" max="3595" width="10.54296875" style="86" bestFit="1" customWidth="1"/>
    <col min="3596" max="3596" width="9.453125" style="86" bestFit="1"/>
    <col min="3597" max="3597" width="8.54296875" style="86" bestFit="1" customWidth="1"/>
    <col min="3598" max="3840" width="6.54296875" style="86" customWidth="1"/>
    <col min="3841" max="3841" width="46.54296875" style="86" bestFit="1" customWidth="1"/>
    <col min="3842" max="3842" width="30.453125" style="86" bestFit="1" customWidth="1"/>
    <col min="3843" max="3843" width="11" style="86" bestFit="1" customWidth="1"/>
    <col min="3844" max="3845" width="9.453125" style="86" bestFit="1"/>
    <col min="3846" max="3846" width="4.54296875" style="86" bestFit="1" customWidth="1"/>
    <col min="3847" max="3847" width="3.54296875" style="86" bestFit="1" customWidth="1"/>
    <col min="3848" max="3849" width="5.54296875" style="86" bestFit="1" customWidth="1"/>
    <col min="3850" max="3850" width="4.453125" style="86" bestFit="1" customWidth="1"/>
    <col min="3851" max="3851" width="10.54296875" style="86" bestFit="1" customWidth="1"/>
    <col min="3852" max="3852" width="9.453125" style="86" bestFit="1"/>
    <col min="3853" max="3853" width="8.54296875" style="86" bestFit="1" customWidth="1"/>
    <col min="3854" max="4096" width="6.54296875" style="86" customWidth="1"/>
    <col min="4097" max="4097" width="46.54296875" style="86" bestFit="1" customWidth="1"/>
    <col min="4098" max="4098" width="30.453125" style="86" bestFit="1" customWidth="1"/>
    <col min="4099" max="4099" width="11" style="86" bestFit="1" customWidth="1"/>
    <col min="4100" max="4101" width="9.453125" style="86" bestFit="1"/>
    <col min="4102" max="4102" width="4.54296875" style="86" bestFit="1" customWidth="1"/>
    <col min="4103" max="4103" width="3.54296875" style="86" bestFit="1" customWidth="1"/>
    <col min="4104" max="4105" width="5.54296875" style="86" bestFit="1" customWidth="1"/>
    <col min="4106" max="4106" width="4.453125" style="86" bestFit="1" customWidth="1"/>
    <col min="4107" max="4107" width="10.54296875" style="86" bestFit="1" customWidth="1"/>
    <col min="4108" max="4108" width="9.453125" style="86" bestFit="1"/>
    <col min="4109" max="4109" width="8.54296875" style="86" bestFit="1" customWidth="1"/>
    <col min="4110" max="4352" width="6.54296875" style="86" customWidth="1"/>
    <col min="4353" max="4353" width="46.54296875" style="86" bestFit="1" customWidth="1"/>
    <col min="4354" max="4354" width="30.453125" style="86" bestFit="1" customWidth="1"/>
    <col min="4355" max="4355" width="11" style="86" bestFit="1" customWidth="1"/>
    <col min="4356" max="4357" width="9.453125" style="86" bestFit="1"/>
    <col min="4358" max="4358" width="4.54296875" style="86" bestFit="1" customWidth="1"/>
    <col min="4359" max="4359" width="3.54296875" style="86" bestFit="1" customWidth="1"/>
    <col min="4360" max="4361" width="5.54296875" style="86" bestFit="1" customWidth="1"/>
    <col min="4362" max="4362" width="4.453125" style="86" bestFit="1" customWidth="1"/>
    <col min="4363" max="4363" width="10.54296875" style="86" bestFit="1" customWidth="1"/>
    <col min="4364" max="4364" width="9.453125" style="86" bestFit="1"/>
    <col min="4365" max="4365" width="8.54296875" style="86" bestFit="1" customWidth="1"/>
    <col min="4366" max="4608" width="6.54296875" style="86" customWidth="1"/>
    <col min="4609" max="4609" width="46.54296875" style="86" bestFit="1" customWidth="1"/>
    <col min="4610" max="4610" width="30.453125" style="86" bestFit="1" customWidth="1"/>
    <col min="4611" max="4611" width="11" style="86" bestFit="1" customWidth="1"/>
    <col min="4612" max="4613" width="9.453125" style="86" bestFit="1"/>
    <col min="4614" max="4614" width="4.54296875" style="86" bestFit="1" customWidth="1"/>
    <col min="4615" max="4615" width="3.54296875" style="86" bestFit="1" customWidth="1"/>
    <col min="4616" max="4617" width="5.54296875" style="86" bestFit="1" customWidth="1"/>
    <col min="4618" max="4618" width="4.453125" style="86" bestFit="1" customWidth="1"/>
    <col min="4619" max="4619" width="10.54296875" style="86" bestFit="1" customWidth="1"/>
    <col min="4620" max="4620" width="9.453125" style="86" bestFit="1"/>
    <col min="4621" max="4621" width="8.54296875" style="86" bestFit="1" customWidth="1"/>
    <col min="4622" max="4864" width="6.54296875" style="86" customWidth="1"/>
    <col min="4865" max="4865" width="46.54296875" style="86" bestFit="1" customWidth="1"/>
    <col min="4866" max="4866" width="30.453125" style="86" bestFit="1" customWidth="1"/>
    <col min="4867" max="4867" width="11" style="86" bestFit="1" customWidth="1"/>
    <col min="4868" max="4869" width="9.453125" style="86" bestFit="1"/>
    <col min="4870" max="4870" width="4.54296875" style="86" bestFit="1" customWidth="1"/>
    <col min="4871" max="4871" width="3.54296875" style="86" bestFit="1" customWidth="1"/>
    <col min="4872" max="4873" width="5.54296875" style="86" bestFit="1" customWidth="1"/>
    <col min="4874" max="4874" width="4.453125" style="86" bestFit="1" customWidth="1"/>
    <col min="4875" max="4875" width="10.54296875" style="86" bestFit="1" customWidth="1"/>
    <col min="4876" max="4876" width="9.453125" style="86" bestFit="1"/>
    <col min="4877" max="4877" width="8.54296875" style="86" bestFit="1" customWidth="1"/>
    <col min="4878" max="5120" width="6.54296875" style="86" customWidth="1"/>
    <col min="5121" max="5121" width="46.54296875" style="86" bestFit="1" customWidth="1"/>
    <col min="5122" max="5122" width="30.453125" style="86" bestFit="1" customWidth="1"/>
    <col min="5123" max="5123" width="11" style="86" bestFit="1" customWidth="1"/>
    <col min="5124" max="5125" width="9.453125" style="86" bestFit="1"/>
    <col min="5126" max="5126" width="4.54296875" style="86" bestFit="1" customWidth="1"/>
    <col min="5127" max="5127" width="3.54296875" style="86" bestFit="1" customWidth="1"/>
    <col min="5128" max="5129" width="5.54296875" style="86" bestFit="1" customWidth="1"/>
    <col min="5130" max="5130" width="4.453125" style="86" bestFit="1" customWidth="1"/>
    <col min="5131" max="5131" width="10.54296875" style="86" bestFit="1" customWidth="1"/>
    <col min="5132" max="5132" width="9.453125" style="86" bestFit="1"/>
    <col min="5133" max="5133" width="8.54296875" style="86" bestFit="1" customWidth="1"/>
    <col min="5134" max="5376" width="6.54296875" style="86" customWidth="1"/>
    <col min="5377" max="5377" width="46.54296875" style="86" bestFit="1" customWidth="1"/>
    <col min="5378" max="5378" width="30.453125" style="86" bestFit="1" customWidth="1"/>
    <col min="5379" max="5379" width="11" style="86" bestFit="1" customWidth="1"/>
    <col min="5380" max="5381" width="9.453125" style="86" bestFit="1"/>
    <col min="5382" max="5382" width="4.54296875" style="86" bestFit="1" customWidth="1"/>
    <col min="5383" max="5383" width="3.54296875" style="86" bestFit="1" customWidth="1"/>
    <col min="5384" max="5385" width="5.54296875" style="86" bestFit="1" customWidth="1"/>
    <col min="5386" max="5386" width="4.453125" style="86" bestFit="1" customWidth="1"/>
    <col min="5387" max="5387" width="10.54296875" style="86" bestFit="1" customWidth="1"/>
    <col min="5388" max="5388" width="9.453125" style="86" bestFit="1"/>
    <col min="5389" max="5389" width="8.54296875" style="86" bestFit="1" customWidth="1"/>
    <col min="5390" max="5632" width="6.54296875" style="86" customWidth="1"/>
    <col min="5633" max="5633" width="46.54296875" style="86" bestFit="1" customWidth="1"/>
    <col min="5634" max="5634" width="30.453125" style="86" bestFit="1" customWidth="1"/>
    <col min="5635" max="5635" width="11" style="86" bestFit="1" customWidth="1"/>
    <col min="5636" max="5637" width="9.453125" style="86" bestFit="1"/>
    <col min="5638" max="5638" width="4.54296875" style="86" bestFit="1" customWidth="1"/>
    <col min="5639" max="5639" width="3.54296875" style="86" bestFit="1" customWidth="1"/>
    <col min="5640" max="5641" width="5.54296875" style="86" bestFit="1" customWidth="1"/>
    <col min="5642" max="5642" width="4.453125" style="86" bestFit="1" customWidth="1"/>
    <col min="5643" max="5643" width="10.54296875" style="86" bestFit="1" customWidth="1"/>
    <col min="5644" max="5644" width="9.453125" style="86" bestFit="1"/>
    <col min="5645" max="5645" width="8.54296875" style="86" bestFit="1" customWidth="1"/>
    <col min="5646" max="5888" width="6.54296875" style="86" customWidth="1"/>
    <col min="5889" max="5889" width="46.54296875" style="86" bestFit="1" customWidth="1"/>
    <col min="5890" max="5890" width="30.453125" style="86" bestFit="1" customWidth="1"/>
    <col min="5891" max="5891" width="11" style="86" bestFit="1" customWidth="1"/>
    <col min="5892" max="5893" width="9.453125" style="86" bestFit="1"/>
    <col min="5894" max="5894" width="4.54296875" style="86" bestFit="1" customWidth="1"/>
    <col min="5895" max="5895" width="3.54296875" style="86" bestFit="1" customWidth="1"/>
    <col min="5896" max="5897" width="5.54296875" style="86" bestFit="1" customWidth="1"/>
    <col min="5898" max="5898" width="4.453125" style="86" bestFit="1" customWidth="1"/>
    <col min="5899" max="5899" width="10.54296875" style="86" bestFit="1" customWidth="1"/>
    <col min="5900" max="5900" width="9.453125" style="86" bestFit="1"/>
    <col min="5901" max="5901" width="8.54296875" style="86" bestFit="1" customWidth="1"/>
    <col min="5902" max="6144" width="6.54296875" style="86" customWidth="1"/>
    <col min="6145" max="6145" width="46.54296875" style="86" bestFit="1" customWidth="1"/>
    <col min="6146" max="6146" width="30.453125" style="86" bestFit="1" customWidth="1"/>
    <col min="6147" max="6147" width="11" style="86" bestFit="1" customWidth="1"/>
    <col min="6148" max="6149" width="9.453125" style="86" bestFit="1"/>
    <col min="6150" max="6150" width="4.54296875" style="86" bestFit="1" customWidth="1"/>
    <col min="6151" max="6151" width="3.54296875" style="86" bestFit="1" customWidth="1"/>
    <col min="6152" max="6153" width="5.54296875" style="86" bestFit="1" customWidth="1"/>
    <col min="6154" max="6154" width="4.453125" style="86" bestFit="1" customWidth="1"/>
    <col min="6155" max="6155" width="10.54296875" style="86" bestFit="1" customWidth="1"/>
    <col min="6156" max="6156" width="9.453125" style="86" bestFit="1"/>
    <col min="6157" max="6157" width="8.54296875" style="86" bestFit="1" customWidth="1"/>
    <col min="6158" max="6400" width="6.54296875" style="86" customWidth="1"/>
    <col min="6401" max="6401" width="46.54296875" style="86" bestFit="1" customWidth="1"/>
    <col min="6402" max="6402" width="30.453125" style="86" bestFit="1" customWidth="1"/>
    <col min="6403" max="6403" width="11" style="86" bestFit="1" customWidth="1"/>
    <col min="6404" max="6405" width="9.453125" style="86" bestFit="1"/>
    <col min="6406" max="6406" width="4.54296875" style="86" bestFit="1" customWidth="1"/>
    <col min="6407" max="6407" width="3.54296875" style="86" bestFit="1" customWidth="1"/>
    <col min="6408" max="6409" width="5.54296875" style="86" bestFit="1" customWidth="1"/>
    <col min="6410" max="6410" width="4.453125" style="86" bestFit="1" customWidth="1"/>
    <col min="6411" max="6411" width="10.54296875" style="86" bestFit="1" customWidth="1"/>
    <col min="6412" max="6412" width="9.453125" style="86" bestFit="1"/>
    <col min="6413" max="6413" width="8.54296875" style="86" bestFit="1" customWidth="1"/>
    <col min="6414" max="6656" width="6.54296875" style="86" customWidth="1"/>
    <col min="6657" max="6657" width="46.54296875" style="86" bestFit="1" customWidth="1"/>
    <col min="6658" max="6658" width="30.453125" style="86" bestFit="1" customWidth="1"/>
    <col min="6659" max="6659" width="11" style="86" bestFit="1" customWidth="1"/>
    <col min="6660" max="6661" width="9.453125" style="86" bestFit="1"/>
    <col min="6662" max="6662" width="4.54296875" style="86" bestFit="1" customWidth="1"/>
    <col min="6663" max="6663" width="3.54296875" style="86" bestFit="1" customWidth="1"/>
    <col min="6664" max="6665" width="5.54296875" style="86" bestFit="1" customWidth="1"/>
    <col min="6666" max="6666" width="4.453125" style="86" bestFit="1" customWidth="1"/>
    <col min="6667" max="6667" width="10.54296875" style="86" bestFit="1" customWidth="1"/>
    <col min="6668" max="6668" width="9.453125" style="86" bestFit="1"/>
    <col min="6669" max="6669" width="8.54296875" style="86" bestFit="1" customWidth="1"/>
    <col min="6670" max="6912" width="6.54296875" style="86" customWidth="1"/>
    <col min="6913" max="6913" width="46.54296875" style="86" bestFit="1" customWidth="1"/>
    <col min="6914" max="6914" width="30.453125" style="86" bestFit="1" customWidth="1"/>
    <col min="6915" max="6915" width="11" style="86" bestFit="1" customWidth="1"/>
    <col min="6916" max="6917" width="9.453125" style="86" bestFit="1"/>
    <col min="6918" max="6918" width="4.54296875" style="86" bestFit="1" customWidth="1"/>
    <col min="6919" max="6919" width="3.54296875" style="86" bestFit="1" customWidth="1"/>
    <col min="6920" max="6921" width="5.54296875" style="86" bestFit="1" customWidth="1"/>
    <col min="6922" max="6922" width="4.453125" style="86" bestFit="1" customWidth="1"/>
    <col min="6923" max="6923" width="10.54296875" style="86" bestFit="1" customWidth="1"/>
    <col min="6924" max="6924" width="9.453125" style="86" bestFit="1"/>
    <col min="6925" max="6925" width="8.54296875" style="86" bestFit="1" customWidth="1"/>
    <col min="6926" max="7168" width="6.54296875" style="86" customWidth="1"/>
    <col min="7169" max="7169" width="46.54296875" style="86" bestFit="1" customWidth="1"/>
    <col min="7170" max="7170" width="30.453125" style="86" bestFit="1" customWidth="1"/>
    <col min="7171" max="7171" width="11" style="86" bestFit="1" customWidth="1"/>
    <col min="7172" max="7173" width="9.453125" style="86" bestFit="1"/>
    <col min="7174" max="7174" width="4.54296875" style="86" bestFit="1" customWidth="1"/>
    <col min="7175" max="7175" width="3.54296875" style="86" bestFit="1" customWidth="1"/>
    <col min="7176" max="7177" width="5.54296875" style="86" bestFit="1" customWidth="1"/>
    <col min="7178" max="7178" width="4.453125" style="86" bestFit="1" customWidth="1"/>
    <col min="7179" max="7179" width="10.54296875" style="86" bestFit="1" customWidth="1"/>
    <col min="7180" max="7180" width="9.453125" style="86" bestFit="1"/>
    <col min="7181" max="7181" width="8.54296875" style="86" bestFit="1" customWidth="1"/>
    <col min="7182" max="7424" width="6.54296875" style="86" customWidth="1"/>
    <col min="7425" max="7425" width="46.54296875" style="86" bestFit="1" customWidth="1"/>
    <col min="7426" max="7426" width="30.453125" style="86" bestFit="1" customWidth="1"/>
    <col min="7427" max="7427" width="11" style="86" bestFit="1" customWidth="1"/>
    <col min="7428" max="7429" width="9.453125" style="86" bestFit="1"/>
    <col min="7430" max="7430" width="4.54296875" style="86" bestFit="1" customWidth="1"/>
    <col min="7431" max="7431" width="3.54296875" style="86" bestFit="1" customWidth="1"/>
    <col min="7432" max="7433" width="5.54296875" style="86" bestFit="1" customWidth="1"/>
    <col min="7434" max="7434" width="4.453125" style="86" bestFit="1" customWidth="1"/>
    <col min="7435" max="7435" width="10.54296875" style="86" bestFit="1" customWidth="1"/>
    <col min="7436" max="7436" width="9.453125" style="86" bestFit="1"/>
    <col min="7437" max="7437" width="8.54296875" style="86" bestFit="1" customWidth="1"/>
    <col min="7438" max="7680" width="6.54296875" style="86" customWidth="1"/>
    <col min="7681" max="7681" width="46.54296875" style="86" bestFit="1" customWidth="1"/>
    <col min="7682" max="7682" width="30.453125" style="86" bestFit="1" customWidth="1"/>
    <col min="7683" max="7683" width="11" style="86" bestFit="1" customWidth="1"/>
    <col min="7684" max="7685" width="9.453125" style="86" bestFit="1"/>
    <col min="7686" max="7686" width="4.54296875" style="86" bestFit="1" customWidth="1"/>
    <col min="7687" max="7687" width="3.54296875" style="86" bestFit="1" customWidth="1"/>
    <col min="7688" max="7689" width="5.54296875" style="86" bestFit="1" customWidth="1"/>
    <col min="7690" max="7690" width="4.453125" style="86" bestFit="1" customWidth="1"/>
    <col min="7691" max="7691" width="10.54296875" style="86" bestFit="1" customWidth="1"/>
    <col min="7692" max="7692" width="9.453125" style="86" bestFit="1"/>
    <col min="7693" max="7693" width="8.54296875" style="86" bestFit="1" customWidth="1"/>
    <col min="7694" max="7936" width="6.54296875" style="86" customWidth="1"/>
    <col min="7937" max="7937" width="46.54296875" style="86" bestFit="1" customWidth="1"/>
    <col min="7938" max="7938" width="30.453125" style="86" bestFit="1" customWidth="1"/>
    <col min="7939" max="7939" width="11" style="86" bestFit="1" customWidth="1"/>
    <col min="7940" max="7941" width="9.453125" style="86" bestFit="1"/>
    <col min="7942" max="7942" width="4.54296875" style="86" bestFit="1" customWidth="1"/>
    <col min="7943" max="7943" width="3.54296875" style="86" bestFit="1" customWidth="1"/>
    <col min="7944" max="7945" width="5.54296875" style="86" bestFit="1" customWidth="1"/>
    <col min="7946" max="7946" width="4.453125" style="86" bestFit="1" customWidth="1"/>
    <col min="7947" max="7947" width="10.54296875" style="86" bestFit="1" customWidth="1"/>
    <col min="7948" max="7948" width="9.453125" style="86" bestFit="1"/>
    <col min="7949" max="7949" width="8.54296875" style="86" bestFit="1" customWidth="1"/>
    <col min="7950" max="8192" width="6.54296875" style="86" customWidth="1"/>
    <col min="8193" max="8193" width="46.54296875" style="86" bestFit="1" customWidth="1"/>
    <col min="8194" max="8194" width="30.453125" style="86" bestFit="1" customWidth="1"/>
    <col min="8195" max="8195" width="11" style="86" bestFit="1" customWidth="1"/>
    <col min="8196" max="8197" width="9.453125" style="86" bestFit="1"/>
    <col min="8198" max="8198" width="4.54296875" style="86" bestFit="1" customWidth="1"/>
    <col min="8199" max="8199" width="3.54296875" style="86" bestFit="1" customWidth="1"/>
    <col min="8200" max="8201" width="5.54296875" style="86" bestFit="1" customWidth="1"/>
    <col min="8202" max="8202" width="4.453125" style="86" bestFit="1" customWidth="1"/>
    <col min="8203" max="8203" width="10.54296875" style="86" bestFit="1" customWidth="1"/>
    <col min="8204" max="8204" width="9.453125" style="86" bestFit="1"/>
    <col min="8205" max="8205" width="8.54296875" style="86" bestFit="1" customWidth="1"/>
    <col min="8206" max="8448" width="6.54296875" style="86" customWidth="1"/>
    <col min="8449" max="8449" width="46.54296875" style="86" bestFit="1" customWidth="1"/>
    <col min="8450" max="8450" width="30.453125" style="86" bestFit="1" customWidth="1"/>
    <col min="8451" max="8451" width="11" style="86" bestFit="1" customWidth="1"/>
    <col min="8452" max="8453" width="9.453125" style="86" bestFit="1"/>
    <col min="8454" max="8454" width="4.54296875" style="86" bestFit="1" customWidth="1"/>
    <col min="8455" max="8455" width="3.54296875" style="86" bestFit="1" customWidth="1"/>
    <col min="8456" max="8457" width="5.54296875" style="86" bestFit="1" customWidth="1"/>
    <col min="8458" max="8458" width="4.453125" style="86" bestFit="1" customWidth="1"/>
    <col min="8459" max="8459" width="10.54296875" style="86" bestFit="1" customWidth="1"/>
    <col min="8460" max="8460" width="9.453125" style="86" bestFit="1"/>
    <col min="8461" max="8461" width="8.54296875" style="86" bestFit="1" customWidth="1"/>
    <col min="8462" max="8704" width="6.54296875" style="86" customWidth="1"/>
    <col min="8705" max="8705" width="46.54296875" style="86" bestFit="1" customWidth="1"/>
    <col min="8706" max="8706" width="30.453125" style="86" bestFit="1" customWidth="1"/>
    <col min="8707" max="8707" width="11" style="86" bestFit="1" customWidth="1"/>
    <col min="8708" max="8709" width="9.453125" style="86" bestFit="1"/>
    <col min="8710" max="8710" width="4.54296875" style="86" bestFit="1" customWidth="1"/>
    <col min="8711" max="8711" width="3.54296875" style="86" bestFit="1" customWidth="1"/>
    <col min="8712" max="8713" width="5.54296875" style="86" bestFit="1" customWidth="1"/>
    <col min="8714" max="8714" width="4.453125" style="86" bestFit="1" customWidth="1"/>
    <col min="8715" max="8715" width="10.54296875" style="86" bestFit="1" customWidth="1"/>
    <col min="8716" max="8716" width="9.453125" style="86" bestFit="1"/>
    <col min="8717" max="8717" width="8.54296875" style="86" bestFit="1" customWidth="1"/>
    <col min="8718" max="8960" width="6.54296875" style="86" customWidth="1"/>
    <col min="8961" max="8961" width="46.54296875" style="86" bestFit="1" customWidth="1"/>
    <col min="8962" max="8962" width="30.453125" style="86" bestFit="1" customWidth="1"/>
    <col min="8963" max="8963" width="11" style="86" bestFit="1" customWidth="1"/>
    <col min="8964" max="8965" width="9.453125" style="86" bestFit="1"/>
    <col min="8966" max="8966" width="4.54296875" style="86" bestFit="1" customWidth="1"/>
    <col min="8967" max="8967" width="3.54296875" style="86" bestFit="1" customWidth="1"/>
    <col min="8968" max="8969" width="5.54296875" style="86" bestFit="1" customWidth="1"/>
    <col min="8970" max="8970" width="4.453125" style="86" bestFit="1" customWidth="1"/>
    <col min="8971" max="8971" width="10.54296875" style="86" bestFit="1" customWidth="1"/>
    <col min="8972" max="8972" width="9.453125" style="86" bestFit="1"/>
    <col min="8973" max="8973" width="8.54296875" style="86" bestFit="1" customWidth="1"/>
    <col min="8974" max="9216" width="6.54296875" style="86" customWidth="1"/>
    <col min="9217" max="9217" width="46.54296875" style="86" bestFit="1" customWidth="1"/>
    <col min="9218" max="9218" width="30.453125" style="86" bestFit="1" customWidth="1"/>
    <col min="9219" max="9219" width="11" style="86" bestFit="1" customWidth="1"/>
    <col min="9220" max="9221" width="9.453125" style="86" bestFit="1"/>
    <col min="9222" max="9222" width="4.54296875" style="86" bestFit="1" customWidth="1"/>
    <col min="9223" max="9223" width="3.54296875" style="86" bestFit="1" customWidth="1"/>
    <col min="9224" max="9225" width="5.54296875" style="86" bestFit="1" customWidth="1"/>
    <col min="9226" max="9226" width="4.453125" style="86" bestFit="1" customWidth="1"/>
    <col min="9227" max="9227" width="10.54296875" style="86" bestFit="1" customWidth="1"/>
    <col min="9228" max="9228" width="9.453125" style="86" bestFit="1"/>
    <col min="9229" max="9229" width="8.54296875" style="86" bestFit="1" customWidth="1"/>
    <col min="9230" max="9472" width="6.54296875" style="86" customWidth="1"/>
    <col min="9473" max="9473" width="46.54296875" style="86" bestFit="1" customWidth="1"/>
    <col min="9474" max="9474" width="30.453125" style="86" bestFit="1" customWidth="1"/>
    <col min="9475" max="9475" width="11" style="86" bestFit="1" customWidth="1"/>
    <col min="9476" max="9477" width="9.453125" style="86" bestFit="1"/>
    <col min="9478" max="9478" width="4.54296875" style="86" bestFit="1" customWidth="1"/>
    <col min="9479" max="9479" width="3.54296875" style="86" bestFit="1" customWidth="1"/>
    <col min="9480" max="9481" width="5.54296875" style="86" bestFit="1" customWidth="1"/>
    <col min="9482" max="9482" width="4.453125" style="86" bestFit="1" customWidth="1"/>
    <col min="9483" max="9483" width="10.54296875" style="86" bestFit="1" customWidth="1"/>
    <col min="9484" max="9484" width="9.453125" style="86" bestFit="1"/>
    <col min="9485" max="9485" width="8.54296875" style="86" bestFit="1" customWidth="1"/>
    <col min="9486" max="9728" width="6.54296875" style="86" customWidth="1"/>
    <col min="9729" max="9729" width="46.54296875" style="86" bestFit="1" customWidth="1"/>
    <col min="9730" max="9730" width="30.453125" style="86" bestFit="1" customWidth="1"/>
    <col min="9731" max="9731" width="11" style="86" bestFit="1" customWidth="1"/>
    <col min="9732" max="9733" width="9.453125" style="86" bestFit="1"/>
    <col min="9734" max="9734" width="4.54296875" style="86" bestFit="1" customWidth="1"/>
    <col min="9735" max="9735" width="3.54296875" style="86" bestFit="1" customWidth="1"/>
    <col min="9736" max="9737" width="5.54296875" style="86" bestFit="1" customWidth="1"/>
    <col min="9738" max="9738" width="4.453125" style="86" bestFit="1" customWidth="1"/>
    <col min="9739" max="9739" width="10.54296875" style="86" bestFit="1" customWidth="1"/>
    <col min="9740" max="9740" width="9.453125" style="86" bestFit="1"/>
    <col min="9741" max="9741" width="8.54296875" style="86" bestFit="1" customWidth="1"/>
    <col min="9742" max="9984" width="6.54296875" style="86" customWidth="1"/>
    <col min="9985" max="9985" width="46.54296875" style="86" bestFit="1" customWidth="1"/>
    <col min="9986" max="9986" width="30.453125" style="86" bestFit="1" customWidth="1"/>
    <col min="9987" max="9987" width="11" style="86" bestFit="1" customWidth="1"/>
    <col min="9988" max="9989" width="9.453125" style="86" bestFit="1"/>
    <col min="9990" max="9990" width="4.54296875" style="86" bestFit="1" customWidth="1"/>
    <col min="9991" max="9991" width="3.54296875" style="86" bestFit="1" customWidth="1"/>
    <col min="9992" max="9993" width="5.54296875" style="86" bestFit="1" customWidth="1"/>
    <col min="9994" max="9994" width="4.453125" style="86" bestFit="1" customWidth="1"/>
    <col min="9995" max="9995" width="10.54296875" style="86" bestFit="1" customWidth="1"/>
    <col min="9996" max="9996" width="9.453125" style="86" bestFit="1"/>
    <col min="9997" max="9997" width="8.54296875" style="86" bestFit="1" customWidth="1"/>
    <col min="9998" max="10240" width="6.54296875" style="86" customWidth="1"/>
    <col min="10241" max="10241" width="46.54296875" style="86" bestFit="1" customWidth="1"/>
    <col min="10242" max="10242" width="30.453125" style="86" bestFit="1" customWidth="1"/>
    <col min="10243" max="10243" width="11" style="86" bestFit="1" customWidth="1"/>
    <col min="10244" max="10245" width="9.453125" style="86" bestFit="1"/>
    <col min="10246" max="10246" width="4.54296875" style="86" bestFit="1" customWidth="1"/>
    <col min="10247" max="10247" width="3.54296875" style="86" bestFit="1" customWidth="1"/>
    <col min="10248" max="10249" width="5.54296875" style="86" bestFit="1" customWidth="1"/>
    <col min="10250" max="10250" width="4.453125" style="86" bestFit="1" customWidth="1"/>
    <col min="10251" max="10251" width="10.54296875" style="86" bestFit="1" customWidth="1"/>
    <col min="10252" max="10252" width="9.453125" style="86" bestFit="1"/>
    <col min="10253" max="10253" width="8.54296875" style="86" bestFit="1" customWidth="1"/>
    <col min="10254" max="10496" width="6.54296875" style="86" customWidth="1"/>
    <col min="10497" max="10497" width="46.54296875" style="86" bestFit="1" customWidth="1"/>
    <col min="10498" max="10498" width="30.453125" style="86" bestFit="1" customWidth="1"/>
    <col min="10499" max="10499" width="11" style="86" bestFit="1" customWidth="1"/>
    <col min="10500" max="10501" width="9.453125" style="86" bestFit="1"/>
    <col min="10502" max="10502" width="4.54296875" style="86" bestFit="1" customWidth="1"/>
    <col min="10503" max="10503" width="3.54296875" style="86" bestFit="1" customWidth="1"/>
    <col min="10504" max="10505" width="5.54296875" style="86" bestFit="1" customWidth="1"/>
    <col min="10506" max="10506" width="4.453125" style="86" bestFit="1" customWidth="1"/>
    <col min="10507" max="10507" width="10.54296875" style="86" bestFit="1" customWidth="1"/>
    <col min="10508" max="10508" width="9.453125" style="86" bestFit="1"/>
    <col min="10509" max="10509" width="8.54296875" style="86" bestFit="1" customWidth="1"/>
    <col min="10510" max="10752" width="6.54296875" style="86" customWidth="1"/>
    <col min="10753" max="10753" width="46.54296875" style="86" bestFit="1" customWidth="1"/>
    <col min="10754" max="10754" width="30.453125" style="86" bestFit="1" customWidth="1"/>
    <col min="10755" max="10755" width="11" style="86" bestFit="1" customWidth="1"/>
    <col min="10756" max="10757" width="9.453125" style="86" bestFit="1"/>
    <col min="10758" max="10758" width="4.54296875" style="86" bestFit="1" customWidth="1"/>
    <col min="10759" max="10759" width="3.54296875" style="86" bestFit="1" customWidth="1"/>
    <col min="10760" max="10761" width="5.54296875" style="86" bestFit="1" customWidth="1"/>
    <col min="10762" max="10762" width="4.453125" style="86" bestFit="1" customWidth="1"/>
    <col min="10763" max="10763" width="10.54296875" style="86" bestFit="1" customWidth="1"/>
    <col min="10764" max="10764" width="9.453125" style="86" bestFit="1"/>
    <col min="10765" max="10765" width="8.54296875" style="86" bestFit="1" customWidth="1"/>
    <col min="10766" max="11008" width="6.54296875" style="86" customWidth="1"/>
    <col min="11009" max="11009" width="46.54296875" style="86" bestFit="1" customWidth="1"/>
    <col min="11010" max="11010" width="30.453125" style="86" bestFit="1" customWidth="1"/>
    <col min="11011" max="11011" width="11" style="86" bestFit="1" customWidth="1"/>
    <col min="11012" max="11013" width="9.453125" style="86" bestFit="1"/>
    <col min="11014" max="11014" width="4.54296875" style="86" bestFit="1" customWidth="1"/>
    <col min="11015" max="11015" width="3.54296875" style="86" bestFit="1" customWidth="1"/>
    <col min="11016" max="11017" width="5.54296875" style="86" bestFit="1" customWidth="1"/>
    <col min="11018" max="11018" width="4.453125" style="86" bestFit="1" customWidth="1"/>
    <col min="11019" max="11019" width="10.54296875" style="86" bestFit="1" customWidth="1"/>
    <col min="11020" max="11020" width="9.453125" style="86" bestFit="1"/>
    <col min="11021" max="11021" width="8.54296875" style="86" bestFit="1" customWidth="1"/>
    <col min="11022" max="11264" width="6.54296875" style="86" customWidth="1"/>
    <col min="11265" max="11265" width="46.54296875" style="86" bestFit="1" customWidth="1"/>
    <col min="11266" max="11266" width="30.453125" style="86" bestFit="1" customWidth="1"/>
    <col min="11267" max="11267" width="11" style="86" bestFit="1" customWidth="1"/>
    <col min="11268" max="11269" width="9.453125" style="86" bestFit="1"/>
    <col min="11270" max="11270" width="4.54296875" style="86" bestFit="1" customWidth="1"/>
    <col min="11271" max="11271" width="3.54296875" style="86" bestFit="1" customWidth="1"/>
    <col min="11272" max="11273" width="5.54296875" style="86" bestFit="1" customWidth="1"/>
    <col min="11274" max="11274" width="4.453125" style="86" bestFit="1" customWidth="1"/>
    <col min="11275" max="11275" width="10.54296875" style="86" bestFit="1" customWidth="1"/>
    <col min="11276" max="11276" width="9.453125" style="86" bestFit="1"/>
    <col min="11277" max="11277" width="8.54296875" style="86" bestFit="1" customWidth="1"/>
    <col min="11278" max="11520" width="6.54296875" style="86" customWidth="1"/>
    <col min="11521" max="11521" width="46.54296875" style="86" bestFit="1" customWidth="1"/>
    <col min="11522" max="11522" width="30.453125" style="86" bestFit="1" customWidth="1"/>
    <col min="11523" max="11523" width="11" style="86" bestFit="1" customWidth="1"/>
    <col min="11524" max="11525" width="9.453125" style="86" bestFit="1"/>
    <col min="11526" max="11526" width="4.54296875" style="86" bestFit="1" customWidth="1"/>
    <col min="11527" max="11527" width="3.54296875" style="86" bestFit="1" customWidth="1"/>
    <col min="11528" max="11529" width="5.54296875" style="86" bestFit="1" customWidth="1"/>
    <col min="11530" max="11530" width="4.453125" style="86" bestFit="1" customWidth="1"/>
    <col min="11531" max="11531" width="10.54296875" style="86" bestFit="1" customWidth="1"/>
    <col min="11532" max="11532" width="9.453125" style="86" bestFit="1"/>
    <col min="11533" max="11533" width="8.54296875" style="86" bestFit="1" customWidth="1"/>
    <col min="11534" max="11776" width="6.54296875" style="86" customWidth="1"/>
    <col min="11777" max="11777" width="46.54296875" style="86" bestFit="1" customWidth="1"/>
    <col min="11778" max="11778" width="30.453125" style="86" bestFit="1" customWidth="1"/>
    <col min="11779" max="11779" width="11" style="86" bestFit="1" customWidth="1"/>
    <col min="11780" max="11781" width="9.453125" style="86" bestFit="1"/>
    <col min="11782" max="11782" width="4.54296875" style="86" bestFit="1" customWidth="1"/>
    <col min="11783" max="11783" width="3.54296875" style="86" bestFit="1" customWidth="1"/>
    <col min="11784" max="11785" width="5.54296875" style="86" bestFit="1" customWidth="1"/>
    <col min="11786" max="11786" width="4.453125" style="86" bestFit="1" customWidth="1"/>
    <col min="11787" max="11787" width="10.54296875" style="86" bestFit="1" customWidth="1"/>
    <col min="11788" max="11788" width="9.453125" style="86" bestFit="1"/>
    <col min="11789" max="11789" width="8.54296875" style="86" bestFit="1" customWidth="1"/>
    <col min="11790" max="12032" width="6.54296875" style="86" customWidth="1"/>
    <col min="12033" max="12033" width="46.54296875" style="86" bestFit="1" customWidth="1"/>
    <col min="12034" max="12034" width="30.453125" style="86" bestFit="1" customWidth="1"/>
    <col min="12035" max="12035" width="11" style="86" bestFit="1" customWidth="1"/>
    <col min="12036" max="12037" width="9.453125" style="86" bestFit="1"/>
    <col min="12038" max="12038" width="4.54296875" style="86" bestFit="1" customWidth="1"/>
    <col min="12039" max="12039" width="3.54296875" style="86" bestFit="1" customWidth="1"/>
    <col min="12040" max="12041" width="5.54296875" style="86" bestFit="1" customWidth="1"/>
    <col min="12042" max="12042" width="4.453125" style="86" bestFit="1" customWidth="1"/>
    <col min="12043" max="12043" width="10.54296875" style="86" bestFit="1" customWidth="1"/>
    <col min="12044" max="12044" width="9.453125" style="86" bestFit="1"/>
    <col min="12045" max="12045" width="8.54296875" style="86" bestFit="1" customWidth="1"/>
    <col min="12046" max="12288" width="6.54296875" style="86" customWidth="1"/>
    <col min="12289" max="12289" width="46.54296875" style="86" bestFit="1" customWidth="1"/>
    <col min="12290" max="12290" width="30.453125" style="86" bestFit="1" customWidth="1"/>
    <col min="12291" max="12291" width="11" style="86" bestFit="1" customWidth="1"/>
    <col min="12292" max="12293" width="9.453125" style="86" bestFit="1"/>
    <col min="12294" max="12294" width="4.54296875" style="86" bestFit="1" customWidth="1"/>
    <col min="12295" max="12295" width="3.54296875" style="86" bestFit="1" customWidth="1"/>
    <col min="12296" max="12297" width="5.54296875" style="86" bestFit="1" customWidth="1"/>
    <col min="12298" max="12298" width="4.453125" style="86" bestFit="1" customWidth="1"/>
    <col min="12299" max="12299" width="10.54296875" style="86" bestFit="1" customWidth="1"/>
    <col min="12300" max="12300" width="9.453125" style="86" bestFit="1"/>
    <col min="12301" max="12301" width="8.54296875" style="86" bestFit="1" customWidth="1"/>
    <col min="12302" max="12544" width="6.54296875" style="86" customWidth="1"/>
    <col min="12545" max="12545" width="46.54296875" style="86" bestFit="1" customWidth="1"/>
    <col min="12546" max="12546" width="30.453125" style="86" bestFit="1" customWidth="1"/>
    <col min="12547" max="12547" width="11" style="86" bestFit="1" customWidth="1"/>
    <col min="12548" max="12549" width="9.453125" style="86" bestFit="1"/>
    <col min="12550" max="12550" width="4.54296875" style="86" bestFit="1" customWidth="1"/>
    <col min="12551" max="12551" width="3.54296875" style="86" bestFit="1" customWidth="1"/>
    <col min="12552" max="12553" width="5.54296875" style="86" bestFit="1" customWidth="1"/>
    <col min="12554" max="12554" width="4.453125" style="86" bestFit="1" customWidth="1"/>
    <col min="12555" max="12555" width="10.54296875" style="86" bestFit="1" customWidth="1"/>
    <col min="12556" max="12556" width="9.453125" style="86" bestFit="1"/>
    <col min="12557" max="12557" width="8.54296875" style="86" bestFit="1" customWidth="1"/>
    <col min="12558" max="12800" width="6.54296875" style="86" customWidth="1"/>
    <col min="12801" max="12801" width="46.54296875" style="86" bestFit="1" customWidth="1"/>
    <col min="12802" max="12802" width="30.453125" style="86" bestFit="1" customWidth="1"/>
    <col min="12803" max="12803" width="11" style="86" bestFit="1" customWidth="1"/>
    <col min="12804" max="12805" width="9.453125" style="86" bestFit="1"/>
    <col min="12806" max="12806" width="4.54296875" style="86" bestFit="1" customWidth="1"/>
    <col min="12807" max="12807" width="3.54296875" style="86" bestFit="1" customWidth="1"/>
    <col min="12808" max="12809" width="5.54296875" style="86" bestFit="1" customWidth="1"/>
    <col min="12810" max="12810" width="4.453125" style="86" bestFit="1" customWidth="1"/>
    <col min="12811" max="12811" width="10.54296875" style="86" bestFit="1" customWidth="1"/>
    <col min="12812" max="12812" width="9.453125" style="86" bestFit="1"/>
    <col min="12813" max="12813" width="8.54296875" style="86" bestFit="1" customWidth="1"/>
    <col min="12814" max="13056" width="6.54296875" style="86" customWidth="1"/>
    <col min="13057" max="13057" width="46.54296875" style="86" bestFit="1" customWidth="1"/>
    <col min="13058" max="13058" width="30.453125" style="86" bestFit="1" customWidth="1"/>
    <col min="13059" max="13059" width="11" style="86" bestFit="1" customWidth="1"/>
    <col min="13060" max="13061" width="9.453125" style="86" bestFit="1"/>
    <col min="13062" max="13062" width="4.54296875" style="86" bestFit="1" customWidth="1"/>
    <col min="13063" max="13063" width="3.54296875" style="86" bestFit="1" customWidth="1"/>
    <col min="13064" max="13065" width="5.54296875" style="86" bestFit="1" customWidth="1"/>
    <col min="13066" max="13066" width="4.453125" style="86" bestFit="1" customWidth="1"/>
    <col min="13067" max="13067" width="10.54296875" style="86" bestFit="1" customWidth="1"/>
    <col min="13068" max="13068" width="9.453125" style="86" bestFit="1"/>
    <col min="13069" max="13069" width="8.54296875" style="86" bestFit="1" customWidth="1"/>
    <col min="13070" max="13312" width="6.54296875" style="86" customWidth="1"/>
    <col min="13313" max="13313" width="46.54296875" style="86" bestFit="1" customWidth="1"/>
    <col min="13314" max="13314" width="30.453125" style="86" bestFit="1" customWidth="1"/>
    <col min="13315" max="13315" width="11" style="86" bestFit="1" customWidth="1"/>
    <col min="13316" max="13317" width="9.453125" style="86" bestFit="1"/>
    <col min="13318" max="13318" width="4.54296875" style="86" bestFit="1" customWidth="1"/>
    <col min="13319" max="13319" width="3.54296875" style="86" bestFit="1" customWidth="1"/>
    <col min="13320" max="13321" width="5.54296875" style="86" bestFit="1" customWidth="1"/>
    <col min="13322" max="13322" width="4.453125" style="86" bestFit="1" customWidth="1"/>
    <col min="13323" max="13323" width="10.54296875" style="86" bestFit="1" customWidth="1"/>
    <col min="13324" max="13324" width="9.453125" style="86" bestFit="1"/>
    <col min="13325" max="13325" width="8.54296875" style="86" bestFit="1" customWidth="1"/>
    <col min="13326" max="13568" width="6.54296875" style="86" customWidth="1"/>
    <col min="13569" max="13569" width="46.54296875" style="86" bestFit="1" customWidth="1"/>
    <col min="13570" max="13570" width="30.453125" style="86" bestFit="1" customWidth="1"/>
    <col min="13571" max="13571" width="11" style="86" bestFit="1" customWidth="1"/>
    <col min="13572" max="13573" width="9.453125" style="86" bestFit="1"/>
    <col min="13574" max="13574" width="4.54296875" style="86" bestFit="1" customWidth="1"/>
    <col min="13575" max="13575" width="3.54296875" style="86" bestFit="1" customWidth="1"/>
    <col min="13576" max="13577" width="5.54296875" style="86" bestFit="1" customWidth="1"/>
    <col min="13578" max="13578" width="4.453125" style="86" bestFit="1" customWidth="1"/>
    <col min="13579" max="13579" width="10.54296875" style="86" bestFit="1" customWidth="1"/>
    <col min="13580" max="13580" width="9.453125" style="86" bestFit="1"/>
    <col min="13581" max="13581" width="8.54296875" style="86" bestFit="1" customWidth="1"/>
    <col min="13582" max="13824" width="6.54296875" style="86" customWidth="1"/>
    <col min="13825" max="13825" width="46.54296875" style="86" bestFit="1" customWidth="1"/>
    <col min="13826" max="13826" width="30.453125" style="86" bestFit="1" customWidth="1"/>
    <col min="13827" max="13827" width="11" style="86" bestFit="1" customWidth="1"/>
    <col min="13828" max="13829" width="9.453125" style="86" bestFit="1"/>
    <col min="13830" max="13830" width="4.54296875" style="86" bestFit="1" customWidth="1"/>
    <col min="13831" max="13831" width="3.54296875" style="86" bestFit="1" customWidth="1"/>
    <col min="13832" max="13833" width="5.54296875" style="86" bestFit="1" customWidth="1"/>
    <col min="13834" max="13834" width="4.453125" style="86" bestFit="1" customWidth="1"/>
    <col min="13835" max="13835" width="10.54296875" style="86" bestFit="1" customWidth="1"/>
    <col min="13836" max="13836" width="9.453125" style="86" bestFit="1"/>
    <col min="13837" max="13837" width="8.54296875" style="86" bestFit="1" customWidth="1"/>
    <col min="13838" max="14080" width="6.54296875" style="86" customWidth="1"/>
    <col min="14081" max="14081" width="46.54296875" style="86" bestFit="1" customWidth="1"/>
    <col min="14082" max="14082" width="30.453125" style="86" bestFit="1" customWidth="1"/>
    <col min="14083" max="14083" width="11" style="86" bestFit="1" customWidth="1"/>
    <col min="14084" max="14085" width="9.453125" style="86" bestFit="1"/>
    <col min="14086" max="14086" width="4.54296875" style="86" bestFit="1" customWidth="1"/>
    <col min="14087" max="14087" width="3.54296875" style="86" bestFit="1" customWidth="1"/>
    <col min="14088" max="14089" width="5.54296875" style="86" bestFit="1" customWidth="1"/>
    <col min="14090" max="14090" width="4.453125" style="86" bestFit="1" customWidth="1"/>
    <col min="14091" max="14091" width="10.54296875" style="86" bestFit="1" customWidth="1"/>
    <col min="14092" max="14092" width="9.453125" style="86" bestFit="1"/>
    <col min="14093" max="14093" width="8.54296875" style="86" bestFit="1" customWidth="1"/>
    <col min="14094" max="14336" width="6.54296875" style="86" customWidth="1"/>
    <col min="14337" max="14337" width="46.54296875" style="86" bestFit="1" customWidth="1"/>
    <col min="14338" max="14338" width="30.453125" style="86" bestFit="1" customWidth="1"/>
    <col min="14339" max="14339" width="11" style="86" bestFit="1" customWidth="1"/>
    <col min="14340" max="14341" width="9.453125" style="86" bestFit="1"/>
    <col min="14342" max="14342" width="4.54296875" style="86" bestFit="1" customWidth="1"/>
    <col min="14343" max="14343" width="3.54296875" style="86" bestFit="1" customWidth="1"/>
    <col min="14344" max="14345" width="5.54296875" style="86" bestFit="1" customWidth="1"/>
    <col min="14346" max="14346" width="4.453125" style="86" bestFit="1" customWidth="1"/>
    <col min="14347" max="14347" width="10.54296875" style="86" bestFit="1" customWidth="1"/>
    <col min="14348" max="14348" width="9.453125" style="86" bestFit="1"/>
    <col min="14349" max="14349" width="8.54296875" style="86" bestFit="1" customWidth="1"/>
    <col min="14350" max="14592" width="6.54296875" style="86" customWidth="1"/>
    <col min="14593" max="14593" width="46.54296875" style="86" bestFit="1" customWidth="1"/>
    <col min="14594" max="14594" width="30.453125" style="86" bestFit="1" customWidth="1"/>
    <col min="14595" max="14595" width="11" style="86" bestFit="1" customWidth="1"/>
    <col min="14596" max="14597" width="9.453125" style="86" bestFit="1"/>
    <col min="14598" max="14598" width="4.54296875" style="86" bestFit="1" customWidth="1"/>
    <col min="14599" max="14599" width="3.54296875" style="86" bestFit="1" customWidth="1"/>
    <col min="14600" max="14601" width="5.54296875" style="86" bestFit="1" customWidth="1"/>
    <col min="14602" max="14602" width="4.453125" style="86" bestFit="1" customWidth="1"/>
    <col min="14603" max="14603" width="10.54296875" style="86" bestFit="1" customWidth="1"/>
    <col min="14604" max="14604" width="9.453125" style="86" bestFit="1"/>
    <col min="14605" max="14605" width="8.54296875" style="86" bestFit="1" customWidth="1"/>
    <col min="14606" max="14848" width="6.54296875" style="86" customWidth="1"/>
    <col min="14849" max="14849" width="46.54296875" style="86" bestFit="1" customWidth="1"/>
    <col min="14850" max="14850" width="30.453125" style="86" bestFit="1" customWidth="1"/>
    <col min="14851" max="14851" width="11" style="86" bestFit="1" customWidth="1"/>
    <col min="14852" max="14853" width="9.453125" style="86" bestFit="1"/>
    <col min="14854" max="14854" width="4.54296875" style="86" bestFit="1" customWidth="1"/>
    <col min="14855" max="14855" width="3.54296875" style="86" bestFit="1" customWidth="1"/>
    <col min="14856" max="14857" width="5.54296875" style="86" bestFit="1" customWidth="1"/>
    <col min="14858" max="14858" width="4.453125" style="86" bestFit="1" customWidth="1"/>
    <col min="14859" max="14859" width="10.54296875" style="86" bestFit="1" customWidth="1"/>
    <col min="14860" max="14860" width="9.453125" style="86" bestFit="1"/>
    <col min="14861" max="14861" width="8.54296875" style="86" bestFit="1" customWidth="1"/>
    <col min="14862" max="15104" width="6.54296875" style="86" customWidth="1"/>
    <col min="15105" max="15105" width="46.54296875" style="86" bestFit="1" customWidth="1"/>
    <col min="15106" max="15106" width="30.453125" style="86" bestFit="1" customWidth="1"/>
    <col min="15107" max="15107" width="11" style="86" bestFit="1" customWidth="1"/>
    <col min="15108" max="15109" width="9.453125" style="86" bestFit="1"/>
    <col min="15110" max="15110" width="4.54296875" style="86" bestFit="1" customWidth="1"/>
    <col min="15111" max="15111" width="3.54296875" style="86" bestFit="1" customWidth="1"/>
    <col min="15112" max="15113" width="5.54296875" style="86" bestFit="1" customWidth="1"/>
    <col min="15114" max="15114" width="4.453125" style="86" bestFit="1" customWidth="1"/>
    <col min="15115" max="15115" width="10.54296875" style="86" bestFit="1" customWidth="1"/>
    <col min="15116" max="15116" width="9.453125" style="86" bestFit="1"/>
    <col min="15117" max="15117" width="8.54296875" style="86" bestFit="1" customWidth="1"/>
    <col min="15118" max="15360" width="6.54296875" style="86" customWidth="1"/>
    <col min="15361" max="15361" width="46.54296875" style="86" bestFit="1" customWidth="1"/>
    <col min="15362" max="15362" width="30.453125" style="86" bestFit="1" customWidth="1"/>
    <col min="15363" max="15363" width="11" style="86" bestFit="1" customWidth="1"/>
    <col min="15364" max="15365" width="9.453125" style="86" bestFit="1"/>
    <col min="15366" max="15366" width="4.54296875" style="86" bestFit="1" customWidth="1"/>
    <col min="15367" max="15367" width="3.54296875" style="86" bestFit="1" customWidth="1"/>
    <col min="15368" max="15369" width="5.54296875" style="86" bestFit="1" customWidth="1"/>
    <col min="15370" max="15370" width="4.453125" style="86" bestFit="1" customWidth="1"/>
    <col min="15371" max="15371" width="10.54296875" style="86" bestFit="1" customWidth="1"/>
    <col min="15372" max="15372" width="9.453125" style="86" bestFit="1"/>
    <col min="15373" max="15373" width="8.54296875" style="86" bestFit="1" customWidth="1"/>
    <col min="15374" max="15616" width="6.54296875" style="86" customWidth="1"/>
    <col min="15617" max="15617" width="46.54296875" style="86" bestFit="1" customWidth="1"/>
    <col min="15618" max="15618" width="30.453125" style="86" bestFit="1" customWidth="1"/>
    <col min="15619" max="15619" width="11" style="86" bestFit="1" customWidth="1"/>
    <col min="15620" max="15621" width="9.453125" style="86" bestFit="1"/>
    <col min="15622" max="15622" width="4.54296875" style="86" bestFit="1" customWidth="1"/>
    <col min="15623" max="15623" width="3.54296875" style="86" bestFit="1" customWidth="1"/>
    <col min="15624" max="15625" width="5.54296875" style="86" bestFit="1" customWidth="1"/>
    <col min="15626" max="15626" width="4.453125" style="86" bestFit="1" customWidth="1"/>
    <col min="15627" max="15627" width="10.54296875" style="86" bestFit="1" customWidth="1"/>
    <col min="15628" max="15628" width="9.453125" style="86" bestFit="1"/>
    <col min="15629" max="15629" width="8.54296875" style="86" bestFit="1" customWidth="1"/>
    <col min="15630" max="15872" width="6.54296875" style="86" customWidth="1"/>
    <col min="15873" max="15873" width="46.54296875" style="86" bestFit="1" customWidth="1"/>
    <col min="15874" max="15874" width="30.453125" style="86" bestFit="1" customWidth="1"/>
    <col min="15875" max="15875" width="11" style="86" bestFit="1" customWidth="1"/>
    <col min="15876" max="15877" width="9.453125" style="86" bestFit="1"/>
    <col min="15878" max="15878" width="4.54296875" style="86" bestFit="1" customWidth="1"/>
    <col min="15879" max="15879" width="3.54296875" style="86" bestFit="1" customWidth="1"/>
    <col min="15880" max="15881" width="5.54296875" style="86" bestFit="1" customWidth="1"/>
    <col min="15882" max="15882" width="4.453125" style="86" bestFit="1" customWidth="1"/>
    <col min="15883" max="15883" width="10.54296875" style="86" bestFit="1" customWidth="1"/>
    <col min="15884" max="15884" width="9.453125" style="86" bestFit="1"/>
    <col min="15885" max="15885" width="8.54296875" style="86" bestFit="1" customWidth="1"/>
    <col min="15886" max="16128" width="6.54296875" style="86" customWidth="1"/>
    <col min="16129" max="16129" width="46.54296875" style="86" bestFit="1" customWidth="1"/>
    <col min="16130" max="16130" width="30.453125" style="86" bestFit="1" customWidth="1"/>
    <col min="16131" max="16131" width="11" style="86" bestFit="1" customWidth="1"/>
    <col min="16132" max="16133" width="9.453125" style="86" bestFit="1"/>
    <col min="16134" max="16134" width="4.54296875" style="86" bestFit="1" customWidth="1"/>
    <col min="16135" max="16135" width="3.54296875" style="86" bestFit="1" customWidth="1"/>
    <col min="16136" max="16137" width="5.54296875" style="86" bestFit="1" customWidth="1"/>
    <col min="16138" max="16138" width="4.453125" style="86" bestFit="1" customWidth="1"/>
    <col min="16139" max="16139" width="10.54296875" style="86" bestFit="1" customWidth="1"/>
    <col min="16140" max="16140" width="9.453125" style="86" bestFit="1"/>
    <col min="16141" max="16141" width="8.54296875" style="86" bestFit="1" customWidth="1"/>
    <col min="16142" max="16384" width="6.54296875" style="86" customWidth="1"/>
  </cols>
  <sheetData>
    <row r="1" spans="1:13" ht="12.75" customHeight="1" x14ac:dyDescent="0.35">
      <c r="A1" s="86" t="s">
        <v>539</v>
      </c>
      <c r="B1" s="86" t="s">
        <v>540</v>
      </c>
    </row>
    <row r="3" spans="1:13" ht="36.75" customHeight="1" x14ac:dyDescent="0.35">
      <c r="A3" s="86" t="s">
        <v>541</v>
      </c>
      <c r="B3" s="116" t="s">
        <v>542</v>
      </c>
      <c r="C3" s="116" t="s">
        <v>543</v>
      </c>
      <c r="D3" s="116" t="s">
        <v>544</v>
      </c>
      <c r="E3" s="116" t="s">
        <v>545</v>
      </c>
      <c r="F3" s="116" t="s">
        <v>546</v>
      </c>
      <c r="G3" s="133" t="s">
        <v>547</v>
      </c>
      <c r="H3" s="133" t="s">
        <v>548</v>
      </c>
      <c r="I3" s="116" t="s">
        <v>549</v>
      </c>
      <c r="J3" s="116" t="s">
        <v>355</v>
      </c>
      <c r="K3" s="116" t="s">
        <v>550</v>
      </c>
      <c r="L3" s="116" t="s">
        <v>551</v>
      </c>
      <c r="M3" s="116" t="s">
        <v>552</v>
      </c>
    </row>
    <row r="4" spans="1:13" ht="12.75" customHeight="1" x14ac:dyDescent="0.35">
      <c r="A4" s="131" t="s">
        <v>359</v>
      </c>
    </row>
    <row r="5" spans="1:13" ht="12.75" customHeight="1" x14ac:dyDescent="0.35">
      <c r="A5" s="86" t="s">
        <v>360</v>
      </c>
      <c r="B5" s="88">
        <v>148836</v>
      </c>
      <c r="C5" s="88">
        <v>35985.917154999996</v>
      </c>
      <c r="D5" s="88">
        <v>16052.916256000008</v>
      </c>
      <c r="E5" s="88">
        <v>4537.7999639999989</v>
      </c>
      <c r="F5" s="88">
        <v>4.1359512766876989</v>
      </c>
      <c r="G5" s="134">
        <v>5</v>
      </c>
      <c r="H5" s="134">
        <v>52.613947179744216</v>
      </c>
      <c r="I5" s="88">
        <v>57.201897215681655</v>
      </c>
      <c r="J5" s="88">
        <v>-0.86404872331230076</v>
      </c>
      <c r="K5" s="88">
        <v>179929.58577500004</v>
      </c>
      <c r="L5" s="88">
        <v>31093.585774999989</v>
      </c>
      <c r="M5" s="88">
        <v>6218.7171550000039</v>
      </c>
    </row>
    <row r="6" spans="1:13" ht="12.75" customHeight="1" x14ac:dyDescent="0.35">
      <c r="A6" s="86" t="s">
        <v>361</v>
      </c>
      <c r="B6" s="88">
        <v>72359</v>
      </c>
      <c r="C6" s="88">
        <v>16850.033608999998</v>
      </c>
      <c r="D6" s="88">
        <v>6839.1497589999981</v>
      </c>
      <c r="E6" s="88">
        <v>1446.2333129999993</v>
      </c>
      <c r="F6" s="88">
        <v>4.2942941052266717</v>
      </c>
      <c r="G6" s="134">
        <v>5</v>
      </c>
      <c r="H6" s="134">
        <v>57.57533357678254</v>
      </c>
      <c r="I6" s="88">
        <v>61.090328759702608</v>
      </c>
      <c r="J6" s="88">
        <v>-0.70570589477332812</v>
      </c>
      <c r="K6" s="88">
        <v>84250.168044999999</v>
      </c>
      <c r="L6" s="88">
        <v>11891.168044999999</v>
      </c>
      <c r="M6" s="88">
        <v>2378.2336090000003</v>
      </c>
    </row>
    <row r="7" spans="1:13" ht="12.75" customHeight="1" x14ac:dyDescent="0.35">
      <c r="A7" s="86" t="s">
        <v>362</v>
      </c>
      <c r="B7" s="88">
        <v>7863</v>
      </c>
      <c r="C7" s="88">
        <v>2246.7333899999999</v>
      </c>
      <c r="D7" s="88">
        <v>1041.7332899999999</v>
      </c>
      <c r="E7" s="88">
        <v>551.26665899999989</v>
      </c>
      <c r="F7" s="88">
        <v>3.4997476936949785</v>
      </c>
      <c r="G7" s="134">
        <v>4</v>
      </c>
      <c r="H7" s="134">
        <v>50.133689765585046</v>
      </c>
      <c r="I7" s="88">
        <v>58.53792017135477</v>
      </c>
      <c r="J7" s="88">
        <v>-0.5002523063050216</v>
      </c>
      <c r="K7" s="88">
        <v>8986.9335599999995</v>
      </c>
      <c r="L7" s="88">
        <v>1123.9335599999997</v>
      </c>
      <c r="M7" s="88">
        <v>280.98338999999993</v>
      </c>
    </row>
    <row r="8" spans="1:13" ht="12.75" customHeight="1" x14ac:dyDescent="0.35">
      <c r="A8" s="86" t="s">
        <v>363</v>
      </c>
      <c r="B8" s="88">
        <v>6287</v>
      </c>
      <c r="C8" s="88">
        <v>1715.5333620000001</v>
      </c>
      <c r="D8" s="88">
        <v>415.18330900000001</v>
      </c>
      <c r="E8" s="88">
        <v>1295.7999909999999</v>
      </c>
      <c r="F8" s="88">
        <v>3.6647494821496798</v>
      </c>
      <c r="G8" s="134">
        <v>4</v>
      </c>
      <c r="H8" s="134">
        <v>45.87019866065949</v>
      </c>
      <c r="I8" s="88">
        <v>71.95935625173496</v>
      </c>
      <c r="J8" s="88">
        <v>-0.33525051785032017</v>
      </c>
      <c r="K8" s="88">
        <v>6862.1334480000005</v>
      </c>
      <c r="L8" s="88">
        <v>575.13344799999993</v>
      </c>
      <c r="M8" s="88">
        <v>143.78336199999998</v>
      </c>
    </row>
    <row r="9" spans="1:13" ht="12.75" customHeight="1" x14ac:dyDescent="0.35">
      <c r="A9" s="86" t="s">
        <v>364</v>
      </c>
      <c r="B9" s="88">
        <v>8470</v>
      </c>
      <c r="C9" s="88">
        <v>3473.483357000001</v>
      </c>
      <c r="D9" s="88">
        <v>325.0666490000001</v>
      </c>
      <c r="E9" s="88">
        <v>332.96665899999999</v>
      </c>
      <c r="F9" s="88">
        <v>2.4384743295028826</v>
      </c>
      <c r="G9" s="134">
        <v>2.5</v>
      </c>
      <c r="H9" s="134">
        <v>80.309490879655172</v>
      </c>
      <c r="I9" s="88">
        <v>87.349119889473684</v>
      </c>
      <c r="J9" s="88">
        <v>-6.1525670497117345E-2</v>
      </c>
      <c r="K9" s="88">
        <v>8683.7083925000006</v>
      </c>
      <c r="L9" s="88">
        <v>213.70839250000012</v>
      </c>
      <c r="M9" s="88">
        <v>85.483357000000012</v>
      </c>
    </row>
    <row r="10" spans="1:13" ht="12.75" customHeight="1" x14ac:dyDescent="0.35">
      <c r="A10" s="86" t="s">
        <v>365</v>
      </c>
      <c r="B10" s="88">
        <v>17969</v>
      </c>
      <c r="C10" s="88">
        <v>9266.1500739999992</v>
      </c>
      <c r="D10" s="88">
        <v>1136.0332800000001</v>
      </c>
      <c r="E10" s="88">
        <v>1552.3499849999996</v>
      </c>
      <c r="F10" s="88">
        <v>1.9392088252940596</v>
      </c>
      <c r="G10" s="134">
        <v>2.5</v>
      </c>
      <c r="H10" s="134">
        <v>60.124471569728527</v>
      </c>
      <c r="I10" s="88">
        <v>69.097032364008768</v>
      </c>
      <c r="J10" s="88">
        <v>-0.56079117470594042</v>
      </c>
      <c r="K10" s="88">
        <v>23165.375184999997</v>
      </c>
      <c r="L10" s="88">
        <v>5196.3751849999999</v>
      </c>
      <c r="M10" s="88">
        <v>2078.5500740000002</v>
      </c>
    </row>
    <row r="11" spans="1:13" ht="12.75" customHeight="1" x14ac:dyDescent="0.35">
      <c r="A11" s="86" t="s">
        <v>366</v>
      </c>
      <c r="B11" s="88">
        <v>2406</v>
      </c>
      <c r="C11" s="88">
        <v>534.33334100000002</v>
      </c>
      <c r="D11" s="88">
        <v>160.31666000000001</v>
      </c>
      <c r="E11" s="88">
        <v>446.88332799999989</v>
      </c>
      <c r="F11" s="88">
        <v>4.5028071718249745</v>
      </c>
      <c r="G11" s="134">
        <v>4.5</v>
      </c>
      <c r="H11" s="134">
        <v>46.837587034421986</v>
      </c>
      <c r="I11" s="88">
        <v>76.969216906636959</v>
      </c>
      <c r="J11" s="88">
        <v>2.8071718249742614E-3</v>
      </c>
      <c r="K11" s="88">
        <v>2404.5000345000003</v>
      </c>
      <c r="L11" s="88">
        <v>-1.4999654999998893</v>
      </c>
      <c r="M11" s="88">
        <v>-0.33332566666662844</v>
      </c>
    </row>
    <row r="12" spans="1:13" ht="12.75" customHeight="1" x14ac:dyDescent="0.35">
      <c r="A12" s="86" t="s">
        <v>367</v>
      </c>
      <c r="B12" s="88">
        <v>876</v>
      </c>
      <c r="C12" s="88">
        <v>195.03334100000001</v>
      </c>
      <c r="D12" s="88">
        <v>25.149995000000001</v>
      </c>
      <c r="E12" s="88">
        <v>823.73333099999991</v>
      </c>
      <c r="F12" s="88">
        <v>4.4915397311478138</v>
      </c>
      <c r="G12" s="134">
        <v>4.5</v>
      </c>
      <c r="H12" s="134">
        <v>18.647720893886216</v>
      </c>
      <c r="I12" s="88">
        <v>88.411171251502978</v>
      </c>
      <c r="J12" s="88">
        <v>-8.4602688521857768E-3</v>
      </c>
      <c r="K12" s="88">
        <v>877.65003450000017</v>
      </c>
      <c r="L12" s="88">
        <v>1.6500345000000596</v>
      </c>
      <c r="M12" s="88">
        <v>0.36667433333334687</v>
      </c>
    </row>
    <row r="13" spans="1:13" ht="12.75" customHeight="1" x14ac:dyDescent="0.35">
      <c r="A13" s="86" t="s">
        <v>368</v>
      </c>
      <c r="B13" s="88">
        <v>2342</v>
      </c>
      <c r="C13" s="88">
        <v>534.20000700000014</v>
      </c>
      <c r="D13" s="88">
        <v>106.183329</v>
      </c>
      <c r="E13" s="88">
        <v>944.78332599999999</v>
      </c>
      <c r="F13" s="88">
        <v>4.3841257381338812</v>
      </c>
      <c r="G13" s="134">
        <v>5</v>
      </c>
      <c r="H13" s="134">
        <v>29.548943415768125</v>
      </c>
      <c r="I13" s="88">
        <v>73.143689672774528</v>
      </c>
      <c r="J13" s="88">
        <v>-0.61587426186611882</v>
      </c>
      <c r="K13" s="88">
        <v>2671.0000350000005</v>
      </c>
      <c r="L13" s="88">
        <v>329.00003500000008</v>
      </c>
      <c r="M13" s="88">
        <v>65.800007000000008</v>
      </c>
    </row>
    <row r="14" spans="1:13" ht="12.75" customHeight="1" x14ac:dyDescent="0.35">
      <c r="A14" s="86" t="s">
        <v>369</v>
      </c>
      <c r="B14" s="88">
        <v>936</v>
      </c>
      <c r="C14" s="88">
        <v>234.65000300000003</v>
      </c>
      <c r="D14" s="88">
        <v>31.916664999999998</v>
      </c>
      <c r="E14" s="88">
        <v>86.666663000000014</v>
      </c>
      <c r="F14" s="88">
        <v>3.9889196165916938</v>
      </c>
      <c r="G14" s="134">
        <v>5</v>
      </c>
      <c r="H14" s="134">
        <v>52.996131330539811</v>
      </c>
      <c r="I14" s="88">
        <v>70.226334524315135</v>
      </c>
      <c r="J14" s="88">
        <v>-1.011080383408306</v>
      </c>
      <c r="K14" s="88">
        <v>1173.2500150000001</v>
      </c>
      <c r="L14" s="88">
        <v>237.25001500000005</v>
      </c>
      <c r="M14" s="88">
        <v>47.450003000000017</v>
      </c>
    </row>
    <row r="15" spans="1:13" ht="12.75" customHeight="1" x14ac:dyDescent="0.35">
      <c r="A15" s="86" t="s">
        <v>370</v>
      </c>
      <c r="B15" s="88">
        <v>0</v>
      </c>
      <c r="C15" s="88">
        <v>0</v>
      </c>
      <c r="D15" s="88">
        <v>0</v>
      </c>
      <c r="E15" s="88">
        <v>0</v>
      </c>
      <c r="F15" s="88">
        <v>0</v>
      </c>
      <c r="G15" s="134">
        <v>1</v>
      </c>
      <c r="H15" s="134">
        <v>0</v>
      </c>
      <c r="I15" s="88">
        <v>0</v>
      </c>
      <c r="J15" s="88">
        <v>-1</v>
      </c>
      <c r="K15" s="88">
        <v>0</v>
      </c>
      <c r="L15" s="88">
        <v>0</v>
      </c>
      <c r="M15" s="88">
        <v>0</v>
      </c>
    </row>
    <row r="16" spans="1:13" s="129" customFormat="1" ht="12.75" customHeight="1" x14ac:dyDescent="0.35">
      <c r="A16" s="129" t="s">
        <v>371</v>
      </c>
      <c r="B16" s="130">
        <v>268344</v>
      </c>
      <c r="C16" s="130">
        <v>71036.067638999972</v>
      </c>
      <c r="D16" s="130">
        <v>26133.649192000008</v>
      </c>
      <c r="E16" s="130">
        <v>12018.483218999998</v>
      </c>
      <c r="F16" s="130">
        <v>3.777573969377138</v>
      </c>
      <c r="G16" s="130">
        <v>4.4907371019698923</v>
      </c>
      <c r="H16" s="130">
        <v>54.608724480841559</v>
      </c>
      <c r="I16" s="130">
        <v>61.32340946653774</v>
      </c>
      <c r="J16" s="130">
        <v>-0.71316313259275432</v>
      </c>
      <c r="K16" s="130">
        <v>319004.30452449998</v>
      </c>
      <c r="L16" s="130">
        <v>50660.304524499981</v>
      </c>
      <c r="M16" s="130">
        <v>11299.034305666672</v>
      </c>
    </row>
    <row r="17" spans="1:13" ht="12.75" customHeight="1" x14ac:dyDescent="0.35">
      <c r="A17" s="131" t="s">
        <v>372</v>
      </c>
    </row>
    <row r="18" spans="1:13" ht="12.75" customHeight="1" x14ac:dyDescent="0.35">
      <c r="A18" s="86" t="s">
        <v>374</v>
      </c>
      <c r="B18" s="88">
        <v>4590</v>
      </c>
      <c r="C18" s="88">
        <v>1308.5666890000002</v>
      </c>
      <c r="D18" s="88">
        <v>471.93331000000006</v>
      </c>
      <c r="E18" s="88">
        <v>51.533332000000001</v>
      </c>
      <c r="F18" s="88">
        <v>3.5076546259233101</v>
      </c>
      <c r="G18" s="134">
        <v>3.63</v>
      </c>
      <c r="H18" s="134">
        <v>69.019639993238329</v>
      </c>
      <c r="I18" s="88">
        <v>71.017287867148653</v>
      </c>
      <c r="J18" s="88">
        <v>-0.12234537407668995</v>
      </c>
      <c r="K18" s="88">
        <v>4750.0970810700001</v>
      </c>
      <c r="L18" s="88">
        <v>160.09708107000029</v>
      </c>
      <c r="M18" s="88">
        <v>44.103879082644696</v>
      </c>
    </row>
    <row r="19" spans="1:13" ht="12.75" customHeight="1" x14ac:dyDescent="0.35">
      <c r="A19" s="86" t="s">
        <v>375</v>
      </c>
      <c r="B19" s="88">
        <v>30485</v>
      </c>
      <c r="C19" s="88">
        <v>9857.3834860000006</v>
      </c>
      <c r="D19" s="88">
        <v>4775.783175999999</v>
      </c>
      <c r="E19" s="88">
        <v>528.89999799999998</v>
      </c>
      <c r="F19" s="88">
        <v>3.0926056638961525</v>
      </c>
      <c r="G19" s="134">
        <v>3.13</v>
      </c>
      <c r="H19" s="134">
        <v>64.236735215556948</v>
      </c>
      <c r="I19" s="88">
        <v>66.558502600954</v>
      </c>
      <c r="J19" s="88">
        <v>-3.7394336103847653E-2</v>
      </c>
      <c r="K19" s="88">
        <v>30853.610311180008</v>
      </c>
      <c r="L19" s="88">
        <v>368.61031118000056</v>
      </c>
      <c r="M19" s="88">
        <v>117.76687258146987</v>
      </c>
    </row>
    <row r="20" spans="1:13" ht="12.75" customHeight="1" x14ac:dyDescent="0.35">
      <c r="A20" s="86" t="s">
        <v>376</v>
      </c>
      <c r="B20" s="88">
        <v>21219</v>
      </c>
      <c r="C20" s="88">
        <v>3278.7333899999994</v>
      </c>
      <c r="D20" s="88">
        <v>1492.0166089999996</v>
      </c>
      <c r="E20" s="88">
        <v>576.96666299999993</v>
      </c>
      <c r="F20" s="88">
        <v>6.4717064414926417</v>
      </c>
      <c r="G20" s="134">
        <v>6</v>
      </c>
      <c r="H20" s="134">
        <v>66.131027941883886</v>
      </c>
      <c r="I20" s="88">
        <v>74.128805758869944</v>
      </c>
      <c r="J20" s="88">
        <v>0.47170644149264152</v>
      </c>
      <c r="K20" s="88">
        <v>19672.400339999997</v>
      </c>
      <c r="L20" s="88">
        <v>-1546.5996600000001</v>
      </c>
      <c r="M20" s="88">
        <v>-257.76661000000001</v>
      </c>
    </row>
    <row r="21" spans="1:13" ht="12.75" customHeight="1" x14ac:dyDescent="0.35">
      <c r="A21" s="86" t="s">
        <v>377</v>
      </c>
      <c r="B21" s="88">
        <v>185874</v>
      </c>
      <c r="C21" s="88">
        <v>27117.433662999993</v>
      </c>
      <c r="D21" s="88">
        <v>6866.0330109999968</v>
      </c>
      <c r="E21" s="88">
        <v>660.31665699999985</v>
      </c>
      <c r="F21" s="88">
        <v>6.8544096875071627</v>
      </c>
      <c r="G21" s="134">
        <v>6</v>
      </c>
      <c r="H21" s="134">
        <v>89.421526811938421</v>
      </c>
      <c r="I21" s="88">
        <v>91.15903417734998</v>
      </c>
      <c r="J21" s="88">
        <v>0.85440968750716251</v>
      </c>
      <c r="K21" s="88">
        <v>162704.60197800002</v>
      </c>
      <c r="L21" s="88">
        <v>-23169.398022000008</v>
      </c>
      <c r="M21" s="88">
        <v>-3861.5663369999993</v>
      </c>
    </row>
    <row r="22" spans="1:13" ht="12.75" customHeight="1" x14ac:dyDescent="0.35">
      <c r="A22" s="86" t="s">
        <v>378</v>
      </c>
      <c r="B22" s="88">
        <v>72777</v>
      </c>
      <c r="C22" s="88">
        <v>10818.900142</v>
      </c>
      <c r="D22" s="88">
        <v>2641.5832009999999</v>
      </c>
      <c r="E22" s="88">
        <v>1959.4166549999995</v>
      </c>
      <c r="F22" s="88">
        <v>6.7268390543205729</v>
      </c>
      <c r="G22" s="134">
        <v>6</v>
      </c>
      <c r="H22" s="134">
        <v>78.661340226416684</v>
      </c>
      <c r="I22" s="88">
        <v>90.111920136269362</v>
      </c>
      <c r="J22" s="88">
        <v>0.72683905432057261</v>
      </c>
      <c r="K22" s="88">
        <v>64913.400852000006</v>
      </c>
      <c r="L22" s="88">
        <v>-7863.5991479999993</v>
      </c>
      <c r="M22" s="88">
        <v>-1310.5998580000007</v>
      </c>
    </row>
    <row r="23" spans="1:13" ht="12.75" customHeight="1" x14ac:dyDescent="0.35">
      <c r="A23" s="86" t="s">
        <v>379</v>
      </c>
      <c r="B23" s="88">
        <v>2187</v>
      </c>
      <c r="C23" s="88">
        <v>337.58333999999996</v>
      </c>
      <c r="D23" s="88">
        <v>199.41666099999998</v>
      </c>
      <c r="E23" s="88">
        <v>488.86666500000001</v>
      </c>
      <c r="F23" s="88">
        <v>6.4784002670273955</v>
      </c>
      <c r="G23" s="134">
        <v>6</v>
      </c>
      <c r="H23" s="134">
        <v>35.530933217787187</v>
      </c>
      <c r="I23" s="88">
        <v>67.877094845666491</v>
      </c>
      <c r="J23" s="88">
        <v>0.4784002670273958</v>
      </c>
      <c r="K23" s="88">
        <v>2025.5000400000001</v>
      </c>
      <c r="L23" s="88">
        <v>-161.49995999999993</v>
      </c>
      <c r="M23" s="88">
        <v>-26.916659999999982</v>
      </c>
    </row>
    <row r="24" spans="1:13" ht="12.75" customHeight="1" x14ac:dyDescent="0.35">
      <c r="A24" s="86" t="s">
        <v>380</v>
      </c>
      <c r="B24" s="88">
        <v>19930</v>
      </c>
      <c r="C24" s="88">
        <v>7870.033459000002</v>
      </c>
      <c r="D24" s="88">
        <v>1257.6332130000001</v>
      </c>
      <c r="E24" s="88">
        <v>208.56665699999996</v>
      </c>
      <c r="F24" s="88">
        <v>2.5323907584164687</v>
      </c>
      <c r="G24" s="134">
        <v>2.8</v>
      </c>
      <c r="H24" s="134">
        <v>76.239066574768771</v>
      </c>
      <c r="I24" s="88">
        <v>77.981124846757311</v>
      </c>
      <c r="J24" s="88">
        <v>-0.26760924158353133</v>
      </c>
      <c r="K24" s="88">
        <v>22036.093685200001</v>
      </c>
      <c r="L24" s="88">
        <v>2106.0936852000009</v>
      </c>
      <c r="M24" s="88">
        <v>752.1763161428571</v>
      </c>
    </row>
    <row r="25" spans="1:13" ht="12.75" customHeight="1" x14ac:dyDescent="0.35">
      <c r="A25" s="86" t="s">
        <v>381</v>
      </c>
      <c r="B25" s="88">
        <v>22450</v>
      </c>
      <c r="C25" s="88">
        <v>6169.1001170000018</v>
      </c>
      <c r="D25" s="88">
        <v>1157.4998879999998</v>
      </c>
      <c r="E25" s="88">
        <v>634.04998999999987</v>
      </c>
      <c r="F25" s="88">
        <v>3.6391045005308342</v>
      </c>
      <c r="G25" s="134">
        <v>4</v>
      </c>
      <c r="H25" s="134">
        <v>70.503036856602805</v>
      </c>
      <c r="I25" s="88">
        <v>76.604427649520616</v>
      </c>
      <c r="J25" s="88">
        <v>-0.36089549946916577</v>
      </c>
      <c r="K25" s="88">
        <v>24676.400468</v>
      </c>
      <c r="L25" s="88">
        <v>2226.4004679999994</v>
      </c>
      <c r="M25" s="88">
        <v>556.60011699999984</v>
      </c>
    </row>
    <row r="26" spans="1:13" ht="12.75" customHeight="1" x14ac:dyDescent="0.35">
      <c r="A26" s="86" t="s">
        <v>382</v>
      </c>
      <c r="B26" s="88">
        <v>4403</v>
      </c>
      <c r="C26" s="88">
        <v>1331.3000159999999</v>
      </c>
      <c r="D26" s="88">
        <v>218.73332000000002</v>
      </c>
      <c r="E26" s="88">
        <v>20.899997000000003</v>
      </c>
      <c r="F26" s="88">
        <v>3.3072935830265933</v>
      </c>
      <c r="G26" s="134">
        <v>4</v>
      </c>
      <c r="H26" s="134">
        <v>70.069809894345155</v>
      </c>
      <c r="I26" s="88">
        <v>71.014601714346597</v>
      </c>
      <c r="J26" s="88">
        <v>-0.69270641697340696</v>
      </c>
      <c r="K26" s="88">
        <v>5325.2000640000006</v>
      </c>
      <c r="L26" s="88">
        <v>922.20006400000022</v>
      </c>
      <c r="M26" s="88">
        <v>230.55001600000006</v>
      </c>
    </row>
    <row r="27" spans="1:13" ht="12.75" customHeight="1" x14ac:dyDescent="0.35">
      <c r="A27" s="86" t="s">
        <v>383</v>
      </c>
      <c r="B27" s="88">
        <v>44330</v>
      </c>
      <c r="C27" s="88">
        <v>13391.150179999997</v>
      </c>
      <c r="D27" s="88">
        <v>2216.3664959999996</v>
      </c>
      <c r="E27" s="88">
        <v>6247.4666530000013</v>
      </c>
      <c r="F27" s="88">
        <v>3.3103952538899843</v>
      </c>
      <c r="G27" s="134">
        <v>3.5</v>
      </c>
      <c r="H27" s="134">
        <v>57.953438329825694</v>
      </c>
      <c r="I27" s="88">
        <v>81.003093957483813</v>
      </c>
      <c r="J27" s="88">
        <v>-0.18960474611001588</v>
      </c>
      <c r="K27" s="88">
        <v>46869.025629999982</v>
      </c>
      <c r="L27" s="88">
        <v>2539.0256300000005</v>
      </c>
      <c r="M27" s="88">
        <v>725.43589428571443</v>
      </c>
    </row>
    <row r="28" spans="1:13" ht="12.75" customHeight="1" x14ac:dyDescent="0.35">
      <c r="A28" s="86" t="s">
        <v>384</v>
      </c>
      <c r="B28" s="88">
        <v>8381</v>
      </c>
      <c r="C28" s="88">
        <v>2451.2167000000004</v>
      </c>
      <c r="D28" s="88">
        <v>339.01663400000007</v>
      </c>
      <c r="E28" s="88">
        <v>1631.7499989999999</v>
      </c>
      <c r="F28" s="88">
        <v>3.4191183504910025</v>
      </c>
      <c r="G28" s="134">
        <v>4</v>
      </c>
      <c r="H28" s="134">
        <v>47.382584741189476</v>
      </c>
      <c r="I28" s="88">
        <v>75.092286170788029</v>
      </c>
      <c r="J28" s="88">
        <v>-0.58088164950899734</v>
      </c>
      <c r="K28" s="88">
        <v>9804.8667999999998</v>
      </c>
      <c r="L28" s="88">
        <v>1423.8668</v>
      </c>
      <c r="M28" s="88">
        <v>355.9667</v>
      </c>
    </row>
    <row r="29" spans="1:13" ht="12.75" customHeight="1" x14ac:dyDescent="0.35">
      <c r="A29" s="86" t="s">
        <v>385</v>
      </c>
      <c r="B29" s="88">
        <v>10239</v>
      </c>
      <c r="C29" s="88">
        <v>2878.3167349999999</v>
      </c>
      <c r="D29" s="88">
        <v>683.51659900000004</v>
      </c>
      <c r="E29" s="88">
        <v>284.41666199999997</v>
      </c>
      <c r="F29" s="88">
        <v>3.5572874505070757</v>
      </c>
      <c r="G29" s="134">
        <v>3.63</v>
      </c>
      <c r="H29" s="134">
        <v>73.335356762468891</v>
      </c>
      <c r="I29" s="88">
        <v>79.191272930723116</v>
      </c>
      <c r="J29" s="88">
        <v>-7.2712549492924272E-2</v>
      </c>
      <c r="K29" s="88">
        <v>10448.289748050001</v>
      </c>
      <c r="L29" s="88">
        <v>209.2897480500001</v>
      </c>
      <c r="M29" s="88">
        <v>57.65557797520664</v>
      </c>
    </row>
    <row r="30" spans="1:13" ht="12.75" customHeight="1" x14ac:dyDescent="0.35">
      <c r="A30" s="86" t="s">
        <v>386</v>
      </c>
      <c r="B30" s="88">
        <v>8004</v>
      </c>
      <c r="C30" s="88">
        <v>2446.7500600000003</v>
      </c>
      <c r="D30" s="88">
        <v>1289.5332740000001</v>
      </c>
      <c r="E30" s="88">
        <v>125.13332899999999</v>
      </c>
      <c r="F30" s="88">
        <v>3.2712781459991049</v>
      </c>
      <c r="G30" s="134">
        <v>3.63</v>
      </c>
      <c r="H30" s="134">
        <v>57.102324605008441</v>
      </c>
      <c r="I30" s="88">
        <v>59.014760934440737</v>
      </c>
      <c r="J30" s="88">
        <v>-0.35872185400089507</v>
      </c>
      <c r="K30" s="88">
        <v>8881.7027177999989</v>
      </c>
      <c r="L30" s="88">
        <v>877.70271780000007</v>
      </c>
      <c r="M30" s="88">
        <v>241.7913823140496</v>
      </c>
    </row>
    <row r="31" spans="1:13" ht="12.75" customHeight="1" x14ac:dyDescent="0.35">
      <c r="A31" s="86" t="s">
        <v>387</v>
      </c>
      <c r="B31" s="88">
        <v>1729</v>
      </c>
      <c r="C31" s="88">
        <v>483.88334000000003</v>
      </c>
      <c r="D31" s="88">
        <v>206.949994</v>
      </c>
      <c r="E31" s="88">
        <v>70.766665000000003</v>
      </c>
      <c r="F31" s="88">
        <v>3.5731753029562867</v>
      </c>
      <c r="G31" s="134">
        <v>3.63</v>
      </c>
      <c r="H31" s="134">
        <v>62.540512141319617</v>
      </c>
      <c r="I31" s="88">
        <v>68.94695382366281</v>
      </c>
      <c r="J31" s="88">
        <v>-5.6824697043713283E-2</v>
      </c>
      <c r="K31" s="88">
        <v>1756.4965242000001</v>
      </c>
      <c r="L31" s="88">
        <v>27.496524200000096</v>
      </c>
      <c r="M31" s="88">
        <v>7.5748000550964409</v>
      </c>
    </row>
    <row r="32" spans="1:13" ht="12.75" customHeight="1" x14ac:dyDescent="0.35">
      <c r="A32" s="86" t="s">
        <v>388</v>
      </c>
      <c r="B32" s="88">
        <v>68969</v>
      </c>
      <c r="C32" s="88">
        <v>18161.300316999994</v>
      </c>
      <c r="D32" s="88">
        <v>5472.8996899999993</v>
      </c>
      <c r="E32" s="88">
        <v>716.21665499999972</v>
      </c>
      <c r="F32" s="88">
        <v>3.7975805033872581</v>
      </c>
      <c r="G32" s="134">
        <v>4</v>
      </c>
      <c r="H32" s="134">
        <v>70.808849964803088</v>
      </c>
      <c r="I32" s="88">
        <v>72.954658904863166</v>
      </c>
      <c r="J32" s="88">
        <v>-0.20241949661274192</v>
      </c>
      <c r="K32" s="88">
        <v>72645.201267999975</v>
      </c>
      <c r="L32" s="88">
        <v>3676.2012680000007</v>
      </c>
      <c r="M32" s="88">
        <v>919.05031700000018</v>
      </c>
    </row>
    <row r="33" spans="1:13" ht="12.75" customHeight="1" x14ac:dyDescent="0.35">
      <c r="A33" s="86" t="s">
        <v>389</v>
      </c>
      <c r="B33" s="88">
        <v>78970</v>
      </c>
      <c r="C33" s="88">
        <v>21473.366994000004</v>
      </c>
      <c r="D33" s="88">
        <v>3381.399684</v>
      </c>
      <c r="E33" s="88">
        <v>596.89998299999991</v>
      </c>
      <c r="F33" s="88">
        <v>3.6775788362423771</v>
      </c>
      <c r="G33" s="134">
        <v>4</v>
      </c>
      <c r="H33" s="134">
        <v>77.56859408445635</v>
      </c>
      <c r="I33" s="88">
        <v>79.431443697578175</v>
      </c>
      <c r="J33" s="88">
        <v>-0.32242116375762292</v>
      </c>
      <c r="K33" s="88">
        <v>85893.467976000014</v>
      </c>
      <c r="L33" s="88">
        <v>6923.4679759999981</v>
      </c>
      <c r="M33" s="88">
        <v>1730.8669939999997</v>
      </c>
    </row>
    <row r="34" spans="1:13" ht="12.75" customHeight="1" x14ac:dyDescent="0.35">
      <c r="A34" s="86" t="s">
        <v>390</v>
      </c>
      <c r="B34" s="88">
        <v>170241.5</v>
      </c>
      <c r="C34" s="88">
        <v>45651.050641000016</v>
      </c>
      <c r="D34" s="88">
        <v>8733.3493759999965</v>
      </c>
      <c r="E34" s="88">
        <v>2792.8499749999987</v>
      </c>
      <c r="F34" s="88">
        <v>3.7291912805858427</v>
      </c>
      <c r="G34" s="134">
        <v>4</v>
      </c>
      <c r="H34" s="134">
        <v>74.435855180084502</v>
      </c>
      <c r="I34" s="88">
        <v>78.258425185707793</v>
      </c>
      <c r="J34" s="88">
        <v>-0.27080871941415752</v>
      </c>
      <c r="K34" s="88">
        <v>182604.20256400006</v>
      </c>
      <c r="L34" s="88">
        <v>12362.702564000001</v>
      </c>
      <c r="M34" s="88">
        <v>3090.6756410000003</v>
      </c>
    </row>
    <row r="35" spans="1:13" ht="12.75" customHeight="1" x14ac:dyDescent="0.35">
      <c r="A35" s="86" t="s">
        <v>391</v>
      </c>
      <c r="B35" s="88">
        <v>56305.25</v>
      </c>
      <c r="C35" s="88">
        <v>14552.233541999996</v>
      </c>
      <c r="D35" s="88">
        <v>1826.8664690000003</v>
      </c>
      <c r="E35" s="88">
        <v>3138.5833199999993</v>
      </c>
      <c r="F35" s="88">
        <v>3.8691826816477577</v>
      </c>
      <c r="G35" s="134">
        <v>4</v>
      </c>
      <c r="H35" s="134">
        <v>72.120816089082354</v>
      </c>
      <c r="I35" s="88">
        <v>85.937261452380739</v>
      </c>
      <c r="J35" s="88">
        <v>-0.1308173183522422</v>
      </c>
      <c r="K35" s="88">
        <v>58208.934167999978</v>
      </c>
      <c r="L35" s="88">
        <v>1903.6841680000007</v>
      </c>
      <c r="M35" s="88">
        <v>475.921042</v>
      </c>
    </row>
    <row r="36" spans="1:13" ht="12.75" customHeight="1" x14ac:dyDescent="0.35">
      <c r="A36" s="86" t="s">
        <v>392</v>
      </c>
      <c r="B36" s="88">
        <v>42309</v>
      </c>
      <c r="C36" s="88">
        <v>11480.016838000003</v>
      </c>
      <c r="D36" s="88">
        <v>2722.4331650000008</v>
      </c>
      <c r="E36" s="88">
        <v>471.51665899999983</v>
      </c>
      <c r="F36" s="88">
        <v>3.6854475561353697</v>
      </c>
      <c r="G36" s="134">
        <v>3.63</v>
      </c>
      <c r="H36" s="134">
        <v>79.428910865786733</v>
      </c>
      <c r="I36" s="88">
        <v>82.065924532471996</v>
      </c>
      <c r="J36" s="88">
        <v>5.5447556135369495E-2</v>
      </c>
      <c r="K36" s="88">
        <v>41672.461121939989</v>
      </c>
      <c r="L36" s="88">
        <v>-636.53887805999898</v>
      </c>
      <c r="M36" s="88">
        <v>-175.35506282644602</v>
      </c>
    </row>
    <row r="37" spans="1:13" ht="12.75" customHeight="1" x14ac:dyDescent="0.35">
      <c r="A37" s="86" t="s">
        <v>393</v>
      </c>
      <c r="B37" s="88">
        <v>13913</v>
      </c>
      <c r="C37" s="88">
        <v>3824.1833930000007</v>
      </c>
      <c r="D37" s="88">
        <v>907.13327500000014</v>
      </c>
      <c r="E37" s="88">
        <v>74.666662000000017</v>
      </c>
      <c r="F37" s="88">
        <v>3.6381623395643459</v>
      </c>
      <c r="G37" s="134">
        <v>3.63</v>
      </c>
      <c r="H37" s="134">
        <v>79.75022186945624</v>
      </c>
      <c r="I37" s="88">
        <v>81.008789691439503</v>
      </c>
      <c r="J37" s="88">
        <v>8.1623395643458715E-3</v>
      </c>
      <c r="K37" s="88">
        <v>13881.78571659</v>
      </c>
      <c r="L37" s="88">
        <v>-31.214283410000061</v>
      </c>
      <c r="M37" s="88">
        <v>-8.5989761460055156</v>
      </c>
    </row>
    <row r="38" spans="1:13" ht="12.75" customHeight="1" x14ac:dyDescent="0.35">
      <c r="A38" s="86" t="s">
        <v>394</v>
      </c>
      <c r="B38" s="88">
        <v>30498</v>
      </c>
      <c r="C38" s="88">
        <v>8643.3001210000002</v>
      </c>
      <c r="D38" s="88">
        <v>1847.3498820000002</v>
      </c>
      <c r="E38" s="88">
        <v>1062.3666589999998</v>
      </c>
      <c r="F38" s="88">
        <v>3.5285133656184429</v>
      </c>
      <c r="G38" s="134">
        <v>3.63</v>
      </c>
      <c r="H38" s="134">
        <v>72.722589585744629</v>
      </c>
      <c r="I38" s="88">
        <v>80.087057430148619</v>
      </c>
      <c r="J38" s="88">
        <v>-0.10148663438155722</v>
      </c>
      <c r="K38" s="88">
        <v>31375.179439229996</v>
      </c>
      <c r="L38" s="88">
        <v>877.17943922999928</v>
      </c>
      <c r="M38" s="88">
        <v>241.64722843801633</v>
      </c>
    </row>
    <row r="39" spans="1:13" ht="12.75" customHeight="1" x14ac:dyDescent="0.35">
      <c r="A39" s="86" t="s">
        <v>395</v>
      </c>
      <c r="B39" s="88">
        <v>28414</v>
      </c>
      <c r="C39" s="88">
        <v>7953.9501379999983</v>
      </c>
      <c r="D39" s="88">
        <v>2677.1498669999996</v>
      </c>
      <c r="E39" s="88">
        <v>1347.4499889999997</v>
      </c>
      <c r="F39" s="88">
        <v>3.5723130654606581</v>
      </c>
      <c r="G39" s="134">
        <v>3.63</v>
      </c>
      <c r="H39" s="134">
        <v>65.344075288511405</v>
      </c>
      <c r="I39" s="88">
        <v>73.626179072054356</v>
      </c>
      <c r="J39" s="88">
        <v>-5.7686934539341907E-2</v>
      </c>
      <c r="K39" s="88">
        <v>28872.839000940003</v>
      </c>
      <c r="L39" s="88">
        <v>458.83900093999915</v>
      </c>
      <c r="M39" s="88">
        <v>126.40192863360861</v>
      </c>
    </row>
    <row r="40" spans="1:13" ht="12.75" customHeight="1" x14ac:dyDescent="0.35">
      <c r="A40" s="86" t="s">
        <v>396</v>
      </c>
      <c r="B40" s="88">
        <v>5319</v>
      </c>
      <c r="C40" s="88">
        <v>1434.6333490000002</v>
      </c>
      <c r="D40" s="88">
        <v>237.78331600000001</v>
      </c>
      <c r="E40" s="88">
        <v>51.399997999999997</v>
      </c>
      <c r="F40" s="88">
        <v>3.7075675145203943</v>
      </c>
      <c r="G40" s="134">
        <v>3.63</v>
      </c>
      <c r="H40" s="134">
        <v>85.002615835830454</v>
      </c>
      <c r="I40" s="88">
        <v>87.61508340871454</v>
      </c>
      <c r="J40" s="88">
        <v>7.7567514520394523E-2</v>
      </c>
      <c r="K40" s="88">
        <v>5207.7190568699998</v>
      </c>
      <c r="L40" s="88">
        <v>-111.28094312999967</v>
      </c>
      <c r="M40" s="88">
        <v>-30.655907198347016</v>
      </c>
    </row>
    <row r="41" spans="1:13" ht="12.75" customHeight="1" x14ac:dyDescent="0.35">
      <c r="A41" s="86" t="s">
        <v>397</v>
      </c>
      <c r="B41" s="88">
        <v>18810</v>
      </c>
      <c r="C41" s="88">
        <v>4118.9000430000006</v>
      </c>
      <c r="D41" s="88">
        <v>1137.2332899999999</v>
      </c>
      <c r="E41" s="88">
        <v>481.84999599999998</v>
      </c>
      <c r="F41" s="88">
        <v>4.5667532116899192</v>
      </c>
      <c r="G41" s="134">
        <v>4.83</v>
      </c>
      <c r="H41" s="134">
        <v>67.870708482104988</v>
      </c>
      <c r="I41" s="88">
        <v>74.092677857158009</v>
      </c>
      <c r="J41" s="88">
        <v>-0.26324678831008103</v>
      </c>
      <c r="K41" s="88">
        <v>19894.287207689998</v>
      </c>
      <c r="L41" s="88">
        <v>1084.2872076899998</v>
      </c>
      <c r="M41" s="88">
        <v>224.4901051118012</v>
      </c>
    </row>
    <row r="42" spans="1:13" ht="12.75" customHeight="1" x14ac:dyDescent="0.35">
      <c r="A42" s="86" t="s">
        <v>398</v>
      </c>
      <c r="B42" s="88">
        <v>9573</v>
      </c>
      <c r="C42" s="88">
        <v>1987.6666929999999</v>
      </c>
      <c r="D42" s="88">
        <v>473.23330799999997</v>
      </c>
      <c r="E42" s="88">
        <v>58.299997000000005</v>
      </c>
      <c r="F42" s="88">
        <v>4.8161998355727347</v>
      </c>
      <c r="G42" s="134">
        <v>4.83</v>
      </c>
      <c r="H42" s="134">
        <v>78.675277050734053</v>
      </c>
      <c r="I42" s="88">
        <v>80.539135153228699</v>
      </c>
      <c r="J42" s="88">
        <v>-1.3800164427265713E-2</v>
      </c>
      <c r="K42" s="88">
        <v>9600.4301271900003</v>
      </c>
      <c r="L42" s="88">
        <v>27.430127190000167</v>
      </c>
      <c r="M42" s="88">
        <v>5.679115360248475</v>
      </c>
    </row>
    <row r="43" spans="1:13" ht="12.75" customHeight="1" x14ac:dyDescent="0.35">
      <c r="A43" s="86" t="s">
        <v>399</v>
      </c>
      <c r="B43" s="88">
        <v>16560</v>
      </c>
      <c r="C43" s="88">
        <v>3469.9667000000004</v>
      </c>
      <c r="D43" s="88">
        <v>763.91663200000005</v>
      </c>
      <c r="E43" s="88">
        <v>276.26666299999999</v>
      </c>
      <c r="F43" s="88">
        <v>4.7723800922931039</v>
      </c>
      <c r="G43" s="134">
        <v>4.83</v>
      </c>
      <c r="H43" s="134">
        <v>76.01901117503067</v>
      </c>
      <c r="I43" s="88">
        <v>80.979355353629927</v>
      </c>
      <c r="J43" s="88">
        <v>-5.761990770689579E-2</v>
      </c>
      <c r="K43" s="88">
        <v>16759.939161000002</v>
      </c>
      <c r="L43" s="88">
        <v>199.9391610000005</v>
      </c>
      <c r="M43" s="88">
        <v>41.395271428571533</v>
      </c>
    </row>
    <row r="44" spans="1:13" ht="12.75" customHeight="1" x14ac:dyDescent="0.35">
      <c r="A44" s="86" t="s">
        <v>400</v>
      </c>
      <c r="B44" s="88">
        <v>12840</v>
      </c>
      <c r="C44" s="88">
        <v>2669.2166910000005</v>
      </c>
      <c r="D44" s="88">
        <v>639.58330899999999</v>
      </c>
      <c r="E44" s="88">
        <v>181.58332999999999</v>
      </c>
      <c r="F44" s="88">
        <v>4.8104000110944893</v>
      </c>
      <c r="G44" s="134">
        <v>4.83</v>
      </c>
      <c r="H44" s="134">
        <v>76.163127137886292</v>
      </c>
      <c r="I44" s="88">
        <v>80.342876376624559</v>
      </c>
      <c r="J44" s="88">
        <v>-1.9599988905510485E-2</v>
      </c>
      <c r="K44" s="88">
        <v>12892.316617529999</v>
      </c>
      <c r="L44" s="88">
        <v>52.316617529999533</v>
      </c>
      <c r="M44" s="88">
        <v>10.831597832298041</v>
      </c>
    </row>
    <row r="45" spans="1:13" ht="12.75" customHeight="1" x14ac:dyDescent="0.35">
      <c r="A45" s="86" t="s">
        <v>401</v>
      </c>
      <c r="B45" s="88">
        <v>5850</v>
      </c>
      <c r="C45" s="88">
        <v>1606.3833550000002</v>
      </c>
      <c r="D45" s="88">
        <v>187.616647</v>
      </c>
      <c r="E45" s="88">
        <v>97.099997000000002</v>
      </c>
      <c r="F45" s="88">
        <v>3.6417210012736962</v>
      </c>
      <c r="G45" s="134">
        <v>3.63</v>
      </c>
      <c r="H45" s="134">
        <v>85.218668961677281</v>
      </c>
      <c r="I45" s="88">
        <v>89.831117393916671</v>
      </c>
      <c r="J45" s="88">
        <v>1.1721001273696175E-2</v>
      </c>
      <c r="K45" s="88">
        <v>5831.1715786499999</v>
      </c>
      <c r="L45" s="88">
        <v>-18.828421349999989</v>
      </c>
      <c r="M45" s="88">
        <v>-5.186892933884292</v>
      </c>
    </row>
    <row r="46" spans="1:13" ht="12.75" customHeight="1" x14ac:dyDescent="0.35">
      <c r="A46" s="86" t="s">
        <v>402</v>
      </c>
      <c r="B46" s="88">
        <v>14023</v>
      </c>
      <c r="C46" s="88">
        <v>3559.2167210000002</v>
      </c>
      <c r="D46" s="88">
        <v>1402.3999469999999</v>
      </c>
      <c r="E46" s="88">
        <v>351.93333000000001</v>
      </c>
      <c r="F46" s="88">
        <v>3.9399118118494583</v>
      </c>
      <c r="G46" s="134">
        <v>3.63</v>
      </c>
      <c r="H46" s="134">
        <v>72.70253221871512</v>
      </c>
      <c r="I46" s="88">
        <v>77.859408700375425</v>
      </c>
      <c r="J46" s="88">
        <v>0.30991181184945843</v>
      </c>
      <c r="K46" s="88">
        <v>12919.95669723</v>
      </c>
      <c r="L46" s="88">
        <v>-1103.0433027699996</v>
      </c>
      <c r="M46" s="88">
        <v>-303.86867844903577</v>
      </c>
    </row>
    <row r="47" spans="1:13" ht="12.75" customHeight="1" x14ac:dyDescent="0.35">
      <c r="A47" s="86" t="s">
        <v>403</v>
      </c>
      <c r="B47" s="88">
        <v>15198</v>
      </c>
      <c r="C47" s="88">
        <v>3936.6000570000006</v>
      </c>
      <c r="D47" s="88">
        <v>1141.4166079999998</v>
      </c>
      <c r="E47" s="88">
        <v>383.23332900000003</v>
      </c>
      <c r="F47" s="88">
        <v>3.8606919117869634</v>
      </c>
      <c r="G47" s="134">
        <v>4</v>
      </c>
      <c r="H47" s="134">
        <v>69.571984512232888</v>
      </c>
      <c r="I47" s="88">
        <v>74.822519315225605</v>
      </c>
      <c r="J47" s="88">
        <v>-0.13930808821303686</v>
      </c>
      <c r="K47" s="88">
        <v>15746.400228000002</v>
      </c>
      <c r="L47" s="88">
        <v>548.40022800000042</v>
      </c>
      <c r="M47" s="88">
        <v>137.10005700000011</v>
      </c>
    </row>
    <row r="48" spans="1:13" ht="12.75" customHeight="1" x14ac:dyDescent="0.35">
      <c r="A48" s="86" t="s">
        <v>370</v>
      </c>
      <c r="B48" s="88">
        <v>0</v>
      </c>
      <c r="C48" s="88">
        <v>0</v>
      </c>
      <c r="D48" s="88">
        <v>0</v>
      </c>
      <c r="E48" s="88">
        <v>0</v>
      </c>
      <c r="F48" s="88">
        <v>0</v>
      </c>
      <c r="G48" s="134">
        <v>1</v>
      </c>
      <c r="H48" s="134">
        <v>0</v>
      </c>
      <c r="I48" s="88">
        <v>0</v>
      </c>
      <c r="J48" s="88">
        <v>-1</v>
      </c>
      <c r="K48" s="88">
        <v>0</v>
      </c>
      <c r="L48" s="88">
        <v>0</v>
      </c>
      <c r="M48" s="88">
        <v>0</v>
      </c>
    </row>
    <row r="49" spans="1:13" s="129" customFormat="1" ht="12.75" customHeight="1" x14ac:dyDescent="0.35">
      <c r="A49" s="129" t="s">
        <v>371</v>
      </c>
      <c r="B49" s="130">
        <v>1024390.75</v>
      </c>
      <c r="C49" s="130">
        <v>244262.33690999995</v>
      </c>
      <c r="D49" s="130">
        <v>57367.779850999985</v>
      </c>
      <c r="E49" s="130">
        <v>25571.266464</v>
      </c>
      <c r="F49" s="130">
        <v>4.1938137617075339</v>
      </c>
      <c r="G49" s="130">
        <v>4.2115538202985432</v>
      </c>
      <c r="H49" s="130">
        <v>73.394828954252347</v>
      </c>
      <c r="I49" s="130">
        <v>79.609155991484712</v>
      </c>
      <c r="J49" s="130">
        <v>-1.774005859100896E-2</v>
      </c>
      <c r="K49" s="130">
        <v>1028723.9781683602</v>
      </c>
      <c r="L49" s="130">
        <v>4333.228168360004</v>
      </c>
      <c r="M49" s="130">
        <v>4113.1658706878643</v>
      </c>
    </row>
    <row r="50" spans="1:13" ht="12.75" customHeight="1" x14ac:dyDescent="0.35">
      <c r="A50" s="131" t="s">
        <v>413</v>
      </c>
    </row>
    <row r="51" spans="1:13" ht="12.75" customHeight="1" x14ac:dyDescent="0.35">
      <c r="A51" s="86" t="s">
        <v>414</v>
      </c>
      <c r="B51" s="88">
        <v>1565</v>
      </c>
      <c r="C51" s="88">
        <v>269.43334200000004</v>
      </c>
      <c r="D51" s="88">
        <v>71.683325000000011</v>
      </c>
      <c r="E51" s="88">
        <v>618.88333299999999</v>
      </c>
      <c r="F51" s="88">
        <v>5.8084867610779964</v>
      </c>
      <c r="G51" s="134">
        <v>8.66</v>
      </c>
      <c r="H51" s="134">
        <v>18.824576597382602</v>
      </c>
      <c r="I51" s="88">
        <v>52.977750086990476</v>
      </c>
      <c r="J51" s="88">
        <v>-2.8515132389220037</v>
      </c>
      <c r="K51" s="88">
        <v>2333.2927417200003</v>
      </c>
      <c r="L51" s="88">
        <v>768.29274172000032</v>
      </c>
      <c r="M51" s="88">
        <v>88.717406665127058</v>
      </c>
    </row>
    <row r="52" spans="1:13" ht="12.75" customHeight="1" x14ac:dyDescent="0.35">
      <c r="A52" s="86" t="s">
        <v>415</v>
      </c>
      <c r="B52" s="88">
        <v>101936</v>
      </c>
      <c r="C52" s="88">
        <v>13218.366836999998</v>
      </c>
      <c r="D52" s="88">
        <v>3399.9831640000002</v>
      </c>
      <c r="E52" s="88">
        <v>1885.7666629999999</v>
      </c>
      <c r="F52" s="88">
        <v>7.7116939828502371</v>
      </c>
      <c r="G52" s="134">
        <v>8</v>
      </c>
      <c r="H52" s="134">
        <v>68.860352706215494</v>
      </c>
      <c r="I52" s="88">
        <v>76.674278729436168</v>
      </c>
      <c r="J52" s="88">
        <v>-0.28830601714976295</v>
      </c>
      <c r="K52" s="88">
        <v>105746.93469599998</v>
      </c>
      <c r="L52" s="88">
        <v>3810.9346959999966</v>
      </c>
      <c r="M52" s="88">
        <v>476.36683699999958</v>
      </c>
    </row>
    <row r="53" spans="1:13" ht="12.75" customHeight="1" x14ac:dyDescent="0.35">
      <c r="A53" s="86" t="s">
        <v>416</v>
      </c>
      <c r="B53" s="88">
        <v>145967</v>
      </c>
      <c r="C53" s="88">
        <v>18861.883579000001</v>
      </c>
      <c r="D53" s="88">
        <v>4295.366418999999</v>
      </c>
      <c r="E53" s="88">
        <v>826.98333099999991</v>
      </c>
      <c r="F53" s="88">
        <v>7.7387287111936844</v>
      </c>
      <c r="G53" s="134">
        <v>8</v>
      </c>
      <c r="H53" s="134">
        <v>76.074455871551265</v>
      </c>
      <c r="I53" s="88">
        <v>78.791199307239907</v>
      </c>
      <c r="J53" s="88">
        <v>-0.26127128880631517</v>
      </c>
      <c r="K53" s="88">
        <v>150895.06863200001</v>
      </c>
      <c r="L53" s="88">
        <v>4928.0686319999977</v>
      </c>
      <c r="M53" s="88">
        <v>616.00857899999937</v>
      </c>
    </row>
    <row r="54" spans="1:13" ht="12.75" customHeight="1" x14ac:dyDescent="0.35">
      <c r="A54" s="86" t="s">
        <v>417</v>
      </c>
      <c r="B54" s="88">
        <v>61211</v>
      </c>
      <c r="C54" s="88">
        <v>8106.9834419999979</v>
      </c>
      <c r="D54" s="88">
        <v>2449.0332299999995</v>
      </c>
      <c r="E54" s="88">
        <v>3292.3333279999997</v>
      </c>
      <c r="F54" s="88">
        <v>7.5504039742924656</v>
      </c>
      <c r="G54" s="134">
        <v>8</v>
      </c>
      <c r="H54" s="134">
        <v>55.251167106550611</v>
      </c>
      <c r="I54" s="88">
        <v>71.953040962381678</v>
      </c>
      <c r="J54" s="88">
        <v>-0.44959602570753421</v>
      </c>
      <c r="K54" s="88">
        <v>64855.867535999976</v>
      </c>
      <c r="L54" s="88">
        <v>3644.8675359999993</v>
      </c>
      <c r="M54" s="88">
        <v>455.6084419999998</v>
      </c>
    </row>
    <row r="55" spans="1:13" ht="12.75" customHeight="1" x14ac:dyDescent="0.35">
      <c r="A55" s="86" t="s">
        <v>418</v>
      </c>
      <c r="B55" s="88">
        <v>85003</v>
      </c>
      <c r="C55" s="88">
        <v>11556.166813999998</v>
      </c>
      <c r="D55" s="88">
        <v>1998.3331890000002</v>
      </c>
      <c r="E55" s="88">
        <v>601.23332599999992</v>
      </c>
      <c r="F55" s="88">
        <v>7.3556397521902372</v>
      </c>
      <c r="G55" s="134">
        <v>8</v>
      </c>
      <c r="H55" s="134">
        <v>75.060576185286251</v>
      </c>
      <c r="I55" s="88">
        <v>78.23508796084657</v>
      </c>
      <c r="J55" s="88">
        <v>-0.64436024780976253</v>
      </c>
      <c r="K55" s="88">
        <v>92449.334511999987</v>
      </c>
      <c r="L55" s="88">
        <v>7446.3345120000013</v>
      </c>
      <c r="M55" s="88">
        <v>930.79181400000016</v>
      </c>
    </row>
    <row r="56" spans="1:13" ht="12.75" customHeight="1" x14ac:dyDescent="0.35">
      <c r="A56" s="86" t="s">
        <v>419</v>
      </c>
      <c r="B56" s="88">
        <v>117719.33</v>
      </c>
      <c r="C56" s="88">
        <v>15724.500249999994</v>
      </c>
      <c r="D56" s="88">
        <v>5439.3997569999983</v>
      </c>
      <c r="E56" s="88">
        <v>1093.0333270000001</v>
      </c>
      <c r="F56" s="88">
        <v>7.4863638353148962</v>
      </c>
      <c r="G56" s="134">
        <v>8</v>
      </c>
      <c r="H56" s="134">
        <v>66.113853284186675</v>
      </c>
      <c r="I56" s="88">
        <v>69.528377308213578</v>
      </c>
      <c r="J56" s="88">
        <v>-0.51363616468510376</v>
      </c>
      <c r="K56" s="88">
        <v>125796.00199999995</v>
      </c>
      <c r="L56" s="88">
        <v>8076.6719999999996</v>
      </c>
      <c r="M56" s="88">
        <v>1009.5839999999999</v>
      </c>
    </row>
    <row r="57" spans="1:13" ht="12.75" customHeight="1" x14ac:dyDescent="0.35">
      <c r="A57" s="86" t="s">
        <v>420</v>
      </c>
      <c r="B57" s="88">
        <v>4358</v>
      </c>
      <c r="C57" s="88">
        <v>582.05002200000001</v>
      </c>
      <c r="D57" s="88">
        <v>249.933311</v>
      </c>
      <c r="E57" s="88">
        <v>690.73333300000002</v>
      </c>
      <c r="F57" s="88">
        <v>7.4873289842432129</v>
      </c>
      <c r="G57" s="134">
        <v>8</v>
      </c>
      <c r="H57" s="134">
        <v>35.774876059575483</v>
      </c>
      <c r="I57" s="88">
        <v>65.476071261634289</v>
      </c>
      <c r="J57" s="88">
        <v>-0.51267101575678675</v>
      </c>
      <c r="K57" s="88">
        <v>4656.4001760000001</v>
      </c>
      <c r="L57" s="88">
        <v>298.40017599999993</v>
      </c>
      <c r="M57" s="88">
        <v>37.300021999999991</v>
      </c>
    </row>
    <row r="58" spans="1:13" ht="12.75" customHeight="1" x14ac:dyDescent="0.35">
      <c r="A58" s="86" t="s">
        <v>421</v>
      </c>
      <c r="B58" s="88">
        <v>624</v>
      </c>
      <c r="C58" s="88">
        <v>32.85</v>
      </c>
      <c r="D58" s="88">
        <v>95.05</v>
      </c>
      <c r="E58" s="88">
        <v>0</v>
      </c>
      <c r="F58" s="88">
        <v>18.995433789954337</v>
      </c>
      <c r="G58" s="134">
        <v>9.3699999999999992</v>
      </c>
      <c r="H58" s="134">
        <v>52.068426590611161</v>
      </c>
      <c r="I58" s="88">
        <v>52.068426590611161</v>
      </c>
      <c r="J58" s="88">
        <v>9.6254337899543376</v>
      </c>
      <c r="K58" s="88">
        <v>307.80450000000002</v>
      </c>
      <c r="L58" s="88">
        <v>-316.19549999999998</v>
      </c>
      <c r="M58" s="88">
        <v>-33.745517609391676</v>
      </c>
    </row>
    <row r="59" spans="1:13" ht="12.75" customHeight="1" x14ac:dyDescent="0.35">
      <c r="A59" s="86" t="s">
        <v>422</v>
      </c>
      <c r="B59" s="88">
        <v>56487.33</v>
      </c>
      <c r="C59" s="88">
        <v>7252.7000850000004</v>
      </c>
      <c r="D59" s="88">
        <v>2585.3499139999994</v>
      </c>
      <c r="E59" s="88">
        <v>1663.249998</v>
      </c>
      <c r="F59" s="88">
        <v>7.7884552425967293</v>
      </c>
      <c r="G59" s="134">
        <v>8.66</v>
      </c>
      <c r="H59" s="134">
        <v>56.695264512311503</v>
      </c>
      <c r="I59" s="88">
        <v>66.280334582294216</v>
      </c>
      <c r="J59" s="88">
        <v>-0.87154475740327031</v>
      </c>
      <c r="K59" s="88">
        <v>62821.047736099979</v>
      </c>
      <c r="L59" s="88">
        <v>6333.7177360999976</v>
      </c>
      <c r="M59" s="88">
        <v>732.00762926481912</v>
      </c>
    </row>
    <row r="60" spans="1:13" ht="12.75" customHeight="1" x14ac:dyDescent="0.35">
      <c r="A60" s="86" t="s">
        <v>423</v>
      </c>
      <c r="B60" s="88">
        <v>38143</v>
      </c>
      <c r="C60" s="88">
        <v>5060.9667420000005</v>
      </c>
      <c r="D60" s="88">
        <v>2080.7332619999997</v>
      </c>
      <c r="E60" s="88">
        <v>1554.4499969999999</v>
      </c>
      <c r="F60" s="88">
        <v>7.5367023623092599</v>
      </c>
      <c r="G60" s="134">
        <v>8.66</v>
      </c>
      <c r="H60" s="134">
        <v>50.648890182566909</v>
      </c>
      <c r="I60" s="88">
        <v>61.207375144286885</v>
      </c>
      <c r="J60" s="88">
        <v>-1.1232976376907402</v>
      </c>
      <c r="K60" s="88">
        <v>43827.971985719989</v>
      </c>
      <c r="L60" s="88">
        <v>5684.9719857199998</v>
      </c>
      <c r="M60" s="88">
        <v>656.46327779676676</v>
      </c>
    </row>
    <row r="61" spans="1:13" ht="12.75" customHeight="1" x14ac:dyDescent="0.35">
      <c r="A61" s="86" t="s">
        <v>424</v>
      </c>
      <c r="B61" s="88">
        <v>30494</v>
      </c>
      <c r="C61" s="88">
        <v>4063.6334180000003</v>
      </c>
      <c r="D61" s="88">
        <v>2542.966586</v>
      </c>
      <c r="E61" s="88">
        <v>493.08333199999993</v>
      </c>
      <c r="F61" s="88">
        <v>7.504121770661154</v>
      </c>
      <c r="G61" s="134">
        <v>8.66</v>
      </c>
      <c r="H61" s="134">
        <v>49.597241826913468</v>
      </c>
      <c r="I61" s="88">
        <v>53.298930024482125</v>
      </c>
      <c r="J61" s="88">
        <v>-1.1558782293388459</v>
      </c>
      <c r="K61" s="88">
        <v>35191.065399879997</v>
      </c>
      <c r="L61" s="88">
        <v>4697.0653998800008</v>
      </c>
      <c r="M61" s="88">
        <v>542.38630483602776</v>
      </c>
    </row>
    <row r="62" spans="1:13" ht="12.75" customHeight="1" x14ac:dyDescent="0.35">
      <c r="A62" s="86" t="s">
        <v>425</v>
      </c>
      <c r="B62" s="88">
        <v>3018</v>
      </c>
      <c r="C62" s="88">
        <v>574.70001000000002</v>
      </c>
      <c r="D62" s="88">
        <v>124.64999299999999</v>
      </c>
      <c r="E62" s="88">
        <v>122.066666</v>
      </c>
      <c r="F62" s="88">
        <v>5.2514354402047081</v>
      </c>
      <c r="G62" s="134">
        <v>8.66</v>
      </c>
      <c r="H62" s="134">
        <v>42.426561138815558</v>
      </c>
      <c r="I62" s="88">
        <v>49.831821521104509</v>
      </c>
      <c r="J62" s="88">
        <v>-3.408564559795292</v>
      </c>
      <c r="K62" s="88">
        <v>4976.9020866000001</v>
      </c>
      <c r="L62" s="88">
        <v>1958.9020865999998</v>
      </c>
      <c r="M62" s="88">
        <v>226.20116473441107</v>
      </c>
    </row>
    <row r="63" spans="1:13" ht="12.75" customHeight="1" x14ac:dyDescent="0.35">
      <c r="A63" s="86" t="s">
        <v>426</v>
      </c>
      <c r="B63" s="88">
        <v>11167.99</v>
      </c>
      <c r="C63" s="88">
        <v>1067.5666789999998</v>
      </c>
      <c r="D63" s="88">
        <v>522.533321</v>
      </c>
      <c r="E63" s="88">
        <v>346.933333</v>
      </c>
      <c r="F63" s="88">
        <v>10.461163897004697</v>
      </c>
      <c r="G63" s="134">
        <v>8.66</v>
      </c>
      <c r="H63" s="134">
        <v>66.576357442110691</v>
      </c>
      <c r="I63" s="88">
        <v>81.102209645042436</v>
      </c>
      <c r="J63" s="88">
        <v>1.8011638970046966</v>
      </c>
      <c r="K63" s="88">
        <v>9245.1274401399987</v>
      </c>
      <c r="L63" s="88">
        <v>-1922.8625598600008</v>
      </c>
      <c r="M63" s="88">
        <v>-222.03955656581999</v>
      </c>
    </row>
    <row r="64" spans="1:13" ht="12.75" customHeight="1" x14ac:dyDescent="0.35">
      <c r="A64" s="86" t="s">
        <v>427</v>
      </c>
      <c r="B64" s="88">
        <v>4428</v>
      </c>
      <c r="C64" s="88">
        <v>581.16667700000005</v>
      </c>
      <c r="D64" s="88">
        <v>749.31665600000008</v>
      </c>
      <c r="E64" s="88">
        <v>80.883333000000007</v>
      </c>
      <c r="F64" s="88">
        <v>7.6191567328971272</v>
      </c>
      <c r="G64" s="134">
        <v>8.66</v>
      </c>
      <c r="H64" s="134">
        <v>36.22845923157017</v>
      </c>
      <c r="I64" s="88">
        <v>38.430875797488959</v>
      </c>
      <c r="J64" s="88">
        <v>-1.0408432671028731</v>
      </c>
      <c r="K64" s="88">
        <v>5032.9034228199998</v>
      </c>
      <c r="L64" s="88">
        <v>604.90342281999995</v>
      </c>
      <c r="M64" s="88">
        <v>69.850279771362594</v>
      </c>
    </row>
    <row r="65" spans="1:13" ht="12.75" customHeight="1" x14ac:dyDescent="0.35">
      <c r="A65" s="86" t="s">
        <v>428</v>
      </c>
      <c r="B65" s="88">
        <v>4354</v>
      </c>
      <c r="C65" s="88">
        <v>542.76667500000008</v>
      </c>
      <c r="D65" s="88">
        <v>120.366658</v>
      </c>
      <c r="E65" s="88">
        <v>148.966666</v>
      </c>
      <c r="F65" s="88">
        <v>8.0218631698418115</v>
      </c>
      <c r="G65" s="134">
        <v>8.66</v>
      </c>
      <c r="H65" s="134">
        <v>61.910031174180133</v>
      </c>
      <c r="I65" s="88">
        <v>74.145859927256026</v>
      </c>
      <c r="J65" s="88">
        <v>-0.63813683015818923</v>
      </c>
      <c r="K65" s="88">
        <v>4700.3594055000003</v>
      </c>
      <c r="L65" s="88">
        <v>346.35940550000026</v>
      </c>
      <c r="M65" s="88">
        <v>39.995312413394949</v>
      </c>
    </row>
    <row r="66" spans="1:13" ht="12.75" customHeight="1" x14ac:dyDescent="0.35">
      <c r="A66" s="86" t="s">
        <v>429</v>
      </c>
      <c r="B66" s="88">
        <v>5492</v>
      </c>
      <c r="C66" s="88">
        <v>679.91667099999995</v>
      </c>
      <c r="D66" s="88">
        <v>231.64999599999999</v>
      </c>
      <c r="E66" s="88">
        <v>216.51666599999996</v>
      </c>
      <c r="F66" s="88">
        <v>8.0774604216168733</v>
      </c>
      <c r="G66" s="134">
        <v>8.66</v>
      </c>
      <c r="H66" s="134">
        <v>56.217490321469974</v>
      </c>
      <c r="I66" s="88">
        <v>69.570351960032667</v>
      </c>
      <c r="J66" s="88">
        <v>-0.58253957838312653</v>
      </c>
      <c r="K66" s="88">
        <v>5888.0783708599993</v>
      </c>
      <c r="L66" s="88">
        <v>396.07837085999955</v>
      </c>
      <c r="M66" s="88">
        <v>45.736532431870621</v>
      </c>
    </row>
    <row r="67" spans="1:13" ht="12.75" customHeight="1" x14ac:dyDescent="0.35">
      <c r="A67" s="86" t="s">
        <v>430</v>
      </c>
      <c r="B67" s="88">
        <v>5986</v>
      </c>
      <c r="C67" s="88">
        <v>745.65000399999985</v>
      </c>
      <c r="D67" s="88">
        <v>239.68332900000001</v>
      </c>
      <c r="E67" s="88">
        <v>139.58333300000001</v>
      </c>
      <c r="F67" s="88">
        <v>8.0278950819934565</v>
      </c>
      <c r="G67" s="134">
        <v>8</v>
      </c>
      <c r="H67" s="134">
        <v>66.516038264473551</v>
      </c>
      <c r="I67" s="88">
        <v>75.938768631914343</v>
      </c>
      <c r="J67" s="88">
        <v>2.7895081993456187E-2</v>
      </c>
      <c r="K67" s="88">
        <v>5965.2000319999988</v>
      </c>
      <c r="L67" s="88">
        <v>-20.799968000000373</v>
      </c>
      <c r="M67" s="88">
        <v>-2.5999960000000466</v>
      </c>
    </row>
    <row r="68" spans="1:13" ht="12.75" customHeight="1" x14ac:dyDescent="0.35">
      <c r="A68" s="86" t="s">
        <v>431</v>
      </c>
      <c r="B68" s="88">
        <v>14757</v>
      </c>
      <c r="C68" s="88">
        <v>1719.3500220000001</v>
      </c>
      <c r="D68" s="88">
        <v>1876.816646</v>
      </c>
      <c r="E68" s="88">
        <v>409.49999699999995</v>
      </c>
      <c r="F68" s="88">
        <v>8.5828945887552379</v>
      </c>
      <c r="G68" s="134">
        <v>9.3800000000000008</v>
      </c>
      <c r="H68" s="134">
        <v>39.317077889137842</v>
      </c>
      <c r="I68" s="88">
        <v>43.794162730937003</v>
      </c>
      <c r="J68" s="88">
        <v>-0.79710541124476209</v>
      </c>
      <c r="K68" s="88">
        <v>16110.797206159999</v>
      </c>
      <c r="L68" s="88">
        <v>1353.7972061600005</v>
      </c>
      <c r="M68" s="88">
        <v>144.43893935862545</v>
      </c>
    </row>
    <row r="69" spans="1:13" ht="12.75" customHeight="1" x14ac:dyDescent="0.35">
      <c r="A69" s="86" t="s">
        <v>432</v>
      </c>
      <c r="B69" s="88">
        <v>126019</v>
      </c>
      <c r="C69" s="88">
        <v>13950.783439999994</v>
      </c>
      <c r="D69" s="88">
        <v>3864.3832339999976</v>
      </c>
      <c r="E69" s="88">
        <v>2179.5999859999997</v>
      </c>
      <c r="F69" s="88">
        <v>9.0331127668913229</v>
      </c>
      <c r="G69" s="134">
        <v>9.3699999999999992</v>
      </c>
      <c r="H69" s="134">
        <v>67.261778747370002</v>
      </c>
      <c r="I69" s="88">
        <v>75.49093397652922</v>
      </c>
      <c r="J69" s="88">
        <v>-0.33688723310867658</v>
      </c>
      <c r="K69" s="88">
        <v>130723.14549949999</v>
      </c>
      <c r="L69" s="88">
        <v>4704.1454994999986</v>
      </c>
      <c r="M69" s="88">
        <v>501.94772833117514</v>
      </c>
    </row>
    <row r="70" spans="1:13" ht="12.75" customHeight="1" x14ac:dyDescent="0.35">
      <c r="A70" s="86" t="s">
        <v>433</v>
      </c>
      <c r="B70" s="88">
        <v>9560</v>
      </c>
      <c r="C70" s="88">
        <v>1085.266674</v>
      </c>
      <c r="D70" s="88">
        <v>403.583326</v>
      </c>
      <c r="E70" s="88">
        <v>97.416666000000006</v>
      </c>
      <c r="F70" s="88">
        <v>8.8088948357406203</v>
      </c>
      <c r="G70" s="134">
        <v>9.3699999999999992</v>
      </c>
      <c r="H70" s="134">
        <v>64.319417612338313</v>
      </c>
      <c r="I70" s="88">
        <v>68.52788939952201</v>
      </c>
      <c r="J70" s="88">
        <v>-0.56110516425937929</v>
      </c>
      <c r="K70" s="88">
        <v>10168.94873538</v>
      </c>
      <c r="L70" s="88">
        <v>608.94873537999922</v>
      </c>
      <c r="M70" s="88">
        <v>64.989192676627454</v>
      </c>
    </row>
    <row r="71" spans="1:13" ht="12.75" customHeight="1" x14ac:dyDescent="0.35">
      <c r="A71" s="86" t="s">
        <v>434</v>
      </c>
      <c r="B71" s="88">
        <v>144169</v>
      </c>
      <c r="C71" s="88">
        <v>16274.983475000001</v>
      </c>
      <c r="D71" s="88">
        <v>5633.8498719999961</v>
      </c>
      <c r="E71" s="88">
        <v>1745.1333149999994</v>
      </c>
      <c r="F71" s="88">
        <v>8.8583192862504578</v>
      </c>
      <c r="G71" s="134">
        <v>9.3699999999999992</v>
      </c>
      <c r="H71" s="134">
        <v>65.046030703267149</v>
      </c>
      <c r="I71" s="88">
        <v>70.22722832292574</v>
      </c>
      <c r="J71" s="88">
        <v>-0.51168071374954249</v>
      </c>
      <c r="K71" s="88">
        <v>152499.80466076999</v>
      </c>
      <c r="L71" s="88">
        <v>8330.8046607700035</v>
      </c>
      <c r="M71" s="88">
        <v>889.01705765844167</v>
      </c>
    </row>
    <row r="72" spans="1:13" ht="12.75" customHeight="1" x14ac:dyDescent="0.35">
      <c r="A72" s="86" t="s">
        <v>435</v>
      </c>
      <c r="B72" s="88">
        <v>114409</v>
      </c>
      <c r="C72" s="88">
        <v>13289.466794999998</v>
      </c>
      <c r="D72" s="88">
        <v>4057.9165549999975</v>
      </c>
      <c r="E72" s="88">
        <v>3315.0999809999989</v>
      </c>
      <c r="F72" s="88">
        <v>8.6089985222766803</v>
      </c>
      <c r="G72" s="134">
        <v>9.3699999999999992</v>
      </c>
      <c r="H72" s="134">
        <v>59.09327811735524</v>
      </c>
      <c r="I72" s="88">
        <v>70.386054739416423</v>
      </c>
      <c r="J72" s="88">
        <v>-0.76100147772331983</v>
      </c>
      <c r="K72" s="88">
        <v>124522.30386915</v>
      </c>
      <c r="L72" s="88">
        <v>10113.303869149999</v>
      </c>
      <c r="M72" s="88">
        <v>1079.3280543383134</v>
      </c>
    </row>
    <row r="73" spans="1:13" ht="12.75" customHeight="1" x14ac:dyDescent="0.35">
      <c r="A73" s="86" t="s">
        <v>436</v>
      </c>
      <c r="B73" s="88">
        <v>314460</v>
      </c>
      <c r="C73" s="88">
        <v>34519.150402000014</v>
      </c>
      <c r="D73" s="88">
        <v>14257.68297300001</v>
      </c>
      <c r="E73" s="88">
        <v>2185.1166219999986</v>
      </c>
      <c r="F73" s="88">
        <v>9.109725944523257</v>
      </c>
      <c r="G73" s="134">
        <v>9.3699999999999992</v>
      </c>
      <c r="H73" s="134">
        <v>65.852873256770692</v>
      </c>
      <c r="I73" s="88">
        <v>68.802966527252494</v>
      </c>
      <c r="J73" s="88">
        <v>-0.26027405547674221</v>
      </c>
      <c r="K73" s="88">
        <v>323448.69726684008</v>
      </c>
      <c r="L73" s="88">
        <v>8988.6972668400031</v>
      </c>
      <c r="M73" s="88">
        <v>959.24206140385024</v>
      </c>
    </row>
    <row r="74" spans="1:13" ht="12.75" customHeight="1" x14ac:dyDescent="0.35">
      <c r="A74" s="86" t="s">
        <v>437</v>
      </c>
      <c r="B74" s="88">
        <v>41370</v>
      </c>
      <c r="C74" s="88">
        <v>5015.9667060000011</v>
      </c>
      <c r="D74" s="88">
        <v>1050.2333009999998</v>
      </c>
      <c r="E74" s="88">
        <v>1425.316656</v>
      </c>
      <c r="F74" s="88">
        <v>8.2476623998548515</v>
      </c>
      <c r="G74" s="134">
        <v>9.3699999999999992</v>
      </c>
      <c r="H74" s="134">
        <v>58.907754187463318</v>
      </c>
      <c r="I74" s="88">
        <v>72.748742468318994</v>
      </c>
      <c r="J74" s="88">
        <v>-1.1223376001451482</v>
      </c>
      <c r="K74" s="88">
        <v>47021.966035430014</v>
      </c>
      <c r="L74" s="88">
        <v>5651.9660354299995</v>
      </c>
      <c r="M74" s="88">
        <v>602.88248538937717</v>
      </c>
    </row>
    <row r="75" spans="1:13" ht="12.75" customHeight="1" x14ac:dyDescent="0.35">
      <c r="A75" s="86" t="s">
        <v>438</v>
      </c>
      <c r="B75" s="88">
        <v>50804</v>
      </c>
      <c r="C75" s="88">
        <v>6147.000094</v>
      </c>
      <c r="D75" s="88">
        <v>3850.9665759999998</v>
      </c>
      <c r="E75" s="88">
        <v>290.59999500000004</v>
      </c>
      <c r="F75" s="88">
        <v>8.2648445132755199</v>
      </c>
      <c r="G75" s="134">
        <v>9.3699999999999992</v>
      </c>
      <c r="H75" s="134">
        <v>52.691960053821347</v>
      </c>
      <c r="I75" s="88">
        <v>54.223499798760365</v>
      </c>
      <c r="J75" s="88">
        <v>-1.1051554867244806</v>
      </c>
      <c r="K75" s="88">
        <v>57606.439881099992</v>
      </c>
      <c r="L75" s="88">
        <v>6802.4398811000001</v>
      </c>
      <c r="M75" s="88">
        <v>725.75265684517331</v>
      </c>
    </row>
    <row r="76" spans="1:13" ht="12.75" customHeight="1" x14ac:dyDescent="0.35">
      <c r="A76" s="86" t="s">
        <v>439</v>
      </c>
      <c r="B76" s="88">
        <v>61599</v>
      </c>
      <c r="C76" s="88">
        <v>7091.9667490000011</v>
      </c>
      <c r="D76" s="88">
        <v>2855.3999239999998</v>
      </c>
      <c r="E76" s="88">
        <v>1760.6166569999996</v>
      </c>
      <c r="F76" s="88">
        <v>8.6857429229607899</v>
      </c>
      <c r="G76" s="134">
        <v>9.3699999999999992</v>
      </c>
      <c r="H76" s="134">
        <v>56.144016343936713</v>
      </c>
      <c r="I76" s="88">
        <v>66.081127700773791</v>
      </c>
      <c r="J76" s="88">
        <v>-0.68425707703921035</v>
      </c>
      <c r="K76" s="88">
        <v>66460.413438230011</v>
      </c>
      <c r="L76" s="88">
        <v>4861.4134382299999</v>
      </c>
      <c r="M76" s="88">
        <v>518.63467480776535</v>
      </c>
    </row>
    <row r="77" spans="1:13" ht="12.75" customHeight="1" x14ac:dyDescent="0.35">
      <c r="A77" s="86" t="s">
        <v>440</v>
      </c>
      <c r="B77" s="88">
        <v>98305</v>
      </c>
      <c r="C77" s="88">
        <v>11022.383443999999</v>
      </c>
      <c r="D77" s="88">
        <v>3252.0332339999982</v>
      </c>
      <c r="E77" s="88">
        <v>2342.6499859999994</v>
      </c>
      <c r="F77" s="88">
        <v>8.9186699500562217</v>
      </c>
      <c r="G77" s="134">
        <v>9.3699999999999992</v>
      </c>
      <c r="H77" s="134">
        <v>63.129510879882488</v>
      </c>
      <c r="I77" s="88">
        <v>73.490028656680536</v>
      </c>
      <c r="J77" s="88">
        <v>-0.45133004994377757</v>
      </c>
      <c r="K77" s="88">
        <v>103292.70887037</v>
      </c>
      <c r="L77" s="88">
        <v>4987.7088703700001</v>
      </c>
      <c r="M77" s="88">
        <v>532.11053654459533</v>
      </c>
    </row>
    <row r="78" spans="1:13" ht="12.75" customHeight="1" x14ac:dyDescent="0.35">
      <c r="A78" s="86" t="s">
        <v>442</v>
      </c>
      <c r="B78" s="88">
        <v>31171</v>
      </c>
      <c r="C78" s="88">
        <v>3377.0333740000005</v>
      </c>
      <c r="D78" s="88">
        <v>1463.5666299999998</v>
      </c>
      <c r="E78" s="88">
        <v>698.79999399999997</v>
      </c>
      <c r="F78" s="88">
        <v>9.230290775325928</v>
      </c>
      <c r="G78" s="134">
        <v>9.3699999999999992</v>
      </c>
      <c r="H78" s="134">
        <v>60.044176108182597</v>
      </c>
      <c r="I78" s="88">
        <v>68.712289536588955</v>
      </c>
      <c r="J78" s="88">
        <v>-0.13970922467407262</v>
      </c>
      <c r="K78" s="88">
        <v>31647.832047799999</v>
      </c>
      <c r="L78" s="88">
        <v>476.83204780000085</v>
      </c>
      <c r="M78" s="88">
        <v>50.946283913005573</v>
      </c>
    </row>
    <row r="79" spans="1:13" ht="12.75" customHeight="1" x14ac:dyDescent="0.35">
      <c r="A79" s="86" t="s">
        <v>443</v>
      </c>
      <c r="B79" s="88">
        <v>53006.559999999998</v>
      </c>
      <c r="C79" s="88">
        <v>5981.283386000001</v>
      </c>
      <c r="D79" s="88">
        <v>1501.1832849999998</v>
      </c>
      <c r="E79" s="88">
        <v>545.81665899999996</v>
      </c>
      <c r="F79" s="88">
        <v>8.8620713280479215</v>
      </c>
      <c r="G79" s="134">
        <v>9.3699999999999992</v>
      </c>
      <c r="H79" s="134">
        <v>70.453508697695185</v>
      </c>
      <c r="I79" s="88">
        <v>75.592816417937058</v>
      </c>
      <c r="J79" s="88">
        <v>-0.50792867195207803</v>
      </c>
      <c r="K79" s="88">
        <v>56051.85866025</v>
      </c>
      <c r="L79" s="88">
        <v>3045.29866025</v>
      </c>
      <c r="M79" s="88">
        <v>325.07609193214756</v>
      </c>
    </row>
    <row r="80" spans="1:13" ht="12.75" customHeight="1" x14ac:dyDescent="0.35">
      <c r="A80" s="86" t="s">
        <v>444</v>
      </c>
      <c r="B80" s="88">
        <v>1581.33</v>
      </c>
      <c r="C80" s="88">
        <v>0</v>
      </c>
      <c r="D80" s="88">
        <v>0</v>
      </c>
      <c r="E80" s="88">
        <v>480</v>
      </c>
      <c r="F80" s="88">
        <v>0</v>
      </c>
      <c r="G80" s="134">
        <v>0</v>
      </c>
      <c r="H80" s="134">
        <v>0</v>
      </c>
      <c r="I80" s="88">
        <v>0</v>
      </c>
      <c r="J80" s="88">
        <v>0</v>
      </c>
      <c r="K80" s="88">
        <v>0</v>
      </c>
      <c r="L80" s="88">
        <v>-1581.33</v>
      </c>
      <c r="M80" s="88">
        <v>0</v>
      </c>
    </row>
    <row r="81" spans="1:13" ht="12.75" customHeight="1" x14ac:dyDescent="0.35">
      <c r="A81" s="86" t="s">
        <v>370</v>
      </c>
      <c r="B81" s="88">
        <v>0</v>
      </c>
      <c r="C81" s="88">
        <v>0</v>
      </c>
      <c r="D81" s="88">
        <v>0</v>
      </c>
      <c r="E81" s="88">
        <v>0</v>
      </c>
      <c r="F81" s="88">
        <v>0</v>
      </c>
      <c r="G81" s="134">
        <v>1</v>
      </c>
      <c r="H81" s="134">
        <v>0</v>
      </c>
      <c r="I81" s="88">
        <v>0</v>
      </c>
      <c r="J81" s="88">
        <v>-1</v>
      </c>
      <c r="K81" s="88">
        <v>0</v>
      </c>
      <c r="L81" s="88">
        <v>0</v>
      </c>
      <c r="M81" s="88">
        <v>0</v>
      </c>
    </row>
    <row r="82" spans="1:13" ht="12.75" customHeight="1" x14ac:dyDescent="0.35">
      <c r="A82" s="86" t="s">
        <v>445</v>
      </c>
      <c r="B82" s="88">
        <v>7738</v>
      </c>
      <c r="C82" s="88">
        <v>829.88333899999998</v>
      </c>
      <c r="D82" s="88">
        <v>160.61666099999999</v>
      </c>
      <c r="E82" s="88">
        <v>198.33333200000001</v>
      </c>
      <c r="F82" s="88">
        <v>9.3242021334278178</v>
      </c>
      <c r="G82" s="134">
        <v>9.3699999999999992</v>
      </c>
      <c r="H82" s="134">
        <v>69.465339304911794</v>
      </c>
      <c r="I82" s="88">
        <v>83.374771113825048</v>
      </c>
      <c r="J82" s="88">
        <v>-4.5797866572182787E-2</v>
      </c>
      <c r="K82" s="88">
        <v>7776.006886430001</v>
      </c>
      <c r="L82" s="88">
        <v>38.006886430000016</v>
      </c>
      <c r="M82" s="88">
        <v>4.0562312091782289</v>
      </c>
    </row>
    <row r="83" spans="1:13" s="129" customFormat="1" ht="12.75" customHeight="1" x14ac:dyDescent="0.35">
      <c r="A83" s="129" t="s">
        <v>371</v>
      </c>
      <c r="B83" s="130">
        <v>1746902.54</v>
      </c>
      <c r="C83" s="130">
        <v>209225.81914699997</v>
      </c>
      <c r="D83" s="130">
        <v>71424.264326999968</v>
      </c>
      <c r="E83" s="130">
        <v>31448.699810999999</v>
      </c>
      <c r="F83" s="130">
        <v>8.3493640848056323</v>
      </c>
      <c r="G83" s="130">
        <v>8.851776952200817</v>
      </c>
      <c r="H83" s="130">
        <v>63.171910683742247</v>
      </c>
      <c r="I83" s="130">
        <v>70.20750551001025</v>
      </c>
      <c r="J83" s="130">
        <v>-0.50241286739518498</v>
      </c>
      <c r="K83" s="130">
        <v>1852020.2837307507</v>
      </c>
      <c r="L83" s="130">
        <v>105117.74373074999</v>
      </c>
      <c r="M83" s="130">
        <v>12067.054526146849</v>
      </c>
    </row>
    <row r="84" spans="1:13" ht="12.75" customHeight="1" x14ac:dyDescent="0.35">
      <c r="A84" s="131" t="s">
        <v>446</v>
      </c>
    </row>
    <row r="85" spans="1:13" ht="12.75" customHeight="1" x14ac:dyDescent="0.35">
      <c r="A85" s="86" t="s">
        <v>447</v>
      </c>
      <c r="B85" s="88">
        <v>97036</v>
      </c>
      <c r="C85" s="88">
        <v>12215.716758999997</v>
      </c>
      <c r="D85" s="88">
        <v>2214.7832410000001</v>
      </c>
      <c r="E85" s="88">
        <v>807.64999599999999</v>
      </c>
      <c r="F85" s="88">
        <v>7.94353715908714</v>
      </c>
      <c r="G85" s="134">
        <v>8</v>
      </c>
      <c r="H85" s="134">
        <v>79.599557709984339</v>
      </c>
      <c r="I85" s="88">
        <v>84.05460656248917</v>
      </c>
      <c r="J85" s="88">
        <v>-5.6462840912860204E-2</v>
      </c>
      <c r="K85" s="88">
        <v>97725.734071999977</v>
      </c>
      <c r="L85" s="88">
        <v>689.73407199999656</v>
      </c>
      <c r="M85" s="88">
        <v>86.21675899999957</v>
      </c>
    </row>
    <row r="86" spans="1:13" ht="12.75" customHeight="1" x14ac:dyDescent="0.35">
      <c r="A86" s="86" t="s">
        <v>448</v>
      </c>
      <c r="B86" s="88">
        <v>95236</v>
      </c>
      <c r="C86" s="88">
        <v>11472.066768000001</v>
      </c>
      <c r="D86" s="88">
        <v>1910.8499019999995</v>
      </c>
      <c r="E86" s="88">
        <v>1244.5499909999996</v>
      </c>
      <c r="F86" s="88">
        <v>8.3015555894121693</v>
      </c>
      <c r="G86" s="134">
        <v>8</v>
      </c>
      <c r="H86" s="134">
        <v>81.384564230387042</v>
      </c>
      <c r="I86" s="88">
        <v>88.952956171997087</v>
      </c>
      <c r="J86" s="88">
        <v>0.30155558941216898</v>
      </c>
      <c r="K86" s="88">
        <v>91776.534144000005</v>
      </c>
      <c r="L86" s="88">
        <v>-3459.4658560000012</v>
      </c>
      <c r="M86" s="88">
        <v>-432.43323200000015</v>
      </c>
    </row>
    <row r="87" spans="1:13" ht="12.75" customHeight="1" x14ac:dyDescent="0.35">
      <c r="A87" s="86" t="s">
        <v>449</v>
      </c>
      <c r="B87" s="88">
        <v>130635</v>
      </c>
      <c r="C87" s="88">
        <v>15645.666782999993</v>
      </c>
      <c r="D87" s="88">
        <v>5109.8498869999985</v>
      </c>
      <c r="E87" s="88">
        <v>932.38332199999979</v>
      </c>
      <c r="F87" s="88">
        <v>8.3495962052536612</v>
      </c>
      <c r="G87" s="134">
        <v>8</v>
      </c>
      <c r="H87" s="134">
        <v>75.292559473362573</v>
      </c>
      <c r="I87" s="88">
        <v>78.674866348195749</v>
      </c>
      <c r="J87" s="88">
        <v>0.34959620525366064</v>
      </c>
      <c r="K87" s="88">
        <v>125165.33426399995</v>
      </c>
      <c r="L87" s="88">
        <v>-5469.6657360000027</v>
      </c>
      <c r="M87" s="88">
        <v>-683.70821700000033</v>
      </c>
    </row>
    <row r="88" spans="1:13" ht="12.75" customHeight="1" x14ac:dyDescent="0.35">
      <c r="A88" s="86" t="s">
        <v>450</v>
      </c>
      <c r="B88" s="88">
        <v>77090</v>
      </c>
      <c r="C88" s="88">
        <v>9371.5000739999959</v>
      </c>
      <c r="D88" s="88">
        <v>2999.0332589999994</v>
      </c>
      <c r="E88" s="88">
        <v>1535.6333269999998</v>
      </c>
      <c r="F88" s="88">
        <v>8.2260043100118132</v>
      </c>
      <c r="G88" s="134">
        <v>8</v>
      </c>
      <c r="H88" s="134">
        <v>69.294797305413567</v>
      </c>
      <c r="I88" s="88">
        <v>77.896803157985531</v>
      </c>
      <c r="J88" s="88">
        <v>0.22600431001181392</v>
      </c>
      <c r="K88" s="88">
        <v>74972.000591999968</v>
      </c>
      <c r="L88" s="88">
        <v>-2117.9994080000015</v>
      </c>
      <c r="M88" s="88">
        <v>-264.74992600000019</v>
      </c>
    </row>
    <row r="89" spans="1:13" ht="12.75" customHeight="1" x14ac:dyDescent="0.35">
      <c r="A89" s="86" t="s">
        <v>451</v>
      </c>
      <c r="B89" s="88">
        <v>404189.71</v>
      </c>
      <c r="C89" s="88">
        <v>51290.550442999956</v>
      </c>
      <c r="D89" s="88">
        <v>14104.299558000015</v>
      </c>
      <c r="E89" s="88">
        <v>3145.0833219999995</v>
      </c>
      <c r="F89" s="88">
        <v>7.880393298745795</v>
      </c>
      <c r="G89" s="134">
        <v>8</v>
      </c>
      <c r="H89" s="134">
        <v>73.714273271762465</v>
      </c>
      <c r="I89" s="88">
        <v>77.259468825492135</v>
      </c>
      <c r="J89" s="88">
        <v>-0.11960670125420507</v>
      </c>
      <c r="K89" s="88">
        <v>410324.40354399965</v>
      </c>
      <c r="L89" s="88">
        <v>6134.6935439999961</v>
      </c>
      <c r="M89" s="88">
        <v>766.83669299999917</v>
      </c>
    </row>
    <row r="90" spans="1:13" ht="12.75" customHeight="1" x14ac:dyDescent="0.35">
      <c r="A90" s="86" t="s">
        <v>452</v>
      </c>
      <c r="B90" s="88">
        <v>114143</v>
      </c>
      <c r="C90" s="88">
        <v>15886.216793999993</v>
      </c>
      <c r="D90" s="88">
        <v>3464.1498779999984</v>
      </c>
      <c r="E90" s="88">
        <v>2877.0666569999994</v>
      </c>
      <c r="F90" s="88">
        <v>7.1850335092437012</v>
      </c>
      <c r="G90" s="134">
        <v>7.2</v>
      </c>
      <c r="H90" s="134">
        <v>71.322649851830704</v>
      </c>
      <c r="I90" s="88">
        <v>81.927100986896278</v>
      </c>
      <c r="J90" s="88">
        <v>-1.4966490756298753E-2</v>
      </c>
      <c r="K90" s="88">
        <v>114380.76091679996</v>
      </c>
      <c r="L90" s="88">
        <v>237.76091679999939</v>
      </c>
      <c r="M90" s="88">
        <v>33.022349555555465</v>
      </c>
    </row>
    <row r="91" spans="1:13" ht="12.75" customHeight="1" x14ac:dyDescent="0.35">
      <c r="A91" s="86" t="s">
        <v>453</v>
      </c>
      <c r="B91" s="88">
        <v>102124</v>
      </c>
      <c r="C91" s="88">
        <v>12918.383411999997</v>
      </c>
      <c r="D91" s="88">
        <v>2426.6999239999986</v>
      </c>
      <c r="E91" s="88">
        <v>2890.1666619999996</v>
      </c>
      <c r="F91" s="88">
        <v>7.9053235024079047</v>
      </c>
      <c r="G91" s="134">
        <v>8</v>
      </c>
      <c r="H91" s="134">
        <v>70.00452421217193</v>
      </c>
      <c r="I91" s="88">
        <v>83.189512370074738</v>
      </c>
      <c r="J91" s="88">
        <v>-9.467649759209508E-2</v>
      </c>
      <c r="K91" s="88">
        <v>103347.06729599998</v>
      </c>
      <c r="L91" s="88">
        <v>1223.0672959999968</v>
      </c>
      <c r="M91" s="88">
        <v>152.88341199999959</v>
      </c>
    </row>
    <row r="92" spans="1:13" ht="12.75" customHeight="1" x14ac:dyDescent="0.35">
      <c r="A92" s="86" t="s">
        <v>454</v>
      </c>
      <c r="B92" s="88">
        <v>128113</v>
      </c>
      <c r="C92" s="88">
        <v>16647.366832999989</v>
      </c>
      <c r="D92" s="88">
        <v>6952.4331750000001</v>
      </c>
      <c r="E92" s="88">
        <v>2527.4999869999997</v>
      </c>
      <c r="F92" s="88">
        <v>7.6956915339933678</v>
      </c>
      <c r="G92" s="134">
        <v>8</v>
      </c>
      <c r="H92" s="134">
        <v>61.292690033277928</v>
      </c>
      <c r="I92" s="88">
        <v>67.857036901039137</v>
      </c>
      <c r="J92" s="88">
        <v>-0.30430846600663242</v>
      </c>
      <c r="K92" s="88">
        <v>133178.93466399991</v>
      </c>
      <c r="L92" s="88">
        <v>5065.9346639999967</v>
      </c>
      <c r="M92" s="88">
        <v>633.24183299999959</v>
      </c>
    </row>
    <row r="93" spans="1:13" ht="12.75" customHeight="1" x14ac:dyDescent="0.35">
      <c r="A93" s="86" t="s">
        <v>455</v>
      </c>
      <c r="B93" s="88">
        <v>13549</v>
      </c>
      <c r="C93" s="88">
        <v>1709.000016</v>
      </c>
      <c r="D93" s="88">
        <v>316.28331700000001</v>
      </c>
      <c r="E93" s="88">
        <v>140.683333</v>
      </c>
      <c r="F93" s="88">
        <v>7.9280280123765667</v>
      </c>
      <c r="G93" s="134">
        <v>8</v>
      </c>
      <c r="H93" s="134">
        <v>78.192569931267812</v>
      </c>
      <c r="I93" s="88">
        <v>83.624101991264453</v>
      </c>
      <c r="J93" s="88">
        <v>-7.1971987623433056E-2</v>
      </c>
      <c r="K93" s="88">
        <v>13672.000128</v>
      </c>
      <c r="L93" s="88">
        <v>123.00012799999982</v>
      </c>
      <c r="M93" s="88">
        <v>15.375015999999977</v>
      </c>
    </row>
    <row r="94" spans="1:13" ht="12.75" customHeight="1" x14ac:dyDescent="0.35">
      <c r="A94" s="86" t="s">
        <v>456</v>
      </c>
      <c r="B94" s="88">
        <v>69352</v>
      </c>
      <c r="C94" s="88">
        <v>8774.1333979999999</v>
      </c>
      <c r="D94" s="88">
        <v>1986.333271</v>
      </c>
      <c r="E94" s="88">
        <v>336.33332999999999</v>
      </c>
      <c r="F94" s="88">
        <v>7.9041424211544689</v>
      </c>
      <c r="G94" s="134">
        <v>8</v>
      </c>
      <c r="H94" s="134">
        <v>78.121620654433869</v>
      </c>
      <c r="I94" s="88">
        <v>80.563420404197373</v>
      </c>
      <c r="J94" s="88">
        <v>-9.5857578845531186E-2</v>
      </c>
      <c r="K94" s="88">
        <v>70193.067184</v>
      </c>
      <c r="L94" s="88">
        <v>841.06718399999602</v>
      </c>
      <c r="M94" s="88">
        <v>105.1333979999995</v>
      </c>
    </row>
    <row r="95" spans="1:13" ht="12.75" customHeight="1" x14ac:dyDescent="0.35">
      <c r="A95" s="86" t="s">
        <v>457</v>
      </c>
      <c r="B95" s="88">
        <v>48721</v>
      </c>
      <c r="C95" s="88">
        <v>8362.0000579999996</v>
      </c>
      <c r="D95" s="88">
        <v>1847.0832770000006</v>
      </c>
      <c r="E95" s="88">
        <v>1216.499996</v>
      </c>
      <c r="F95" s="88">
        <v>5.8264768789840158</v>
      </c>
      <c r="G95" s="134">
        <v>4</v>
      </c>
      <c r="H95" s="134">
        <v>106.60506030315698</v>
      </c>
      <c r="I95" s="88">
        <v>119.30796919094796</v>
      </c>
      <c r="J95" s="88">
        <v>1.8264768789840162</v>
      </c>
      <c r="K95" s="88">
        <v>33448.000231999999</v>
      </c>
      <c r="L95" s="88">
        <v>-15272.999767999994</v>
      </c>
      <c r="M95" s="88">
        <v>-3818.2499419999986</v>
      </c>
    </row>
    <row r="96" spans="1:13" ht="12.75" customHeight="1" x14ac:dyDescent="0.35">
      <c r="A96" s="86" t="s">
        <v>458</v>
      </c>
      <c r="B96" s="88">
        <v>22300</v>
      </c>
      <c r="C96" s="88">
        <v>3908.6833520000009</v>
      </c>
      <c r="D96" s="88">
        <v>464.81664899999998</v>
      </c>
      <c r="E96" s="88">
        <v>3331.8333309999998</v>
      </c>
      <c r="F96" s="88">
        <v>5.7052459848377088</v>
      </c>
      <c r="G96" s="134">
        <v>4</v>
      </c>
      <c r="H96" s="134">
        <v>72.352483141088825</v>
      </c>
      <c r="I96" s="88">
        <v>127.47227617983935</v>
      </c>
      <c r="J96" s="88">
        <v>1.7052459848377088</v>
      </c>
      <c r="K96" s="88">
        <v>15634.733408000004</v>
      </c>
      <c r="L96" s="88">
        <v>-6665.266591999999</v>
      </c>
      <c r="M96" s="88">
        <v>-1666.3166479999998</v>
      </c>
    </row>
    <row r="97" spans="1:13" ht="12.75" customHeight="1" x14ac:dyDescent="0.35">
      <c r="A97" s="86" t="s">
        <v>459</v>
      </c>
      <c r="B97" s="88">
        <v>43164</v>
      </c>
      <c r="C97" s="88">
        <v>7253.0333810000002</v>
      </c>
      <c r="D97" s="88">
        <v>2540.3332869999995</v>
      </c>
      <c r="E97" s="88">
        <v>1991.6333279999997</v>
      </c>
      <c r="F97" s="88">
        <v>5.9511652204817009</v>
      </c>
      <c r="G97" s="134">
        <v>4</v>
      </c>
      <c r="H97" s="134">
        <v>91.565549458316667</v>
      </c>
      <c r="I97" s="88">
        <v>110.18682712309531</v>
      </c>
      <c r="J97" s="88">
        <v>1.9511652204817005</v>
      </c>
      <c r="K97" s="88">
        <v>29012.133524000008</v>
      </c>
      <c r="L97" s="88">
        <v>-14151.866475999996</v>
      </c>
      <c r="M97" s="88">
        <v>-3537.9666189999989</v>
      </c>
    </row>
    <row r="98" spans="1:13" ht="12.75" customHeight="1" x14ac:dyDescent="0.35">
      <c r="A98" s="86" t="s">
        <v>460</v>
      </c>
      <c r="B98" s="88">
        <v>40008</v>
      </c>
      <c r="C98" s="88">
        <v>6441.9833790000002</v>
      </c>
      <c r="D98" s="88">
        <v>2331.266619999999</v>
      </c>
      <c r="E98" s="88">
        <v>1105.7333289999999</v>
      </c>
      <c r="F98" s="88">
        <v>6.2105096592488431</v>
      </c>
      <c r="G98" s="134">
        <v>6.2</v>
      </c>
      <c r="H98" s="134">
        <v>65.319507192732743</v>
      </c>
      <c r="I98" s="88">
        <v>73.552027204263482</v>
      </c>
      <c r="J98" s="88">
        <v>1.0509659248842809E-2</v>
      </c>
      <c r="K98" s="88">
        <v>39940.296949800009</v>
      </c>
      <c r="L98" s="88">
        <v>-67.703050200000803</v>
      </c>
      <c r="M98" s="88">
        <v>-10.919846806451744</v>
      </c>
    </row>
    <row r="99" spans="1:13" ht="12.75" customHeight="1" x14ac:dyDescent="0.35">
      <c r="A99" s="86" t="s">
        <v>461</v>
      </c>
      <c r="B99" s="88">
        <v>50559</v>
      </c>
      <c r="C99" s="88">
        <v>8029.3667189999996</v>
      </c>
      <c r="D99" s="88">
        <v>1542.5166129999996</v>
      </c>
      <c r="E99" s="88">
        <v>987.28332799999987</v>
      </c>
      <c r="F99" s="88">
        <v>6.2967606001058023</v>
      </c>
      <c r="G99" s="134">
        <v>6.2</v>
      </c>
      <c r="H99" s="134">
        <v>77.228418508004594</v>
      </c>
      <c r="I99" s="88">
        <v>85.194074526155035</v>
      </c>
      <c r="J99" s="88">
        <v>9.676060010580273E-2</v>
      </c>
      <c r="K99" s="88">
        <v>49782.073657800007</v>
      </c>
      <c r="L99" s="88">
        <v>-776.92634219999979</v>
      </c>
      <c r="M99" s="88">
        <v>-125.31070035483863</v>
      </c>
    </row>
    <row r="100" spans="1:13" ht="12.75" customHeight="1" x14ac:dyDescent="0.35">
      <c r="A100" s="86" t="s">
        <v>462</v>
      </c>
      <c r="B100" s="88">
        <v>5918</v>
      </c>
      <c r="C100" s="88">
        <v>958.48334100000011</v>
      </c>
      <c r="D100" s="88">
        <v>201.333325</v>
      </c>
      <c r="E100" s="88">
        <v>253.68333299999998</v>
      </c>
      <c r="F100" s="88">
        <v>6.1743378803283759</v>
      </c>
      <c r="G100" s="134">
        <v>6.2</v>
      </c>
      <c r="H100" s="134">
        <v>67.528555339086097</v>
      </c>
      <c r="I100" s="88">
        <v>82.298880253747242</v>
      </c>
      <c r="J100" s="88">
        <v>-2.566211967162417E-2</v>
      </c>
      <c r="K100" s="88">
        <v>5942.5967142</v>
      </c>
      <c r="L100" s="88">
        <v>24.596714200000132</v>
      </c>
      <c r="M100" s="88">
        <v>3.9672119677419575</v>
      </c>
    </row>
    <row r="101" spans="1:13" ht="12.75" customHeight="1" x14ac:dyDescent="0.35">
      <c r="A101" s="86" t="s">
        <v>463</v>
      </c>
      <c r="B101" s="88">
        <v>42507</v>
      </c>
      <c r="C101" s="88">
        <v>6856.6500399999995</v>
      </c>
      <c r="D101" s="88">
        <v>1016.1666290000001</v>
      </c>
      <c r="E101" s="88">
        <v>3609.8833259999997</v>
      </c>
      <c r="F101" s="88">
        <v>6.1993830444932554</v>
      </c>
      <c r="G101" s="134">
        <v>6.2</v>
      </c>
      <c r="H101" s="134">
        <v>59.706930818135525</v>
      </c>
      <c r="I101" s="88">
        <v>87.084051746330388</v>
      </c>
      <c r="J101" s="88">
        <v>-6.1695550674471637E-4</v>
      </c>
      <c r="K101" s="88">
        <v>42511.230248000007</v>
      </c>
      <c r="L101" s="88">
        <v>4.2302479999990101</v>
      </c>
      <c r="M101" s="88">
        <v>0.68229806451595321</v>
      </c>
    </row>
    <row r="102" spans="1:13" ht="12.75" customHeight="1" x14ac:dyDescent="0.35">
      <c r="A102" s="86" t="s">
        <v>464</v>
      </c>
      <c r="B102" s="88">
        <v>38940</v>
      </c>
      <c r="C102" s="88">
        <v>6309.3833630000008</v>
      </c>
      <c r="D102" s="88">
        <v>884.41663699999992</v>
      </c>
      <c r="E102" s="88">
        <v>3763.5333289999999</v>
      </c>
      <c r="F102" s="88">
        <v>6.1717600214872208</v>
      </c>
      <c r="G102" s="134">
        <v>6.2</v>
      </c>
      <c r="H102" s="134">
        <v>57.319102857235684</v>
      </c>
      <c r="I102" s="88">
        <v>87.306363275564891</v>
      </c>
      <c r="J102" s="88">
        <v>-2.8239978512779089E-2</v>
      </c>
      <c r="K102" s="88">
        <v>39118.176850600008</v>
      </c>
      <c r="L102" s="88">
        <v>178.17685060000019</v>
      </c>
      <c r="M102" s="88">
        <v>28.738201709677455</v>
      </c>
    </row>
    <row r="103" spans="1:13" ht="12.75" customHeight="1" x14ac:dyDescent="0.35">
      <c r="A103" s="86" t="s">
        <v>465</v>
      </c>
      <c r="B103" s="88">
        <v>8410</v>
      </c>
      <c r="C103" s="88">
        <v>2132.7000370000001</v>
      </c>
      <c r="D103" s="88">
        <v>1888.9333000000001</v>
      </c>
      <c r="E103" s="88">
        <v>1819.2499969999999</v>
      </c>
      <c r="F103" s="88">
        <v>3.9433581160480844</v>
      </c>
      <c r="G103" s="134">
        <v>3.75</v>
      </c>
      <c r="H103" s="134">
        <v>37.991896749389717</v>
      </c>
      <c r="I103" s="88">
        <v>55.057820298831722</v>
      </c>
      <c r="J103" s="88">
        <v>0.19335811604808442</v>
      </c>
      <c r="K103" s="88">
        <v>8094.1143094999998</v>
      </c>
      <c r="L103" s="88">
        <v>-315.88569049999995</v>
      </c>
      <c r="M103" s="88">
        <v>-86.362328591397812</v>
      </c>
    </row>
    <row r="104" spans="1:13" ht="12.75" customHeight="1" x14ac:dyDescent="0.35">
      <c r="A104" s="86" t="s">
        <v>370</v>
      </c>
      <c r="B104" s="88">
        <v>0</v>
      </c>
      <c r="C104" s="88">
        <v>4.6666670000000003</v>
      </c>
      <c r="D104" s="88">
        <v>0</v>
      </c>
      <c r="E104" s="88">
        <v>0</v>
      </c>
      <c r="F104" s="88">
        <v>0</v>
      </c>
      <c r="G104" s="134">
        <v>1</v>
      </c>
      <c r="H104" s="134">
        <v>0</v>
      </c>
      <c r="I104" s="88">
        <v>0</v>
      </c>
      <c r="J104" s="88">
        <v>-1</v>
      </c>
      <c r="K104" s="88">
        <v>4.6666670000000003</v>
      </c>
      <c r="L104" s="88">
        <v>4.6666670000000003</v>
      </c>
      <c r="M104" s="88">
        <v>4.6666670000000003</v>
      </c>
    </row>
    <row r="105" spans="1:13" s="129" customFormat="1" ht="12.75" customHeight="1" x14ac:dyDescent="0.35">
      <c r="A105" s="129" t="s">
        <v>371</v>
      </c>
      <c r="B105" s="130">
        <v>1531994.71</v>
      </c>
      <c r="C105" s="130">
        <v>206187.55161699999</v>
      </c>
      <c r="D105" s="130">
        <v>54201.581748999997</v>
      </c>
      <c r="E105" s="130">
        <v>34516.383223999997</v>
      </c>
      <c r="F105" s="130">
        <v>7.430102826215859</v>
      </c>
      <c r="G105" s="130">
        <v>7.2663157771459383</v>
      </c>
      <c r="H105" s="130">
        <v>72.898875450912243</v>
      </c>
      <c r="I105" s="130">
        <v>82.56026806849799</v>
      </c>
      <c r="J105" s="130">
        <v>0.16378704906992084</v>
      </c>
      <c r="K105" s="130">
        <v>1498223.8593656996</v>
      </c>
      <c r="L105" s="130">
        <v>-33770.850634300012</v>
      </c>
      <c r="M105" s="130">
        <v>-8795.253620455198</v>
      </c>
    </row>
    <row r="106" spans="1:13" ht="12.75" customHeight="1" x14ac:dyDescent="0.35">
      <c r="A106" s="131" t="s">
        <v>466</v>
      </c>
    </row>
    <row r="107" spans="1:13" ht="12.75" customHeight="1" x14ac:dyDescent="0.35">
      <c r="A107" s="86" t="s">
        <v>467</v>
      </c>
      <c r="B107" s="88">
        <v>1849</v>
      </c>
      <c r="C107" s="88">
        <v>888.76668000000006</v>
      </c>
      <c r="D107" s="88">
        <v>387.73332300000004</v>
      </c>
      <c r="E107" s="88">
        <v>832.68332999999996</v>
      </c>
      <c r="F107" s="88">
        <v>2.0804110253098145</v>
      </c>
      <c r="G107" s="134">
        <v>2.2000000000000002</v>
      </c>
      <c r="H107" s="134">
        <v>39.84739174665993</v>
      </c>
      <c r="I107" s="88">
        <v>65.840543932114258</v>
      </c>
      <c r="J107" s="88">
        <v>-0.11958897469018552</v>
      </c>
      <c r="K107" s="88">
        <v>1955.2866959999999</v>
      </c>
      <c r="L107" s="88">
        <v>106.28669600000008</v>
      </c>
      <c r="M107" s="88">
        <v>48.312134545454583</v>
      </c>
    </row>
    <row r="108" spans="1:13" ht="12.75" customHeight="1" x14ac:dyDescent="0.35">
      <c r="A108" s="86" t="s">
        <v>468</v>
      </c>
      <c r="B108" s="88">
        <v>3002</v>
      </c>
      <c r="C108" s="88">
        <v>1096.050011</v>
      </c>
      <c r="D108" s="88">
        <v>373.99999299999996</v>
      </c>
      <c r="E108" s="88">
        <v>484.74999700000001</v>
      </c>
      <c r="F108" s="88">
        <v>2.7389261163923293</v>
      </c>
      <c r="G108" s="134">
        <v>3</v>
      </c>
      <c r="H108" s="134">
        <v>51.190232563677327</v>
      </c>
      <c r="I108" s="88">
        <v>68.070246858532471</v>
      </c>
      <c r="J108" s="88">
        <v>-0.26107388360767059</v>
      </c>
      <c r="K108" s="88">
        <v>3288.1500329999999</v>
      </c>
      <c r="L108" s="88">
        <v>286.15003299999995</v>
      </c>
      <c r="M108" s="88">
        <v>95.383344333333341</v>
      </c>
    </row>
    <row r="109" spans="1:13" ht="12.75" customHeight="1" x14ac:dyDescent="0.35">
      <c r="A109" s="86" t="s">
        <v>469</v>
      </c>
      <c r="B109" s="88">
        <v>0</v>
      </c>
      <c r="C109" s="88">
        <v>0</v>
      </c>
      <c r="D109" s="88">
        <v>0</v>
      </c>
      <c r="E109" s="88">
        <v>0</v>
      </c>
      <c r="F109" s="88">
        <v>0</v>
      </c>
      <c r="G109" s="134">
        <v>3.2</v>
      </c>
      <c r="H109" s="134">
        <v>0</v>
      </c>
      <c r="I109" s="88">
        <v>0</v>
      </c>
      <c r="J109" s="88">
        <v>-3.2</v>
      </c>
      <c r="K109" s="88">
        <v>0</v>
      </c>
      <c r="L109" s="88">
        <v>0</v>
      </c>
      <c r="M109" s="88">
        <v>0</v>
      </c>
    </row>
    <row r="110" spans="1:13" ht="12.75" customHeight="1" x14ac:dyDescent="0.35">
      <c r="A110" s="86" t="s">
        <v>470</v>
      </c>
      <c r="B110" s="88">
        <v>48262.400000000001</v>
      </c>
      <c r="C110" s="88">
        <v>15817.516846999999</v>
      </c>
      <c r="D110" s="88">
        <v>8311.2998439999992</v>
      </c>
      <c r="E110" s="88">
        <v>3823.1166439999988</v>
      </c>
      <c r="F110" s="88">
        <v>3.0511995319387699</v>
      </c>
      <c r="G110" s="134">
        <v>3.2</v>
      </c>
      <c r="H110" s="134">
        <v>53.954675762746717</v>
      </c>
      <c r="I110" s="88">
        <v>62.503583136444824</v>
      </c>
      <c r="J110" s="88">
        <v>-0.14880046806123004</v>
      </c>
      <c r="K110" s="88">
        <v>50616.053910399998</v>
      </c>
      <c r="L110" s="88">
        <v>2353.6539104000008</v>
      </c>
      <c r="M110" s="88">
        <v>735.51684699999987</v>
      </c>
    </row>
    <row r="111" spans="1:13" ht="12.75" customHeight="1" x14ac:dyDescent="0.35">
      <c r="A111" s="86" t="s">
        <v>471</v>
      </c>
      <c r="B111" s="88">
        <v>0</v>
      </c>
      <c r="C111" s="88">
        <v>0</v>
      </c>
      <c r="D111" s="88">
        <v>0</v>
      </c>
      <c r="E111" s="88">
        <v>0</v>
      </c>
      <c r="F111" s="88">
        <v>0</v>
      </c>
      <c r="G111" s="134">
        <v>3.2</v>
      </c>
      <c r="H111" s="134">
        <v>0</v>
      </c>
      <c r="I111" s="88">
        <v>0</v>
      </c>
      <c r="J111" s="88">
        <v>-3.2</v>
      </c>
      <c r="K111" s="88">
        <v>0</v>
      </c>
      <c r="L111" s="88">
        <v>0</v>
      </c>
      <c r="M111" s="88">
        <v>0</v>
      </c>
    </row>
    <row r="112" spans="1:13" ht="12.75" customHeight="1" x14ac:dyDescent="0.35">
      <c r="A112" s="86" t="s">
        <v>472</v>
      </c>
      <c r="B112" s="88">
        <v>133449.20000000001</v>
      </c>
      <c r="C112" s="88">
        <v>42700.883818999988</v>
      </c>
      <c r="D112" s="88">
        <v>13538.632924000003</v>
      </c>
      <c r="E112" s="88">
        <v>7854.0666060000076</v>
      </c>
      <c r="F112" s="88">
        <v>3.1252093180474425</v>
      </c>
      <c r="G112" s="134">
        <v>2.56</v>
      </c>
      <c r="H112" s="134">
        <v>81.331025705203842</v>
      </c>
      <c r="I112" s="88">
        <v>92.68921883140159</v>
      </c>
      <c r="J112" s="88">
        <v>0.56520931804744234</v>
      </c>
      <c r="K112" s="88">
        <v>109314.26257663999</v>
      </c>
      <c r="L112" s="88">
        <v>-24134.937423359999</v>
      </c>
      <c r="M112" s="88">
        <v>-9427.7099309999994</v>
      </c>
    </row>
    <row r="113" spans="1:13" ht="12.75" customHeight="1" x14ac:dyDescent="0.35">
      <c r="A113" s="86" t="s">
        <v>370</v>
      </c>
      <c r="B113" s="88">
        <v>0</v>
      </c>
      <c r="C113" s="88">
        <v>0</v>
      </c>
      <c r="D113" s="88">
        <v>0</v>
      </c>
      <c r="E113" s="88">
        <v>0</v>
      </c>
      <c r="F113" s="88">
        <v>0</v>
      </c>
      <c r="G113" s="134">
        <v>1</v>
      </c>
      <c r="H113" s="134">
        <v>0</v>
      </c>
      <c r="I113" s="88">
        <v>0</v>
      </c>
      <c r="J113" s="88">
        <v>-1</v>
      </c>
      <c r="K113" s="88">
        <v>0</v>
      </c>
      <c r="L113" s="88">
        <v>0</v>
      </c>
      <c r="M113" s="88">
        <v>0</v>
      </c>
    </row>
    <row r="114" spans="1:13" s="129" customFormat="1" ht="12.75" customHeight="1" x14ac:dyDescent="0.35">
      <c r="A114" s="129" t="s">
        <v>371</v>
      </c>
      <c r="B114" s="130">
        <v>186562.6</v>
      </c>
      <c r="C114" s="130">
        <v>60503.21735699998</v>
      </c>
      <c r="D114" s="130">
        <v>22611.666084000004</v>
      </c>
      <c r="E114" s="130">
        <v>12994.616577000008</v>
      </c>
      <c r="F114" s="130">
        <v>3.0835153591780924</v>
      </c>
      <c r="G114" s="130">
        <v>2.7299995013724678</v>
      </c>
      <c r="H114" s="130">
        <v>71.845618745670336</v>
      </c>
      <c r="I114" s="130">
        <v>83.078339398614517</v>
      </c>
      <c r="J114" s="130">
        <v>0.35351585780562461</v>
      </c>
      <c r="K114" s="130">
        <v>165173.75321603997</v>
      </c>
      <c r="L114" s="130">
        <v>-21388.846783959994</v>
      </c>
      <c r="M114" s="130">
        <v>-8548.4976051212125</v>
      </c>
    </row>
    <row r="115" spans="1:13" ht="12.75" customHeight="1" x14ac:dyDescent="0.35">
      <c r="A115" s="131" t="s">
        <v>473</v>
      </c>
    </row>
    <row r="116" spans="1:13" ht="12.75" customHeight="1" x14ac:dyDescent="0.35">
      <c r="A116" s="86" t="s">
        <v>474</v>
      </c>
      <c r="B116" s="88">
        <v>35014</v>
      </c>
      <c r="C116" s="88">
        <v>35646.999999</v>
      </c>
      <c r="D116" s="88">
        <v>3002.4666659999998</v>
      </c>
      <c r="E116" s="88">
        <v>2662.1499989999998</v>
      </c>
      <c r="F116" s="88">
        <v>0.98224254498224939</v>
      </c>
      <c r="G116" s="134">
        <v>1</v>
      </c>
      <c r="H116" s="134">
        <v>84.755821309970926</v>
      </c>
      <c r="I116" s="88">
        <v>90.593746877515926</v>
      </c>
      <c r="J116" s="88">
        <v>-1.7757455017750629E-2</v>
      </c>
      <c r="K116" s="88">
        <v>35646.999999</v>
      </c>
      <c r="L116" s="88">
        <v>632.999999</v>
      </c>
      <c r="M116" s="88">
        <v>632.999999</v>
      </c>
    </row>
    <row r="117" spans="1:13" ht="12.75" customHeight="1" x14ac:dyDescent="0.35">
      <c r="A117" s="86" t="s">
        <v>475</v>
      </c>
      <c r="B117" s="88">
        <v>27064.5</v>
      </c>
      <c r="C117" s="88">
        <v>25367.066662000005</v>
      </c>
      <c r="D117" s="88">
        <v>1332</v>
      </c>
      <c r="E117" s="88">
        <v>1404.9833329999999</v>
      </c>
      <c r="F117" s="88">
        <v>1.0669148451658685</v>
      </c>
      <c r="G117" s="134">
        <v>1</v>
      </c>
      <c r="H117" s="134">
        <v>94.925820316809407</v>
      </c>
      <c r="I117" s="88">
        <v>99.921095885984684</v>
      </c>
      <c r="J117" s="88">
        <v>6.6914845165868542E-2</v>
      </c>
      <c r="K117" s="88">
        <v>25367.066662000005</v>
      </c>
      <c r="L117" s="88">
        <v>-1697.4333380000003</v>
      </c>
      <c r="M117" s="88">
        <v>-1697.4333380000003</v>
      </c>
    </row>
    <row r="118" spans="1:13" ht="12.75" customHeight="1" x14ac:dyDescent="0.35">
      <c r="A118" s="86" t="s">
        <v>476</v>
      </c>
      <c r="B118" s="88">
        <v>24553</v>
      </c>
      <c r="C118" s="88">
        <v>23526.566664999998</v>
      </c>
      <c r="D118" s="88">
        <v>1357.9166660000001</v>
      </c>
      <c r="E118" s="88">
        <v>2026.3666659999999</v>
      </c>
      <c r="F118" s="88">
        <v>1.0436286921766196</v>
      </c>
      <c r="G118" s="134">
        <v>1</v>
      </c>
      <c r="H118" s="134">
        <v>91.23829237180226</v>
      </c>
      <c r="I118" s="88">
        <v>98.667911539127417</v>
      </c>
      <c r="J118" s="88">
        <v>4.3628692176619521E-2</v>
      </c>
      <c r="K118" s="88">
        <v>23526.566664999998</v>
      </c>
      <c r="L118" s="88">
        <v>-1026.4333350000002</v>
      </c>
      <c r="M118" s="88">
        <v>-1026.4333350000002</v>
      </c>
    </row>
    <row r="119" spans="1:13" ht="12.75" customHeight="1" x14ac:dyDescent="0.35">
      <c r="A119" s="86" t="s">
        <v>477</v>
      </c>
      <c r="B119" s="88">
        <v>2832</v>
      </c>
      <c r="C119" s="88">
        <v>2727.05</v>
      </c>
      <c r="D119" s="88">
        <v>304</v>
      </c>
      <c r="E119" s="88">
        <v>179</v>
      </c>
      <c r="F119" s="88">
        <v>1.0384848095927834</v>
      </c>
      <c r="G119" s="134">
        <v>1</v>
      </c>
      <c r="H119" s="134">
        <v>88.222924876559532</v>
      </c>
      <c r="I119" s="88">
        <v>93.432968773197402</v>
      </c>
      <c r="J119" s="88">
        <v>3.8484809592783477E-2</v>
      </c>
      <c r="K119" s="88">
        <v>2727.05</v>
      </c>
      <c r="L119" s="88">
        <v>-104.95</v>
      </c>
      <c r="M119" s="88">
        <v>-104.95</v>
      </c>
    </row>
    <row r="120" spans="1:13" ht="12.75" customHeight="1" x14ac:dyDescent="0.35">
      <c r="A120" s="86" t="s">
        <v>478</v>
      </c>
      <c r="B120" s="88">
        <v>8033</v>
      </c>
      <c r="C120" s="88">
        <v>7447.1</v>
      </c>
      <c r="D120" s="88">
        <v>883</v>
      </c>
      <c r="E120" s="88">
        <v>311</v>
      </c>
      <c r="F120" s="88">
        <v>1.0786749204388284</v>
      </c>
      <c r="G120" s="134">
        <v>1</v>
      </c>
      <c r="H120" s="134">
        <v>92.962701507909884</v>
      </c>
      <c r="I120" s="88">
        <v>96.433416165472224</v>
      </c>
      <c r="J120" s="88">
        <v>7.8674920438828483E-2</v>
      </c>
      <c r="K120" s="88">
        <v>7447.1</v>
      </c>
      <c r="L120" s="88">
        <v>-585.9</v>
      </c>
      <c r="M120" s="88">
        <v>-585.9</v>
      </c>
    </row>
    <row r="121" spans="1:13" ht="12.75" customHeight="1" x14ac:dyDescent="0.35">
      <c r="A121" s="86" t="s">
        <v>479</v>
      </c>
      <c r="B121" s="88">
        <v>9624</v>
      </c>
      <c r="C121" s="88">
        <v>5283.9166940000005</v>
      </c>
      <c r="D121" s="88">
        <v>277.04998399999999</v>
      </c>
      <c r="E121" s="88">
        <v>791.79998899999987</v>
      </c>
      <c r="F121" s="88">
        <v>1.821376179327024</v>
      </c>
      <c r="G121" s="134">
        <v>1.5</v>
      </c>
      <c r="H121" s="134">
        <v>100.99536682845384</v>
      </c>
      <c r="I121" s="88">
        <v>115.37562386584986</v>
      </c>
      <c r="J121" s="88">
        <v>0.321376179327024</v>
      </c>
      <c r="K121" s="88">
        <v>7925.8750410000002</v>
      </c>
      <c r="L121" s="88">
        <v>-1698.124959</v>
      </c>
      <c r="M121" s="88">
        <v>-1132.0833060000002</v>
      </c>
    </row>
    <row r="122" spans="1:13" ht="12.75" customHeight="1" x14ac:dyDescent="0.35">
      <c r="A122" s="86" t="s">
        <v>480</v>
      </c>
      <c r="B122" s="88">
        <v>44226</v>
      </c>
      <c r="C122" s="88">
        <v>23646.416765999984</v>
      </c>
      <c r="D122" s="88">
        <v>1198.6499339999996</v>
      </c>
      <c r="E122" s="88">
        <v>3610.8499639999991</v>
      </c>
      <c r="F122" s="88">
        <v>1.8703045132652141</v>
      </c>
      <c r="G122" s="134">
        <v>1.5</v>
      </c>
      <c r="H122" s="134">
        <v>103.58947026812393</v>
      </c>
      <c r="I122" s="88">
        <v>118.64461334381869</v>
      </c>
      <c r="J122" s="88">
        <v>0.37030451326521413</v>
      </c>
      <c r="K122" s="88">
        <v>35469.625149000014</v>
      </c>
      <c r="L122" s="88">
        <v>-8756.3748510000005</v>
      </c>
      <c r="M122" s="88">
        <v>-5837.5832340000015</v>
      </c>
    </row>
    <row r="123" spans="1:13" ht="12.75" customHeight="1" x14ac:dyDescent="0.35">
      <c r="A123" s="86" t="s">
        <v>481</v>
      </c>
      <c r="B123" s="88">
        <v>14678</v>
      </c>
      <c r="C123" s="88">
        <v>8725.8000449999981</v>
      </c>
      <c r="D123" s="88">
        <v>567.73331099999996</v>
      </c>
      <c r="E123" s="88">
        <v>2580.9999759999996</v>
      </c>
      <c r="F123" s="88">
        <v>1.6821380187838129</v>
      </c>
      <c r="G123" s="134">
        <v>1.5</v>
      </c>
      <c r="H123" s="134">
        <v>82.406045439810256</v>
      </c>
      <c r="I123" s="88">
        <v>105.29185139341615</v>
      </c>
      <c r="J123" s="88">
        <v>0.18213801878381275</v>
      </c>
      <c r="K123" s="88">
        <v>13088.700067499996</v>
      </c>
      <c r="L123" s="88">
        <v>-1589.2999325000001</v>
      </c>
      <c r="M123" s="88">
        <v>-1059.5332883333333</v>
      </c>
    </row>
    <row r="124" spans="1:13" ht="12.75" customHeight="1" x14ac:dyDescent="0.35">
      <c r="A124" s="86" t="s">
        <v>482</v>
      </c>
      <c r="B124" s="88">
        <v>17534.25</v>
      </c>
      <c r="C124" s="88">
        <v>8998.1833669999978</v>
      </c>
      <c r="D124" s="88">
        <v>2281.366642</v>
      </c>
      <c r="E124" s="88">
        <v>2438.8999909999998</v>
      </c>
      <c r="F124" s="88">
        <v>1.9486433299753849</v>
      </c>
      <c r="G124" s="134">
        <v>1.5</v>
      </c>
      <c r="H124" s="134">
        <v>85.210063812547929</v>
      </c>
      <c r="I124" s="88">
        <v>103.63445338811277</v>
      </c>
      <c r="J124" s="88">
        <v>0.44864332997538497</v>
      </c>
      <c r="K124" s="88">
        <v>13497.2750505</v>
      </c>
      <c r="L124" s="88">
        <v>-4036.9749495000001</v>
      </c>
      <c r="M124" s="88">
        <v>-2691.3166330000008</v>
      </c>
    </row>
    <row r="125" spans="1:13" ht="12.75" customHeight="1" x14ac:dyDescent="0.35">
      <c r="A125" s="86" t="s">
        <v>483</v>
      </c>
      <c r="B125" s="88">
        <v>26049</v>
      </c>
      <c r="C125" s="88">
        <v>13519.650061999997</v>
      </c>
      <c r="D125" s="88">
        <v>916.616624</v>
      </c>
      <c r="E125" s="88">
        <v>1492.6499789999996</v>
      </c>
      <c r="F125" s="88">
        <v>1.9267510535066692</v>
      </c>
      <c r="G125" s="134">
        <v>1.5</v>
      </c>
      <c r="H125" s="134">
        <v>109.02185229538657</v>
      </c>
      <c r="I125" s="88">
        <v>120.29425870523666</v>
      </c>
      <c r="J125" s="88">
        <v>0.42675105350666909</v>
      </c>
      <c r="K125" s="88">
        <v>20279.475092999997</v>
      </c>
      <c r="L125" s="88">
        <v>-5769.5249069999982</v>
      </c>
      <c r="M125" s="88">
        <v>-3846.3499380000007</v>
      </c>
    </row>
    <row r="126" spans="1:13" ht="12.75" customHeight="1" x14ac:dyDescent="0.35">
      <c r="A126" s="86" t="s">
        <v>484</v>
      </c>
      <c r="B126" s="88">
        <v>3941</v>
      </c>
      <c r="C126" s="88">
        <v>1644.9333530000001</v>
      </c>
      <c r="D126" s="88">
        <v>184.04998599999999</v>
      </c>
      <c r="E126" s="88">
        <v>576.83332699999994</v>
      </c>
      <c r="F126" s="88">
        <v>2.3958417481246119</v>
      </c>
      <c r="G126" s="134">
        <v>2.5</v>
      </c>
      <c r="H126" s="134">
        <v>65.52452736530789</v>
      </c>
      <c r="I126" s="88">
        <v>86.189959517067578</v>
      </c>
      <c r="J126" s="88">
        <v>-0.10415825187538787</v>
      </c>
      <c r="K126" s="88">
        <v>4112.3333825</v>
      </c>
      <c r="L126" s="88">
        <v>171.33338249999989</v>
      </c>
      <c r="M126" s="88">
        <v>68.533352999999948</v>
      </c>
    </row>
    <row r="127" spans="1:13" ht="12.75" customHeight="1" x14ac:dyDescent="0.35">
      <c r="A127" s="86" t="s">
        <v>485</v>
      </c>
      <c r="B127" s="88">
        <v>5473</v>
      </c>
      <c r="C127" s="88">
        <v>2174.9333589999997</v>
      </c>
      <c r="D127" s="88">
        <v>221.049983</v>
      </c>
      <c r="E127" s="88">
        <v>467.66665799999993</v>
      </c>
      <c r="F127" s="88">
        <v>2.5163989403870284</v>
      </c>
      <c r="G127" s="134">
        <v>2.5</v>
      </c>
      <c r="H127" s="134">
        <v>76.447889930682877</v>
      </c>
      <c r="I127" s="88">
        <v>91.369583470963263</v>
      </c>
      <c r="J127" s="88">
        <v>1.6398940387028348E-2</v>
      </c>
      <c r="K127" s="88">
        <v>5437.3333974999996</v>
      </c>
      <c r="L127" s="88">
        <v>-35.66660250000001</v>
      </c>
      <c r="M127" s="88">
        <v>-14.266641000000003</v>
      </c>
    </row>
    <row r="128" spans="1:13" ht="12.75" customHeight="1" x14ac:dyDescent="0.35">
      <c r="A128" s="86" t="s">
        <v>486</v>
      </c>
      <c r="B128" s="88">
        <v>7998</v>
      </c>
      <c r="C128" s="88">
        <v>3314.5333520000004</v>
      </c>
      <c r="D128" s="88">
        <v>583.89998400000002</v>
      </c>
      <c r="E128" s="88">
        <v>185.58332899999996</v>
      </c>
      <c r="F128" s="88">
        <v>2.4130093592734498</v>
      </c>
      <c r="G128" s="134">
        <v>2.5</v>
      </c>
      <c r="H128" s="134">
        <v>78.334646035964099</v>
      </c>
      <c r="I128" s="88">
        <v>82.063734590156159</v>
      </c>
      <c r="J128" s="88">
        <v>-8.6990640726550342E-2</v>
      </c>
      <c r="K128" s="88">
        <v>8286.33338</v>
      </c>
      <c r="L128" s="88">
        <v>288.33338000000026</v>
      </c>
      <c r="M128" s="88">
        <v>115.33335200000006</v>
      </c>
    </row>
    <row r="129" spans="1:13" ht="12.75" customHeight="1" x14ac:dyDescent="0.35">
      <c r="A129" s="86" t="s">
        <v>487</v>
      </c>
      <c r="B129" s="88">
        <v>1707</v>
      </c>
      <c r="C129" s="88">
        <v>734.23333600000001</v>
      </c>
      <c r="D129" s="88">
        <v>228.24999700000001</v>
      </c>
      <c r="E129" s="88">
        <v>41.816665999999998</v>
      </c>
      <c r="F129" s="88">
        <v>2.3248740098066047</v>
      </c>
      <c r="G129" s="134">
        <v>2.5</v>
      </c>
      <c r="H129" s="134">
        <v>67.987653120971032</v>
      </c>
      <c r="I129" s="88">
        <v>70.941488171464911</v>
      </c>
      <c r="J129" s="88">
        <v>-0.17512599019339548</v>
      </c>
      <c r="K129" s="88">
        <v>1835.5833400000001</v>
      </c>
      <c r="L129" s="88">
        <v>128.58333999999991</v>
      </c>
      <c r="M129" s="88">
        <v>51.433335999999962</v>
      </c>
    </row>
    <row r="130" spans="1:13" ht="12.75" customHeight="1" x14ac:dyDescent="0.35">
      <c r="A130" s="86" t="s">
        <v>488</v>
      </c>
      <c r="B130" s="88">
        <v>7667</v>
      </c>
      <c r="C130" s="88">
        <v>3472.9666860000002</v>
      </c>
      <c r="D130" s="88">
        <v>453.33331599999991</v>
      </c>
      <c r="E130" s="88">
        <v>870.01666099999989</v>
      </c>
      <c r="F130" s="88">
        <v>2.2076226734067781</v>
      </c>
      <c r="G130" s="134">
        <v>2.5</v>
      </c>
      <c r="H130" s="134">
        <v>63.94073234443735</v>
      </c>
      <c r="I130" s="88">
        <v>78.109161240320915</v>
      </c>
      <c r="J130" s="88">
        <v>-0.29237732659322174</v>
      </c>
      <c r="K130" s="88">
        <v>8682.4167150000012</v>
      </c>
      <c r="L130" s="88">
        <v>1015.4167149999997</v>
      </c>
      <c r="M130" s="88">
        <v>406.16668599999997</v>
      </c>
    </row>
    <row r="131" spans="1:13" ht="12.75" customHeight="1" x14ac:dyDescent="0.35">
      <c r="A131" s="86" t="s">
        <v>489</v>
      </c>
      <c r="B131" s="88">
        <v>5600</v>
      </c>
      <c r="C131" s="88">
        <v>2463.0166789999998</v>
      </c>
      <c r="D131" s="88">
        <v>473.99999000000003</v>
      </c>
      <c r="E131" s="88">
        <v>486.04999599999996</v>
      </c>
      <c r="F131" s="88">
        <v>2.2736346236492535</v>
      </c>
      <c r="G131" s="134">
        <v>2.5</v>
      </c>
      <c r="H131" s="134">
        <v>65.438398346513324</v>
      </c>
      <c r="I131" s="88">
        <v>76.267868111171623</v>
      </c>
      <c r="J131" s="88">
        <v>-0.22636537635074633</v>
      </c>
      <c r="K131" s="88">
        <v>6157.5416974999998</v>
      </c>
      <c r="L131" s="88">
        <v>557.54169749999949</v>
      </c>
      <c r="M131" s="88">
        <v>223.01667899999981</v>
      </c>
    </row>
    <row r="132" spans="1:13" ht="12.75" customHeight="1" x14ac:dyDescent="0.35">
      <c r="A132" s="86" t="s">
        <v>490</v>
      </c>
      <c r="B132" s="88">
        <v>12276</v>
      </c>
      <c r="C132" s="88">
        <v>6460.9833629999994</v>
      </c>
      <c r="D132" s="88">
        <v>297.58331299999998</v>
      </c>
      <c r="E132" s="88">
        <v>617.08332399999995</v>
      </c>
      <c r="F132" s="88">
        <v>1.9000203700106635</v>
      </c>
      <c r="G132" s="134">
        <v>2</v>
      </c>
      <c r="H132" s="134">
        <v>83.219784019035615</v>
      </c>
      <c r="I132" s="88">
        <v>90.818072740131981</v>
      </c>
      <c r="J132" s="88">
        <v>-9.9979629989336447E-2</v>
      </c>
      <c r="K132" s="88">
        <v>12921.966725999999</v>
      </c>
      <c r="L132" s="88">
        <v>645.96672599999965</v>
      </c>
      <c r="M132" s="88">
        <v>322.98336299999983</v>
      </c>
    </row>
    <row r="133" spans="1:13" ht="12.75" customHeight="1" x14ac:dyDescent="0.35">
      <c r="A133" s="86" t="s">
        <v>491</v>
      </c>
      <c r="B133" s="88">
        <v>13107</v>
      </c>
      <c r="C133" s="88">
        <v>6867.533367</v>
      </c>
      <c r="D133" s="88">
        <v>228.11664499999998</v>
      </c>
      <c r="E133" s="88">
        <v>813.21665399999995</v>
      </c>
      <c r="F133" s="88">
        <v>1.9085455140242933</v>
      </c>
      <c r="G133" s="134">
        <v>2</v>
      </c>
      <c r="H133" s="134">
        <v>82.862694198314344</v>
      </c>
      <c r="I133" s="88">
        <v>92.359403140189698</v>
      </c>
      <c r="J133" s="88">
        <v>-9.1454485975706629E-2</v>
      </c>
      <c r="K133" s="88">
        <v>13735.066734</v>
      </c>
      <c r="L133" s="88">
        <v>628.06673399999954</v>
      </c>
      <c r="M133" s="88">
        <v>314.03336699999977</v>
      </c>
    </row>
    <row r="134" spans="1:13" ht="12.75" customHeight="1" x14ac:dyDescent="0.35">
      <c r="A134" s="86" t="s">
        <v>492</v>
      </c>
      <c r="B134" s="88">
        <v>6866</v>
      </c>
      <c r="C134" s="88">
        <v>2835.3166950000009</v>
      </c>
      <c r="D134" s="88">
        <v>398.58330899999999</v>
      </c>
      <c r="E134" s="88">
        <v>349.36665999999997</v>
      </c>
      <c r="F134" s="88">
        <v>2.4215989741491639</v>
      </c>
      <c r="G134" s="134">
        <v>2.5</v>
      </c>
      <c r="H134" s="134">
        <v>76.645146934798944</v>
      </c>
      <c r="I134" s="88">
        <v>84.925322242352919</v>
      </c>
      <c r="J134" s="88">
        <v>-7.8401025850835998E-2</v>
      </c>
      <c r="K134" s="88">
        <v>7088.2917375000006</v>
      </c>
      <c r="L134" s="88">
        <v>222.29173749999995</v>
      </c>
      <c r="M134" s="88">
        <v>88.916694999999947</v>
      </c>
    </row>
    <row r="135" spans="1:13" ht="12.75" customHeight="1" x14ac:dyDescent="0.35">
      <c r="A135" s="86" t="s">
        <v>493</v>
      </c>
      <c r="B135" s="88">
        <v>2782</v>
      </c>
      <c r="C135" s="88">
        <v>998.53334500000017</v>
      </c>
      <c r="D135" s="88">
        <v>124.999989</v>
      </c>
      <c r="E135" s="88">
        <v>302.09999699999992</v>
      </c>
      <c r="F135" s="88">
        <v>2.7860862272956939</v>
      </c>
      <c r="G135" s="134">
        <v>2.5</v>
      </c>
      <c r="H135" s="134">
        <v>78.05653639192856</v>
      </c>
      <c r="I135" s="88">
        <v>99.044680378777016</v>
      </c>
      <c r="J135" s="88">
        <v>0.28608622729569388</v>
      </c>
      <c r="K135" s="88">
        <v>2496.3333625</v>
      </c>
      <c r="L135" s="88">
        <v>-285.66663749999998</v>
      </c>
      <c r="M135" s="88">
        <v>-114.26665499999999</v>
      </c>
    </row>
    <row r="136" spans="1:13" ht="12.75" customHeight="1" x14ac:dyDescent="0.35">
      <c r="A136" s="86" t="s">
        <v>494</v>
      </c>
      <c r="B136" s="88">
        <v>2579</v>
      </c>
      <c r="C136" s="88">
        <v>873.08333900000002</v>
      </c>
      <c r="D136" s="88">
        <v>205.06666200000001</v>
      </c>
      <c r="E136" s="88">
        <v>291.53333099999998</v>
      </c>
      <c r="F136" s="88">
        <v>2.9538989977221406</v>
      </c>
      <c r="G136" s="134">
        <v>2.5</v>
      </c>
      <c r="H136" s="134">
        <v>75.316679111051641</v>
      </c>
      <c r="I136" s="88">
        <v>95.682418847215928</v>
      </c>
      <c r="J136" s="88">
        <v>0.45389899772214048</v>
      </c>
      <c r="K136" s="88">
        <v>2182.7083474999999</v>
      </c>
      <c r="L136" s="88">
        <v>-396.29165249999988</v>
      </c>
      <c r="M136" s="88">
        <v>-158.516661</v>
      </c>
    </row>
    <row r="137" spans="1:13" ht="12.75" customHeight="1" x14ac:dyDescent="0.35">
      <c r="A137" s="86" t="s">
        <v>495</v>
      </c>
      <c r="B137" s="88">
        <v>1217</v>
      </c>
      <c r="C137" s="88">
        <v>490.01667499999996</v>
      </c>
      <c r="D137" s="88">
        <v>169.21666099999999</v>
      </c>
      <c r="E137" s="88">
        <v>249.94999799999997</v>
      </c>
      <c r="F137" s="88">
        <v>2.483588951335177</v>
      </c>
      <c r="G137" s="134">
        <v>2.5</v>
      </c>
      <c r="H137" s="134">
        <v>53.542556467494599</v>
      </c>
      <c r="I137" s="88">
        <v>73.843353091597905</v>
      </c>
      <c r="J137" s="88">
        <v>-1.6411048664823225E-2</v>
      </c>
      <c r="K137" s="88">
        <v>1225.0416875000001</v>
      </c>
      <c r="L137" s="88">
        <v>8.0416875000000445</v>
      </c>
      <c r="M137" s="88">
        <v>3.2166750000000208</v>
      </c>
    </row>
    <row r="138" spans="1:13" ht="12.75" customHeight="1" x14ac:dyDescent="0.35">
      <c r="A138" s="86" t="s">
        <v>496</v>
      </c>
      <c r="B138" s="88">
        <v>14821</v>
      </c>
      <c r="C138" s="88">
        <v>6662.2333600000002</v>
      </c>
      <c r="D138" s="88">
        <v>494.93331499999999</v>
      </c>
      <c r="E138" s="88">
        <v>1174.383321</v>
      </c>
      <c r="F138" s="88">
        <v>2.2246293696322881</v>
      </c>
      <c r="G138" s="134">
        <v>2.5</v>
      </c>
      <c r="H138" s="134">
        <v>71.15602741374623</v>
      </c>
      <c r="I138" s="88">
        <v>82.831660451357237</v>
      </c>
      <c r="J138" s="88">
        <v>-0.27537063036771203</v>
      </c>
      <c r="K138" s="88">
        <v>16655.583399999992</v>
      </c>
      <c r="L138" s="88">
        <v>1834.5834000000002</v>
      </c>
      <c r="M138" s="88">
        <v>733.83336000000008</v>
      </c>
    </row>
    <row r="139" spans="1:13" ht="12.75" customHeight="1" x14ac:dyDescent="0.35">
      <c r="A139" s="86" t="s">
        <v>497</v>
      </c>
      <c r="B139" s="88">
        <v>3362</v>
      </c>
      <c r="C139" s="88">
        <v>1538.5833480000001</v>
      </c>
      <c r="D139" s="88">
        <v>195.01665700000001</v>
      </c>
      <c r="E139" s="88">
        <v>401.88332600000001</v>
      </c>
      <c r="F139" s="88">
        <v>2.1851269899484183</v>
      </c>
      <c r="G139" s="134">
        <v>2.5</v>
      </c>
      <c r="H139" s="134">
        <v>62.974034045540769</v>
      </c>
      <c r="I139" s="88">
        <v>77.572680878250196</v>
      </c>
      <c r="J139" s="88">
        <v>-0.31487301005158175</v>
      </c>
      <c r="K139" s="88">
        <v>3846.4583699999994</v>
      </c>
      <c r="L139" s="88">
        <v>484.45836999999972</v>
      </c>
      <c r="M139" s="88">
        <v>193.7833479999999</v>
      </c>
    </row>
    <row r="140" spans="1:13" ht="12.75" customHeight="1" x14ac:dyDescent="0.35">
      <c r="A140" s="86" t="s">
        <v>498</v>
      </c>
      <c r="B140" s="88">
        <v>5071</v>
      </c>
      <c r="C140" s="88">
        <v>2294.3333450000005</v>
      </c>
      <c r="D140" s="88">
        <v>125.29999300000001</v>
      </c>
      <c r="E140" s="88">
        <v>793.21666100000004</v>
      </c>
      <c r="F140" s="88">
        <v>2.2102280869739959</v>
      </c>
      <c r="G140" s="134">
        <v>2.5</v>
      </c>
      <c r="H140" s="134">
        <v>63.133977637393116</v>
      </c>
      <c r="I140" s="88">
        <v>83.830883280002524</v>
      </c>
      <c r="J140" s="88">
        <v>-0.28977191302600402</v>
      </c>
      <c r="K140" s="88">
        <v>5735.8333624999996</v>
      </c>
      <c r="L140" s="88">
        <v>664.83336250000002</v>
      </c>
      <c r="M140" s="88">
        <v>265.93334500000003</v>
      </c>
    </row>
    <row r="141" spans="1:13" ht="12.75" customHeight="1" x14ac:dyDescent="0.35">
      <c r="A141" s="86" t="s">
        <v>499</v>
      </c>
      <c r="B141" s="88">
        <v>4277</v>
      </c>
      <c r="C141" s="88">
        <v>2301.3833530000002</v>
      </c>
      <c r="D141" s="88">
        <v>183.89998700000001</v>
      </c>
      <c r="E141" s="88">
        <v>777.54999199999986</v>
      </c>
      <c r="F141" s="88">
        <v>1.8584474396343649</v>
      </c>
      <c r="G141" s="134">
        <v>2.5</v>
      </c>
      <c r="H141" s="134">
        <v>52.432957059144009</v>
      </c>
      <c r="I141" s="88">
        <v>68.837221564309189</v>
      </c>
      <c r="J141" s="88">
        <v>-0.64155256036563513</v>
      </c>
      <c r="K141" s="88">
        <v>5753.4583824999991</v>
      </c>
      <c r="L141" s="88">
        <v>1476.4583825</v>
      </c>
      <c r="M141" s="88">
        <v>590.58335299999999</v>
      </c>
    </row>
    <row r="142" spans="1:13" ht="12.75" customHeight="1" x14ac:dyDescent="0.35">
      <c r="A142" s="86" t="s">
        <v>500</v>
      </c>
      <c r="B142" s="88">
        <v>5336</v>
      </c>
      <c r="C142" s="88">
        <v>2662.5166870000003</v>
      </c>
      <c r="D142" s="88">
        <v>370.11665100000005</v>
      </c>
      <c r="E142" s="88">
        <v>629.93332699999996</v>
      </c>
      <c r="F142" s="88">
        <v>2.0041188947485455</v>
      </c>
      <c r="G142" s="134">
        <v>2.5</v>
      </c>
      <c r="H142" s="134">
        <v>58.276072347305224</v>
      </c>
      <c r="I142" s="88">
        <v>70.381076830765181</v>
      </c>
      <c r="J142" s="88">
        <v>-0.49588110525145451</v>
      </c>
      <c r="K142" s="88">
        <v>6656.2917175000002</v>
      </c>
      <c r="L142" s="88">
        <v>1320.2917174999998</v>
      </c>
      <c r="M142" s="88">
        <v>528.11668700000007</v>
      </c>
    </row>
    <row r="143" spans="1:13" ht="12.75" customHeight="1" x14ac:dyDescent="0.35">
      <c r="A143" s="86" t="s">
        <v>441</v>
      </c>
      <c r="B143" s="88">
        <v>81754</v>
      </c>
      <c r="C143" s="88">
        <v>42282.316686999991</v>
      </c>
      <c r="D143" s="88">
        <v>991.09998999999993</v>
      </c>
      <c r="E143" s="88">
        <v>6095.7833180000007</v>
      </c>
      <c r="F143" s="88">
        <v>1.9335269778426278</v>
      </c>
      <c r="G143" s="134">
        <v>1.75</v>
      </c>
      <c r="H143" s="134">
        <v>93.644273301567353</v>
      </c>
      <c r="I143" s="88">
        <v>106.83563286558324</v>
      </c>
      <c r="J143" s="88">
        <v>0.18352697784262773</v>
      </c>
      <c r="K143" s="88">
        <v>73994.054202250016</v>
      </c>
      <c r="L143" s="88">
        <v>-7759.9457977499997</v>
      </c>
      <c r="M143" s="88">
        <v>-4434.254741571428</v>
      </c>
    </row>
    <row r="144" spans="1:13" ht="12.75" customHeight="1" x14ac:dyDescent="0.35">
      <c r="A144" s="86" t="s">
        <v>444</v>
      </c>
      <c r="B144" s="88">
        <v>2544</v>
      </c>
      <c r="C144" s="88">
        <v>480</v>
      </c>
      <c r="D144" s="88">
        <v>0</v>
      </c>
      <c r="E144" s="88">
        <v>0</v>
      </c>
      <c r="F144" s="88">
        <v>5.3</v>
      </c>
      <c r="G144" s="134">
        <v>0</v>
      </c>
      <c r="H144" s="134">
        <v>0</v>
      </c>
      <c r="I144" s="88">
        <v>0</v>
      </c>
      <c r="J144" s="88">
        <v>5.3</v>
      </c>
      <c r="K144" s="88">
        <v>0</v>
      </c>
      <c r="L144" s="88">
        <v>-2544</v>
      </c>
      <c r="M144" s="88">
        <v>0</v>
      </c>
    </row>
    <row r="145" spans="1:13" ht="12.75" customHeight="1" x14ac:dyDescent="0.35">
      <c r="A145" s="86" t="s">
        <v>370</v>
      </c>
      <c r="B145" s="88">
        <v>0</v>
      </c>
      <c r="C145" s="88">
        <v>240</v>
      </c>
      <c r="D145" s="88">
        <v>0</v>
      </c>
      <c r="E145" s="88">
        <v>0</v>
      </c>
      <c r="F145" s="88">
        <v>0</v>
      </c>
      <c r="G145" s="134">
        <v>1</v>
      </c>
      <c r="H145" s="134">
        <v>0</v>
      </c>
      <c r="I145" s="88">
        <v>0</v>
      </c>
      <c r="J145" s="88">
        <v>-1</v>
      </c>
      <c r="K145" s="88">
        <v>240</v>
      </c>
      <c r="L145" s="88">
        <v>240</v>
      </c>
      <c r="M145" s="88">
        <v>240</v>
      </c>
    </row>
    <row r="146" spans="1:13" s="129" customFormat="1" ht="12.75" customHeight="1" x14ac:dyDescent="0.35">
      <c r="A146" s="129" t="s">
        <v>371</v>
      </c>
      <c r="B146" s="130">
        <v>397985.75</v>
      </c>
      <c r="C146" s="130">
        <v>245680.20058899996</v>
      </c>
      <c r="D146" s="130">
        <v>18049.316255000002</v>
      </c>
      <c r="E146" s="130">
        <v>32622.666442999998</v>
      </c>
      <c r="F146" s="130">
        <v>1.6199341625652326</v>
      </c>
      <c r="G146" s="130">
        <v>1.5142382771479499</v>
      </c>
      <c r="H146" s="130">
        <v>88.491298535182466</v>
      </c>
      <c r="I146" s="130">
        <v>99.437445731022763</v>
      </c>
      <c r="J146" s="130">
        <v>0.10569588541728279</v>
      </c>
      <c r="K146" s="130">
        <v>372018.36366924999</v>
      </c>
      <c r="L146" s="130">
        <v>-25967.38633075</v>
      </c>
      <c r="M146" s="130">
        <v>-17924.004172904763</v>
      </c>
    </row>
    <row r="147" spans="1:13" ht="12.75" customHeight="1" x14ac:dyDescent="0.35">
      <c r="A147" s="131" t="s">
        <v>501</v>
      </c>
    </row>
    <row r="148" spans="1:13" ht="12.75" customHeight="1" x14ac:dyDescent="0.35">
      <c r="A148" s="86" t="s">
        <v>502</v>
      </c>
      <c r="B148" s="88">
        <v>47043</v>
      </c>
      <c r="C148" s="88">
        <v>16037.766750999996</v>
      </c>
      <c r="D148" s="88">
        <v>791.23325299999999</v>
      </c>
      <c r="E148" s="88">
        <v>1040.1666569999998</v>
      </c>
      <c r="F148" s="88">
        <v>2.9332637598727236</v>
      </c>
      <c r="G148" s="134">
        <v>2.5</v>
      </c>
      <c r="H148" s="134">
        <v>105.30541438036003</v>
      </c>
      <c r="I148" s="88">
        <v>111.81413032730916</v>
      </c>
      <c r="J148" s="88">
        <v>0.43326375987272342</v>
      </c>
      <c r="K148" s="88">
        <v>40094.416877500014</v>
      </c>
      <c r="L148" s="88">
        <v>-6948.5831225000038</v>
      </c>
      <c r="M148" s="88">
        <v>-2779.4332489999997</v>
      </c>
    </row>
    <row r="149" spans="1:13" ht="12.75" customHeight="1" x14ac:dyDescent="0.35">
      <c r="A149" s="86" t="s">
        <v>503</v>
      </c>
      <c r="B149" s="88">
        <v>79618</v>
      </c>
      <c r="C149" s="88">
        <v>28896.316894999993</v>
      </c>
      <c r="D149" s="88">
        <v>3036.5164489999966</v>
      </c>
      <c r="E149" s="88">
        <v>2485.1166439999997</v>
      </c>
      <c r="F149" s="88">
        <v>2.7552992407062273</v>
      </c>
      <c r="G149" s="134">
        <v>2.5</v>
      </c>
      <c r="H149" s="134">
        <v>92.530787016619456</v>
      </c>
      <c r="I149" s="88">
        <v>99.731832917887402</v>
      </c>
      <c r="J149" s="88">
        <v>0.25529924070622712</v>
      </c>
      <c r="K149" s="88">
        <v>72240.792237500005</v>
      </c>
      <c r="L149" s="88">
        <v>-7377.207762500002</v>
      </c>
      <c r="M149" s="88">
        <v>-2950.883104999999</v>
      </c>
    </row>
    <row r="150" spans="1:13" ht="12.75" customHeight="1" x14ac:dyDescent="0.35">
      <c r="A150" s="86" t="s">
        <v>504</v>
      </c>
      <c r="B150" s="88">
        <v>60794</v>
      </c>
      <c r="C150" s="88">
        <v>22413.866849000002</v>
      </c>
      <c r="D150" s="88">
        <v>1713.1665059999991</v>
      </c>
      <c r="E150" s="88">
        <v>2516.7999709999995</v>
      </c>
      <c r="F150" s="88">
        <v>2.7123387682082325</v>
      </c>
      <c r="G150" s="134">
        <v>2.5</v>
      </c>
      <c r="H150" s="134">
        <v>91.269149228994578</v>
      </c>
      <c r="I150" s="88">
        <v>100.78984696587742</v>
      </c>
      <c r="J150" s="88">
        <v>0.21233876820823241</v>
      </c>
      <c r="K150" s="88">
        <v>56034.667122500017</v>
      </c>
      <c r="L150" s="88">
        <v>-4759.3328775000009</v>
      </c>
      <c r="M150" s="88">
        <v>-1903.7331509999997</v>
      </c>
    </row>
    <row r="151" spans="1:13" ht="12.75" customHeight="1" x14ac:dyDescent="0.35">
      <c r="A151" s="86" t="s">
        <v>505</v>
      </c>
      <c r="B151" s="88">
        <v>25086</v>
      </c>
      <c r="C151" s="88">
        <v>8850.6500419999993</v>
      </c>
      <c r="D151" s="88">
        <v>269.58329500000002</v>
      </c>
      <c r="E151" s="88">
        <v>560.61666000000002</v>
      </c>
      <c r="F151" s="88">
        <v>2.8343680838081435</v>
      </c>
      <c r="G151" s="134">
        <v>2.5</v>
      </c>
      <c r="H151" s="134">
        <v>103.65205537306673</v>
      </c>
      <c r="I151" s="88">
        <v>110.02350079455137</v>
      </c>
      <c r="J151" s="88">
        <v>0.33436808380814342</v>
      </c>
      <c r="K151" s="88">
        <v>22126.625105000003</v>
      </c>
      <c r="L151" s="88">
        <v>-2959.3748950000004</v>
      </c>
      <c r="M151" s="88">
        <v>-1183.7499580000001</v>
      </c>
    </row>
    <row r="152" spans="1:13" ht="12.75" customHeight="1" x14ac:dyDescent="0.35">
      <c r="A152" s="86" t="s">
        <v>506</v>
      </c>
      <c r="B152" s="88">
        <v>68131</v>
      </c>
      <c r="C152" s="88">
        <v>25569.333471999988</v>
      </c>
      <c r="D152" s="88">
        <v>820.41654199999959</v>
      </c>
      <c r="E152" s="88">
        <v>3028.283312999999</v>
      </c>
      <c r="F152" s="88">
        <v>2.6645590928135725</v>
      </c>
      <c r="G152" s="134">
        <v>2.5</v>
      </c>
      <c r="H152" s="134">
        <v>92.638415683096923</v>
      </c>
      <c r="I152" s="88">
        <v>103.26888273379447</v>
      </c>
      <c r="J152" s="88">
        <v>0.16455909281357264</v>
      </c>
      <c r="K152" s="88">
        <v>63923.333679999996</v>
      </c>
      <c r="L152" s="88">
        <v>-4207.6663200000003</v>
      </c>
      <c r="M152" s="88">
        <v>-1683.0665279999998</v>
      </c>
    </row>
    <row r="153" spans="1:13" ht="12.75" customHeight="1" x14ac:dyDescent="0.35">
      <c r="A153" s="86" t="s">
        <v>507</v>
      </c>
      <c r="B153" s="88">
        <v>55855</v>
      </c>
      <c r="C153" s="88">
        <v>21681.083462999999</v>
      </c>
      <c r="D153" s="88">
        <v>1634.0165419999996</v>
      </c>
      <c r="E153" s="88">
        <v>2174.4166519999994</v>
      </c>
      <c r="F153" s="88">
        <v>2.5762088917428745</v>
      </c>
      <c r="G153" s="134">
        <v>2.5</v>
      </c>
      <c r="H153" s="134">
        <v>87.651720892879638</v>
      </c>
      <c r="I153" s="88">
        <v>95.826309950633956</v>
      </c>
      <c r="J153" s="88">
        <v>7.6208891742874693E-2</v>
      </c>
      <c r="K153" s="88">
        <v>54202.708657499978</v>
      </c>
      <c r="L153" s="88">
        <v>-1652.2913425000004</v>
      </c>
      <c r="M153" s="88">
        <v>-660.9165370000004</v>
      </c>
    </row>
    <row r="154" spans="1:13" ht="12.75" customHeight="1" x14ac:dyDescent="0.35">
      <c r="A154" s="86" t="s">
        <v>508</v>
      </c>
      <c r="B154" s="88">
        <v>38594</v>
      </c>
      <c r="C154" s="88">
        <v>15211.500145</v>
      </c>
      <c r="D154" s="88">
        <v>1072.7498800000003</v>
      </c>
      <c r="E154" s="88">
        <v>3596.7166389999993</v>
      </c>
      <c r="F154" s="88">
        <v>2.5371593618059949</v>
      </c>
      <c r="G154" s="134">
        <v>2.5</v>
      </c>
      <c r="H154" s="134">
        <v>77.648135828934429</v>
      </c>
      <c r="I154" s="88">
        <v>94.798347929980793</v>
      </c>
      <c r="J154" s="88">
        <v>3.7159361805994988E-2</v>
      </c>
      <c r="K154" s="88">
        <v>38028.75036250001</v>
      </c>
      <c r="L154" s="88">
        <v>-565.24963750000052</v>
      </c>
      <c r="M154" s="88">
        <v>-226.09985500000022</v>
      </c>
    </row>
    <row r="155" spans="1:13" ht="12.75" customHeight="1" x14ac:dyDescent="0.35">
      <c r="A155" s="86" t="s">
        <v>509</v>
      </c>
      <c r="B155" s="88">
        <v>68431</v>
      </c>
      <c r="C155" s="88">
        <v>25478.683506999998</v>
      </c>
      <c r="D155" s="88">
        <v>1611.4998379999988</v>
      </c>
      <c r="E155" s="88">
        <v>2180.2333129999997</v>
      </c>
      <c r="F155" s="88">
        <v>2.6858138090690322</v>
      </c>
      <c r="G155" s="134">
        <v>2.5</v>
      </c>
      <c r="H155" s="134">
        <v>93.515580314690183</v>
      </c>
      <c r="I155" s="88">
        <v>101.04176722400648</v>
      </c>
      <c r="J155" s="88">
        <v>0.18581380906903233</v>
      </c>
      <c r="K155" s="88">
        <v>63696.708767499978</v>
      </c>
      <c r="L155" s="88">
        <v>-4734.2912324999979</v>
      </c>
      <c r="M155" s="88">
        <v>-1893.7164929999997</v>
      </c>
    </row>
    <row r="156" spans="1:13" ht="12.75" customHeight="1" x14ac:dyDescent="0.35">
      <c r="A156" s="86" t="s">
        <v>510</v>
      </c>
      <c r="B156" s="88">
        <v>7423</v>
      </c>
      <c r="C156" s="88">
        <v>2859.65004</v>
      </c>
      <c r="D156" s="88">
        <v>420.2833</v>
      </c>
      <c r="E156" s="88">
        <v>466.18332600000002</v>
      </c>
      <c r="F156" s="88">
        <v>2.5957721735768757</v>
      </c>
      <c r="G156" s="134">
        <v>2.5</v>
      </c>
      <c r="H156" s="134">
        <v>79.260745586186701</v>
      </c>
      <c r="I156" s="88">
        <v>90.526230000698121</v>
      </c>
      <c r="J156" s="88">
        <v>9.577217357687573E-2</v>
      </c>
      <c r="K156" s="88">
        <v>7149.1251000000011</v>
      </c>
      <c r="L156" s="88">
        <v>-273.87489999999968</v>
      </c>
      <c r="M156" s="88">
        <v>-109.54995999999987</v>
      </c>
    </row>
    <row r="157" spans="1:13" ht="12.75" customHeight="1" x14ac:dyDescent="0.35">
      <c r="A157" s="86" t="s">
        <v>513</v>
      </c>
      <c r="B157" s="88">
        <v>23717</v>
      </c>
      <c r="C157" s="88">
        <v>9028.9667209999989</v>
      </c>
      <c r="D157" s="88">
        <v>239.33329399999994</v>
      </c>
      <c r="E157" s="88">
        <v>1258.2499849999997</v>
      </c>
      <c r="F157" s="88">
        <v>2.6267679052175343</v>
      </c>
      <c r="G157" s="134">
        <v>2.5</v>
      </c>
      <c r="H157" s="134">
        <v>90.122594768135173</v>
      </c>
      <c r="I157" s="88">
        <v>102.35749795398533</v>
      </c>
      <c r="J157" s="88">
        <v>0.12676790521753445</v>
      </c>
      <c r="K157" s="88">
        <v>22572.416802500004</v>
      </c>
      <c r="L157" s="88">
        <v>-1144.5831975000008</v>
      </c>
      <c r="M157" s="88">
        <v>-457.83327900000035</v>
      </c>
    </row>
    <row r="158" spans="1:13" ht="12.75" customHeight="1" x14ac:dyDescent="0.35">
      <c r="A158" s="86" t="s">
        <v>514</v>
      </c>
      <c r="B158" s="88">
        <v>64207</v>
      </c>
      <c r="C158" s="88">
        <v>33046.266833999987</v>
      </c>
      <c r="D158" s="88">
        <v>1775.0498439999997</v>
      </c>
      <c r="E158" s="88">
        <v>2310.0833119999998</v>
      </c>
      <c r="F158" s="88">
        <v>1.9429426120211548</v>
      </c>
      <c r="G158" s="134">
        <v>2</v>
      </c>
      <c r="H158" s="134">
        <v>86.459169351669786</v>
      </c>
      <c r="I158" s="88">
        <v>92.194962921326976</v>
      </c>
      <c r="J158" s="88">
        <v>-5.7057387978845214E-2</v>
      </c>
      <c r="K158" s="88">
        <v>66092.533667999975</v>
      </c>
      <c r="L158" s="88">
        <v>1885.5336679999971</v>
      </c>
      <c r="M158" s="88">
        <v>942.76683399999877</v>
      </c>
    </row>
    <row r="159" spans="1:13" ht="12.75" customHeight="1" x14ac:dyDescent="0.35">
      <c r="A159" s="86" t="s">
        <v>515</v>
      </c>
      <c r="B159" s="88">
        <v>12951</v>
      </c>
      <c r="C159" s="88">
        <v>6355.4333710000001</v>
      </c>
      <c r="D159" s="88">
        <v>379.48329499999994</v>
      </c>
      <c r="E159" s="88">
        <v>1002.0499949999999</v>
      </c>
      <c r="F159" s="88">
        <v>2.0377839313202046</v>
      </c>
      <c r="G159" s="134">
        <v>2</v>
      </c>
      <c r="H159" s="134">
        <v>83.695591356768787</v>
      </c>
      <c r="I159" s="88">
        <v>96.148182986292653</v>
      </c>
      <c r="J159" s="88">
        <v>3.7783931320204543E-2</v>
      </c>
      <c r="K159" s="88">
        <v>12710.866742</v>
      </c>
      <c r="L159" s="88">
        <v>-240.13325800000027</v>
      </c>
      <c r="M159" s="88">
        <v>-120.06662900000013</v>
      </c>
    </row>
    <row r="160" spans="1:13" ht="12.75" customHeight="1" x14ac:dyDescent="0.35">
      <c r="A160" s="86" t="s">
        <v>516</v>
      </c>
      <c r="B160" s="88">
        <v>27227</v>
      </c>
      <c r="C160" s="88">
        <v>9577.0666970000002</v>
      </c>
      <c r="D160" s="88">
        <v>337.93330499999996</v>
      </c>
      <c r="E160" s="88">
        <v>734.63332700000001</v>
      </c>
      <c r="F160" s="88">
        <v>2.8429372856439237</v>
      </c>
      <c r="G160" s="134">
        <v>2.5</v>
      </c>
      <c r="H160" s="134">
        <v>101.94904992248321</v>
      </c>
      <c r="I160" s="88">
        <v>109.50277354514178</v>
      </c>
      <c r="J160" s="88">
        <v>0.34293728564392384</v>
      </c>
      <c r="K160" s="88">
        <v>23942.666742500001</v>
      </c>
      <c r="L160" s="88">
        <v>-3284.3332574999995</v>
      </c>
      <c r="M160" s="88">
        <v>-1313.733303</v>
      </c>
    </row>
    <row r="161" spans="1:13" ht="12.75" customHeight="1" x14ac:dyDescent="0.35">
      <c r="A161" s="86" t="s">
        <v>490</v>
      </c>
      <c r="B161" s="88">
        <v>15305</v>
      </c>
      <c r="C161" s="88">
        <v>8222.4833900000012</v>
      </c>
      <c r="D161" s="88">
        <v>346.13328100000001</v>
      </c>
      <c r="E161" s="88">
        <v>640.78332899999998</v>
      </c>
      <c r="F161" s="88">
        <v>1.8613597953403709</v>
      </c>
      <c r="G161" s="134">
        <v>2</v>
      </c>
      <c r="H161" s="134">
        <v>83.094446978087603</v>
      </c>
      <c r="I161" s="88">
        <v>89.308464759538779</v>
      </c>
      <c r="J161" s="88">
        <v>-0.13864020465962909</v>
      </c>
      <c r="K161" s="88">
        <v>16444.966780000002</v>
      </c>
      <c r="L161" s="88">
        <v>1139.9667799999993</v>
      </c>
      <c r="M161" s="88">
        <v>569.98338999999964</v>
      </c>
    </row>
    <row r="162" spans="1:13" ht="12.75" customHeight="1" x14ac:dyDescent="0.35">
      <c r="A162" s="86" t="s">
        <v>491</v>
      </c>
      <c r="B162" s="88">
        <v>17095</v>
      </c>
      <c r="C162" s="88">
        <v>9520.8667790000018</v>
      </c>
      <c r="D162" s="88">
        <v>575.28323100000011</v>
      </c>
      <c r="E162" s="88">
        <v>1217.0166549999997</v>
      </c>
      <c r="F162" s="88">
        <v>1.7955297975291622</v>
      </c>
      <c r="G162" s="134">
        <v>1.83</v>
      </c>
      <c r="H162" s="134">
        <v>82.572195135731434</v>
      </c>
      <c r="I162" s="88">
        <v>92.52566617577753</v>
      </c>
      <c r="J162" s="88">
        <v>-3.4470202470837707E-2</v>
      </c>
      <c r="K162" s="88">
        <v>17423.18620557</v>
      </c>
      <c r="L162" s="88">
        <v>328.18620556999974</v>
      </c>
      <c r="M162" s="88">
        <v>179.33672435519111</v>
      </c>
    </row>
    <row r="163" spans="1:13" ht="12.75" customHeight="1" x14ac:dyDescent="0.35">
      <c r="A163" s="86" t="s">
        <v>517</v>
      </c>
      <c r="B163" s="88">
        <v>4310</v>
      </c>
      <c r="C163" s="88">
        <v>1751.316681</v>
      </c>
      <c r="D163" s="88">
        <v>158.44998699999999</v>
      </c>
      <c r="E163" s="88">
        <v>472.63332899999995</v>
      </c>
      <c r="F163" s="88">
        <v>2.4610055090316356</v>
      </c>
      <c r="G163" s="134">
        <v>2</v>
      </c>
      <c r="H163" s="134">
        <v>90.455003471862398</v>
      </c>
      <c r="I163" s="88">
        <v>112.84101016679803</v>
      </c>
      <c r="J163" s="88">
        <v>0.46100550903163567</v>
      </c>
      <c r="K163" s="88">
        <v>3502.633362</v>
      </c>
      <c r="L163" s="88">
        <v>-807.36663799999985</v>
      </c>
      <c r="M163" s="88">
        <v>-403.68331899999998</v>
      </c>
    </row>
    <row r="164" spans="1:13" ht="12.75" customHeight="1" x14ac:dyDescent="0.35">
      <c r="A164" s="86" t="s">
        <v>518</v>
      </c>
      <c r="B164" s="88">
        <v>7720</v>
      </c>
      <c r="C164" s="88">
        <v>2782.8333409999996</v>
      </c>
      <c r="D164" s="88">
        <v>385.18332599999997</v>
      </c>
      <c r="E164" s="88">
        <v>613.21666299999993</v>
      </c>
      <c r="F164" s="88">
        <v>2.7741510374551752</v>
      </c>
      <c r="G164" s="134">
        <v>2</v>
      </c>
      <c r="H164" s="134">
        <v>102.08309467112412</v>
      </c>
      <c r="I164" s="88">
        <v>121.84279332265265</v>
      </c>
      <c r="J164" s="88">
        <v>0.77415103745517511</v>
      </c>
      <c r="K164" s="88">
        <v>5565.6666819999991</v>
      </c>
      <c r="L164" s="88">
        <v>-2154.333318</v>
      </c>
      <c r="M164" s="88">
        <v>-1077.166659</v>
      </c>
    </row>
    <row r="165" spans="1:13" ht="12.75" customHeight="1" x14ac:dyDescent="0.35">
      <c r="A165" s="86" t="s">
        <v>519</v>
      </c>
      <c r="B165" s="88">
        <v>2383</v>
      </c>
      <c r="C165" s="88">
        <v>871.85001099999999</v>
      </c>
      <c r="D165" s="88">
        <v>124.41665699999997</v>
      </c>
      <c r="E165" s="88">
        <v>697.39999799999987</v>
      </c>
      <c r="F165" s="88">
        <v>2.7332683029581335</v>
      </c>
      <c r="G165" s="134">
        <v>2</v>
      </c>
      <c r="H165" s="134">
        <v>70.350324766916088</v>
      </c>
      <c r="I165" s="88">
        <v>119.59649341595758</v>
      </c>
      <c r="J165" s="88">
        <v>0.7332683029581335</v>
      </c>
      <c r="K165" s="88">
        <v>1743.700022</v>
      </c>
      <c r="L165" s="88">
        <v>-639.29997800000001</v>
      </c>
      <c r="M165" s="88">
        <v>-319.64998900000001</v>
      </c>
    </row>
    <row r="166" spans="1:13" ht="12.75" customHeight="1" x14ac:dyDescent="0.35">
      <c r="A166" s="86" t="s">
        <v>520</v>
      </c>
      <c r="B166" s="88">
        <v>3400</v>
      </c>
      <c r="C166" s="88">
        <v>1355.0166830000003</v>
      </c>
      <c r="D166" s="88">
        <v>170.11665400000001</v>
      </c>
      <c r="E166" s="88">
        <v>364.516662</v>
      </c>
      <c r="F166" s="88">
        <v>2.5091941986075157</v>
      </c>
      <c r="G166" s="134">
        <v>2.5</v>
      </c>
      <c r="H166" s="134">
        <v>71.970999954438</v>
      </c>
      <c r="I166" s="88">
        <v>89.172531135212878</v>
      </c>
      <c r="J166" s="88">
        <v>9.1941986075158872E-3</v>
      </c>
      <c r="K166" s="88">
        <v>3387.5417075</v>
      </c>
      <c r="L166" s="88">
        <v>-12.458292499999988</v>
      </c>
      <c r="M166" s="88">
        <v>-4.9833170000000022</v>
      </c>
    </row>
    <row r="167" spans="1:13" ht="12.75" customHeight="1" x14ac:dyDescent="0.35">
      <c r="A167" s="86" t="s">
        <v>521</v>
      </c>
      <c r="B167" s="88">
        <v>2016</v>
      </c>
      <c r="C167" s="88">
        <v>476.40000900000001</v>
      </c>
      <c r="D167" s="88">
        <v>93.833325000000002</v>
      </c>
      <c r="E167" s="88">
        <v>136.41666499999999</v>
      </c>
      <c r="F167" s="88">
        <v>4.2317379553198124</v>
      </c>
      <c r="G167" s="134">
        <v>2</v>
      </c>
      <c r="H167" s="134">
        <v>142.64487390171212</v>
      </c>
      <c r="I167" s="88">
        <v>176.76974317323933</v>
      </c>
      <c r="J167" s="88">
        <v>2.2317379553198124</v>
      </c>
      <c r="K167" s="88">
        <v>952.80001800000002</v>
      </c>
      <c r="L167" s="88">
        <v>-1063.1999820000001</v>
      </c>
      <c r="M167" s="88">
        <v>-531.59999100000005</v>
      </c>
    </row>
    <row r="168" spans="1:13" ht="12.75" customHeight="1" x14ac:dyDescent="0.35">
      <c r="A168" s="86" t="s">
        <v>522</v>
      </c>
      <c r="B168" s="88">
        <v>10136</v>
      </c>
      <c r="C168" s="88">
        <v>3759.7667030000007</v>
      </c>
      <c r="D168" s="88">
        <v>329.68330499999996</v>
      </c>
      <c r="E168" s="88">
        <v>827.06665599999997</v>
      </c>
      <c r="F168" s="88">
        <v>2.6959119543008514</v>
      </c>
      <c r="G168" s="134">
        <v>2</v>
      </c>
      <c r="H168" s="134">
        <v>103.08111100505771</v>
      </c>
      <c r="I168" s="88">
        <v>123.92864541896118</v>
      </c>
      <c r="J168" s="88">
        <v>0.69591195430085118</v>
      </c>
      <c r="K168" s="88">
        <v>7519.5334060000014</v>
      </c>
      <c r="L168" s="88">
        <v>-2616.466594</v>
      </c>
      <c r="M168" s="88">
        <v>-1308.233297</v>
      </c>
    </row>
    <row r="169" spans="1:13" ht="12.75" customHeight="1" x14ac:dyDescent="0.35">
      <c r="A169" s="86" t="s">
        <v>523</v>
      </c>
      <c r="B169" s="88">
        <v>2225</v>
      </c>
      <c r="C169" s="88">
        <v>1071.8500100000001</v>
      </c>
      <c r="D169" s="88">
        <v>102.03332399999999</v>
      </c>
      <c r="E169" s="88">
        <v>258.84999800000003</v>
      </c>
      <c r="F169" s="88">
        <v>2.0758501462345462</v>
      </c>
      <c r="G169" s="134">
        <v>2</v>
      </c>
      <c r="H169" s="134">
        <v>77.648783283838625</v>
      </c>
      <c r="I169" s="88">
        <v>94.770916987905736</v>
      </c>
      <c r="J169" s="88">
        <v>7.5850146234546403E-2</v>
      </c>
      <c r="K169" s="88">
        <v>2143.7000200000002</v>
      </c>
      <c r="L169" s="88">
        <v>-81.29998000000009</v>
      </c>
      <c r="M169" s="88">
        <v>-40.649990000000045</v>
      </c>
    </row>
    <row r="170" spans="1:13" ht="12.75" customHeight="1" x14ac:dyDescent="0.35">
      <c r="A170" s="86" t="s">
        <v>524</v>
      </c>
      <c r="B170" s="88">
        <v>22169</v>
      </c>
      <c r="C170" s="88">
        <v>8156.4500249999992</v>
      </c>
      <c r="D170" s="88">
        <v>224.41664400000002</v>
      </c>
      <c r="E170" s="88">
        <v>597.98332799999991</v>
      </c>
      <c r="F170" s="88">
        <v>2.7179716582644056</v>
      </c>
      <c r="G170" s="134">
        <v>2.5</v>
      </c>
      <c r="H170" s="134">
        <v>98.760977213484296</v>
      </c>
      <c r="I170" s="88">
        <v>105.80767298615143</v>
      </c>
      <c r="J170" s="88">
        <v>0.21797165826440562</v>
      </c>
      <c r="K170" s="88">
        <v>20391.125062499999</v>
      </c>
      <c r="L170" s="88">
        <v>-1777.8749375</v>
      </c>
      <c r="M170" s="88">
        <v>-711.14997500000027</v>
      </c>
    </row>
    <row r="171" spans="1:13" ht="12.75" customHeight="1" x14ac:dyDescent="0.35">
      <c r="A171" s="86" t="s">
        <v>525</v>
      </c>
      <c r="B171" s="88">
        <v>3833</v>
      </c>
      <c r="C171" s="88">
        <v>1371.01668</v>
      </c>
      <c r="D171" s="88">
        <v>226.51665500000001</v>
      </c>
      <c r="E171" s="88">
        <v>312.09999600000003</v>
      </c>
      <c r="F171" s="88">
        <v>2.7957354975433266</v>
      </c>
      <c r="G171" s="134">
        <v>2</v>
      </c>
      <c r="H171" s="134">
        <v>100.35958049582241</v>
      </c>
      <c r="I171" s="88">
        <v>119.96619776325356</v>
      </c>
      <c r="J171" s="88">
        <v>0.79573549754332651</v>
      </c>
      <c r="K171" s="88">
        <v>2742.0333599999999</v>
      </c>
      <c r="L171" s="88">
        <v>-1090.9666400000001</v>
      </c>
      <c r="M171" s="88">
        <v>-545.48332000000005</v>
      </c>
    </row>
    <row r="172" spans="1:13" ht="12.75" customHeight="1" x14ac:dyDescent="0.35">
      <c r="A172" s="86" t="s">
        <v>441</v>
      </c>
      <c r="B172" s="88">
        <v>3910</v>
      </c>
      <c r="C172" s="88">
        <v>2423.1333360000003</v>
      </c>
      <c r="D172" s="88">
        <v>32.016666000000001</v>
      </c>
      <c r="E172" s="88">
        <v>1186.5666639999999</v>
      </c>
      <c r="F172" s="88">
        <v>1.6136132262760468</v>
      </c>
      <c r="G172" s="134">
        <v>1</v>
      </c>
      <c r="H172" s="134">
        <v>107.36694692656246</v>
      </c>
      <c r="I172" s="88">
        <v>159.25707173960282</v>
      </c>
      <c r="J172" s="88">
        <v>0.61361322627604664</v>
      </c>
      <c r="K172" s="88">
        <v>2423.1333360000003</v>
      </c>
      <c r="L172" s="88">
        <v>-1486.8666639999999</v>
      </c>
      <c r="M172" s="88">
        <v>-1486.8666639999999</v>
      </c>
    </row>
    <row r="173" spans="1:13" ht="12.75" customHeight="1" x14ac:dyDescent="0.35">
      <c r="A173" s="86" t="s">
        <v>370</v>
      </c>
      <c r="B173" s="88">
        <v>0</v>
      </c>
      <c r="C173" s="88">
        <v>0</v>
      </c>
      <c r="D173" s="88">
        <v>0</v>
      </c>
      <c r="E173" s="88">
        <v>0</v>
      </c>
      <c r="F173" s="88">
        <v>0</v>
      </c>
      <c r="G173" s="134">
        <v>1</v>
      </c>
      <c r="H173" s="134">
        <v>0</v>
      </c>
      <c r="I173" s="88">
        <v>0</v>
      </c>
      <c r="J173" s="88">
        <v>-1</v>
      </c>
      <c r="K173" s="88">
        <v>0</v>
      </c>
      <c r="L173" s="88">
        <v>0</v>
      </c>
      <c r="M173" s="88">
        <v>0</v>
      </c>
    </row>
    <row r="174" spans="1:13" s="129" customFormat="1" ht="12.75" customHeight="1" x14ac:dyDescent="0.35">
      <c r="A174" s="129" t="s">
        <v>371</v>
      </c>
      <c r="B174" s="130">
        <v>673579</v>
      </c>
      <c r="C174" s="130">
        <v>266769.56843500002</v>
      </c>
      <c r="D174" s="130">
        <v>16869.348397999991</v>
      </c>
      <c r="E174" s="130">
        <v>30678.09973699999</v>
      </c>
      <c r="F174" s="130">
        <v>2.524946919363936</v>
      </c>
      <c r="G174" s="130">
        <v>2.3505515846698075</v>
      </c>
      <c r="H174" s="130">
        <v>91.231373080522658</v>
      </c>
      <c r="I174" s="130">
        <v>101.09886655318066</v>
      </c>
      <c r="J174" s="130">
        <v>0.17439533469412852</v>
      </c>
      <c r="K174" s="130">
        <v>627055.63182656991</v>
      </c>
      <c r="L174" s="130">
        <v>-46523.368173430019</v>
      </c>
      <c r="M174" s="130">
        <v>-20020.161619644809</v>
      </c>
    </row>
    <row r="175" spans="1:13" ht="12.75" customHeight="1" x14ac:dyDescent="0.35">
      <c r="A175" s="131" t="s">
        <v>553</v>
      </c>
    </row>
    <row r="176" spans="1:13" ht="12.75" customHeight="1" x14ac:dyDescent="0.35">
      <c r="A176" s="86" t="s">
        <v>554</v>
      </c>
      <c r="B176" s="88">
        <v>0</v>
      </c>
      <c r="C176" s="88">
        <v>1.6666E-2</v>
      </c>
      <c r="D176" s="88">
        <v>0</v>
      </c>
      <c r="E176" s="88">
        <v>0</v>
      </c>
      <c r="F176" s="88">
        <v>0</v>
      </c>
      <c r="G176" s="134">
        <v>2</v>
      </c>
      <c r="H176" s="134">
        <v>0</v>
      </c>
      <c r="I176" s="88">
        <v>0</v>
      </c>
      <c r="J176" s="88">
        <v>-2</v>
      </c>
      <c r="K176" s="88">
        <v>3.3332000000000001E-2</v>
      </c>
      <c r="L176" s="88">
        <v>3.3332000000000001E-2</v>
      </c>
      <c r="M176" s="88">
        <v>1.6666E-2</v>
      </c>
    </row>
    <row r="177" spans="1:13" ht="12.75" customHeight="1" x14ac:dyDescent="0.35">
      <c r="A177" s="86" t="s">
        <v>370</v>
      </c>
      <c r="B177" s="88">
        <v>0</v>
      </c>
      <c r="C177" s="88">
        <v>0</v>
      </c>
      <c r="D177" s="88">
        <v>0</v>
      </c>
      <c r="E177" s="88">
        <v>0</v>
      </c>
      <c r="F177" s="88">
        <v>0</v>
      </c>
      <c r="G177" s="134">
        <v>1</v>
      </c>
      <c r="H177" s="134">
        <v>0</v>
      </c>
      <c r="I177" s="88">
        <v>0</v>
      </c>
      <c r="J177" s="88">
        <v>-1</v>
      </c>
      <c r="K177" s="88">
        <v>0</v>
      </c>
      <c r="L177" s="88">
        <v>0</v>
      </c>
      <c r="M177" s="88">
        <v>0</v>
      </c>
    </row>
    <row r="178" spans="1:13" s="129" customFormat="1" ht="12.75" customHeight="1" x14ac:dyDescent="0.35">
      <c r="A178" s="129" t="s">
        <v>371</v>
      </c>
      <c r="B178" s="130">
        <v>0</v>
      </c>
      <c r="C178" s="130">
        <v>1.6666E-2</v>
      </c>
      <c r="D178" s="130">
        <v>0</v>
      </c>
      <c r="E178" s="130">
        <v>0</v>
      </c>
      <c r="F178" s="130">
        <v>0</v>
      </c>
      <c r="G178" s="130">
        <v>2</v>
      </c>
      <c r="H178" s="130">
        <v>0</v>
      </c>
      <c r="I178" s="130">
        <v>0</v>
      </c>
      <c r="J178" s="130">
        <v>-2</v>
      </c>
      <c r="K178" s="130">
        <v>3.3332000000000001E-2</v>
      </c>
      <c r="L178" s="130">
        <v>3.3332000000000001E-2</v>
      </c>
      <c r="M178" s="130">
        <v>1.6666E-2</v>
      </c>
    </row>
    <row r="179" spans="1:13" ht="12.75" customHeight="1" x14ac:dyDescent="0.35">
      <c r="A179" s="131" t="s">
        <v>404</v>
      </c>
    </row>
    <row r="180" spans="1:13" ht="12.75" customHeight="1" x14ac:dyDescent="0.35">
      <c r="A180" s="86" t="s">
        <v>405</v>
      </c>
      <c r="B180" s="88">
        <v>33551.35</v>
      </c>
      <c r="C180" s="88">
        <v>18092.333483999995</v>
      </c>
      <c r="D180" s="88">
        <v>6082.1332029999994</v>
      </c>
      <c r="E180" s="88">
        <v>6390.5333030000002</v>
      </c>
      <c r="F180" s="88">
        <v>1.8544512254138599</v>
      </c>
      <c r="G180" s="134">
        <v>2.08</v>
      </c>
      <c r="H180" s="134">
        <v>52.774273633257984</v>
      </c>
      <c r="I180" s="88">
        <v>66.72518133038173</v>
      </c>
      <c r="J180" s="88">
        <v>-0.22554877458614014</v>
      </c>
      <c r="K180" s="88">
        <v>37632.053646720007</v>
      </c>
      <c r="L180" s="88">
        <v>4080.7036467200001</v>
      </c>
      <c r="M180" s="88">
        <v>1961.8767532307697</v>
      </c>
    </row>
    <row r="181" spans="1:13" ht="12.75" customHeight="1" x14ac:dyDescent="0.35">
      <c r="A181" s="86" t="s">
        <v>406</v>
      </c>
      <c r="B181" s="88">
        <v>113154.96</v>
      </c>
      <c r="C181" s="88">
        <v>60011.884094000023</v>
      </c>
      <c r="D181" s="88">
        <v>33346.915992000017</v>
      </c>
      <c r="E181" s="88">
        <v>10765.18323500002</v>
      </c>
      <c r="F181" s="88">
        <v>1.8855425339214307</v>
      </c>
      <c r="G181" s="134">
        <v>2.08</v>
      </c>
      <c r="H181" s="134">
        <v>52.246774798205031</v>
      </c>
      <c r="I181" s="88">
        <v>58.160105823448561</v>
      </c>
      <c r="J181" s="88">
        <v>-0.19445746607856931</v>
      </c>
      <c r="K181" s="88">
        <v>124824.71891552005</v>
      </c>
      <c r="L181" s="88">
        <v>11669.758915520009</v>
      </c>
      <c r="M181" s="88">
        <v>5610.4610170769292</v>
      </c>
    </row>
    <row r="182" spans="1:13" ht="12.75" customHeight="1" x14ac:dyDescent="0.35">
      <c r="A182" s="86" t="s">
        <v>407</v>
      </c>
      <c r="B182" s="88">
        <v>557</v>
      </c>
      <c r="C182" s="88">
        <v>370.45000399999998</v>
      </c>
      <c r="D182" s="88">
        <v>544.89999799999998</v>
      </c>
      <c r="E182" s="88">
        <v>492.89999799999998</v>
      </c>
      <c r="F182" s="88">
        <v>1.5035767147676966</v>
      </c>
      <c r="G182" s="134">
        <v>1.1000000000000001</v>
      </c>
      <c r="H182" s="134">
        <v>35.956942046059751</v>
      </c>
      <c r="I182" s="88">
        <v>55.31912773820634</v>
      </c>
      <c r="J182" s="88">
        <v>0.40357671476769669</v>
      </c>
      <c r="K182" s="88">
        <v>407.49500439999997</v>
      </c>
      <c r="L182" s="88">
        <v>-149.50499560000003</v>
      </c>
      <c r="M182" s="88">
        <v>-135.9136323636364</v>
      </c>
    </row>
    <row r="183" spans="1:13" ht="12.75" customHeight="1" x14ac:dyDescent="0.35">
      <c r="A183" s="86" t="s">
        <v>408</v>
      </c>
      <c r="B183" s="88">
        <v>21143</v>
      </c>
      <c r="C183" s="88">
        <v>9199.6334399999978</v>
      </c>
      <c r="D183" s="88">
        <v>6379.1665669999993</v>
      </c>
      <c r="E183" s="88">
        <v>1821.2999839999995</v>
      </c>
      <c r="F183" s="88">
        <v>2.2982437439376939</v>
      </c>
      <c r="G183" s="134">
        <v>2.75</v>
      </c>
      <c r="H183" s="134">
        <v>44.160665758142066</v>
      </c>
      <c r="I183" s="88">
        <v>49.32343951360069</v>
      </c>
      <c r="J183" s="88">
        <v>-0.45175625606230596</v>
      </c>
      <c r="K183" s="88">
        <v>25298.991959999996</v>
      </c>
      <c r="L183" s="88">
        <v>4155.9919600000012</v>
      </c>
      <c r="M183" s="88">
        <v>1511.269803636364</v>
      </c>
    </row>
    <row r="184" spans="1:13" ht="12.75" customHeight="1" x14ac:dyDescent="0.35">
      <c r="A184" s="86" t="s">
        <v>409</v>
      </c>
      <c r="B184" s="88">
        <v>18399</v>
      </c>
      <c r="C184" s="88">
        <v>9683.3834019999995</v>
      </c>
      <c r="D184" s="88">
        <v>5235.1832729999987</v>
      </c>
      <c r="E184" s="88">
        <v>2326.0833149999994</v>
      </c>
      <c r="F184" s="88">
        <v>1.9000590223660754</v>
      </c>
      <c r="G184" s="134">
        <v>2</v>
      </c>
      <c r="H184" s="134">
        <v>53.346980108814584</v>
      </c>
      <c r="I184" s="88">
        <v>61.664771156710295</v>
      </c>
      <c r="J184" s="88">
        <v>-9.9940977633924608E-2</v>
      </c>
      <c r="K184" s="88">
        <v>19366.766803999999</v>
      </c>
      <c r="L184" s="88">
        <v>967.76680399999952</v>
      </c>
      <c r="M184" s="88">
        <v>483.88340199999982</v>
      </c>
    </row>
    <row r="185" spans="1:13" ht="12.75" customHeight="1" x14ac:dyDescent="0.35">
      <c r="A185" s="86" t="s">
        <v>410</v>
      </c>
      <c r="B185" s="88">
        <v>2342</v>
      </c>
      <c r="C185" s="88">
        <v>707.30000900000005</v>
      </c>
      <c r="D185" s="88">
        <v>270.083327</v>
      </c>
      <c r="E185" s="88">
        <v>339.46666299999998</v>
      </c>
      <c r="F185" s="88">
        <v>3.311183331258801</v>
      </c>
      <c r="G185" s="134">
        <v>2.78</v>
      </c>
      <c r="H185" s="134">
        <v>63.974335945209731</v>
      </c>
      <c r="I185" s="88">
        <v>64.295885048215609</v>
      </c>
      <c r="J185" s="88">
        <v>0.53118333125880102</v>
      </c>
      <c r="K185" s="88">
        <v>1966.2940250200002</v>
      </c>
      <c r="L185" s="88">
        <v>-375.70597498000001</v>
      </c>
      <c r="M185" s="88">
        <v>-135.14603416546765</v>
      </c>
    </row>
    <row r="186" spans="1:13" ht="12.75" customHeight="1" x14ac:dyDescent="0.35">
      <c r="A186" s="86" t="s">
        <v>411</v>
      </c>
      <c r="B186" s="88">
        <v>746</v>
      </c>
      <c r="C186" s="88">
        <v>307.050004</v>
      </c>
      <c r="D186" s="88">
        <v>31.983329999999995</v>
      </c>
      <c r="E186" s="88">
        <v>77.049999</v>
      </c>
      <c r="F186" s="88">
        <v>2.4295716993379357</v>
      </c>
      <c r="G186" s="134">
        <v>2.92</v>
      </c>
      <c r="H186" s="134">
        <v>61.401030003363395</v>
      </c>
      <c r="I186" s="88">
        <v>75.355260531696672</v>
      </c>
      <c r="J186" s="88">
        <v>-0.49042830066206422</v>
      </c>
      <c r="K186" s="88">
        <v>896.58601167999996</v>
      </c>
      <c r="L186" s="88">
        <v>150.58601167999993</v>
      </c>
      <c r="M186" s="88">
        <v>51.570551945205459</v>
      </c>
    </row>
    <row r="187" spans="1:13" ht="12.75" customHeight="1" x14ac:dyDescent="0.35">
      <c r="A187" s="86" t="s">
        <v>412</v>
      </c>
      <c r="B187" s="88">
        <v>422</v>
      </c>
      <c r="C187" s="88">
        <v>312.48333600000001</v>
      </c>
      <c r="D187" s="88">
        <v>122.399997</v>
      </c>
      <c r="E187" s="88">
        <v>0</v>
      </c>
      <c r="F187" s="88">
        <v>1.3504720136500332</v>
      </c>
      <c r="G187" s="134">
        <v>1.85</v>
      </c>
      <c r="H187" s="134">
        <v>52.452713363076747</v>
      </c>
      <c r="I187" s="88">
        <v>52.452713363076747</v>
      </c>
      <c r="J187" s="88">
        <v>-0.4995279863499667</v>
      </c>
      <c r="K187" s="88">
        <v>578.09417159999998</v>
      </c>
      <c r="L187" s="88">
        <v>156.09417159999998</v>
      </c>
      <c r="M187" s="88">
        <v>84.375227891891882</v>
      </c>
    </row>
    <row r="188" spans="1:13" ht="12.75" customHeight="1" x14ac:dyDescent="0.35">
      <c r="A188" s="86" t="s">
        <v>370</v>
      </c>
      <c r="B188" s="88">
        <v>0</v>
      </c>
      <c r="C188" s="88">
        <v>0</v>
      </c>
      <c r="D188" s="88">
        <v>0</v>
      </c>
      <c r="E188" s="88">
        <v>0</v>
      </c>
      <c r="F188" s="88">
        <v>0</v>
      </c>
      <c r="G188" s="134">
        <v>1</v>
      </c>
      <c r="H188" s="134">
        <v>0</v>
      </c>
      <c r="I188" s="88">
        <v>0</v>
      </c>
      <c r="J188" s="88">
        <v>-1</v>
      </c>
      <c r="K188" s="88">
        <v>0</v>
      </c>
      <c r="L188" s="88">
        <v>0</v>
      </c>
      <c r="M188" s="88">
        <v>0</v>
      </c>
    </row>
    <row r="189" spans="1:13" s="129" customFormat="1" ht="12.75" customHeight="1" x14ac:dyDescent="0.35">
      <c r="A189" s="129" t="s">
        <v>371</v>
      </c>
      <c r="B189" s="130">
        <v>190315.31</v>
      </c>
      <c r="C189" s="130">
        <v>98684.517773</v>
      </c>
      <c r="D189" s="130">
        <v>52012.765687000006</v>
      </c>
      <c r="E189" s="130">
        <v>22212.516497000022</v>
      </c>
      <c r="F189" s="130">
        <v>1.9285224703410375</v>
      </c>
      <c r="G189" s="130">
        <v>2.1378328161285451</v>
      </c>
      <c r="H189" s="130">
        <v>51.615221963734228</v>
      </c>
      <c r="I189" s="130">
        <v>59.012279503615346</v>
      </c>
      <c r="J189" s="130">
        <v>-0.2093103457875074</v>
      </c>
      <c r="K189" s="130">
        <v>210971.00053894005</v>
      </c>
      <c r="L189" s="130">
        <v>20655.690538940013</v>
      </c>
      <c r="M189" s="130">
        <v>9432.377089252057</v>
      </c>
    </row>
    <row r="190" spans="1:13" ht="12.75" customHeight="1" x14ac:dyDescent="0.35">
      <c r="A190" s="86" t="s">
        <v>555</v>
      </c>
      <c r="B190" s="88">
        <v>6020074.6600000001</v>
      </c>
      <c r="C190" s="88">
        <v>1402349.2961329999</v>
      </c>
      <c r="D190" s="88">
        <v>318670.37154299999</v>
      </c>
      <c r="E190" s="88">
        <v>202062.73197200001</v>
      </c>
      <c r="F190" s="88">
        <v>4.2928496321140885</v>
      </c>
      <c r="G190" s="134">
        <v>4.3307264638838765</v>
      </c>
      <c r="H190" s="134">
        <v>73.79905386685428</v>
      </c>
      <c r="I190" s="88">
        <v>82.434290657939584</v>
      </c>
      <c r="J190" s="88">
        <v>-3.7876831769787601E-2</v>
      </c>
      <c r="K190" s="88">
        <v>6073191.2083721105</v>
      </c>
      <c r="L190" s="88">
        <v>53116.548372109959</v>
      </c>
      <c r="M190" s="88">
        <v>-18376.268560372544</v>
      </c>
    </row>
    <row r="191" spans="1:13" ht="12.75" customHeight="1" x14ac:dyDescent="0.35">
      <c r="A191" s="86" t="s">
        <v>556</v>
      </c>
      <c r="B191" s="88">
        <v>6020074.6600000001</v>
      </c>
      <c r="C191" s="88">
        <v>1402349.2961329999</v>
      </c>
      <c r="D191" s="88">
        <v>318670.37154299999</v>
      </c>
      <c r="E191" s="88">
        <v>202062.73197200001</v>
      </c>
      <c r="F191" s="88">
        <v>4.2928496321140885</v>
      </c>
      <c r="G191" s="134">
        <v>4.3307264638838765</v>
      </c>
      <c r="H191" s="134">
        <v>73.79905386685428</v>
      </c>
      <c r="I191" s="88">
        <v>82.434290657939584</v>
      </c>
      <c r="J191" s="88">
        <v>-3.7876831769787601E-2</v>
      </c>
      <c r="K191" s="88">
        <v>6073191.2083721105</v>
      </c>
      <c r="L191" s="88">
        <v>53116.548372109959</v>
      </c>
      <c r="M191" s="88">
        <v>-18376.268560372544</v>
      </c>
    </row>
    <row r="192" spans="1:13" ht="12.75" customHeight="1" x14ac:dyDescent="0.35">
      <c r="A192" s="86" t="s">
        <v>557</v>
      </c>
      <c r="B192" s="87">
        <v>45608</v>
      </c>
      <c r="C192" s="86" t="s">
        <v>558</v>
      </c>
    </row>
  </sheetData>
  <pageMargins left="0" right="0" top="0" bottom="0" header="0" footer="0"/>
  <pageSetup fitToWidth="0" fitToHeight="0" orientation="landscape" horizontalDpi="0" verticalDpi="0" copies="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4DA94-9070-4D24-960E-3A2EF4E517B6}">
  <sheetPr>
    <outlinePr summaryBelow="0"/>
    <pageSetUpPr autoPageBreaks="0"/>
  </sheetPr>
  <dimension ref="A1:N185"/>
  <sheetViews>
    <sheetView workbookViewId="0">
      <pane xSplit="1" ySplit="2" topLeftCell="B153" activePane="bottomRight" state="frozen"/>
      <selection pane="topRight" activeCell="B1" sqref="B1"/>
      <selection pane="bottomLeft" activeCell="A3" sqref="A3"/>
      <selection pane="bottomRight" activeCell="U170" sqref="U170"/>
    </sheetView>
  </sheetViews>
  <sheetFormatPr defaultColWidth="8.54296875" defaultRowHeight="12.75" customHeight="1" x14ac:dyDescent="0.35"/>
  <cols>
    <col min="1" max="1" width="25.453125" style="112" bestFit="1" customWidth="1"/>
    <col min="2" max="2" width="45.453125" style="112" bestFit="1" customWidth="1"/>
    <col min="3" max="3" width="11.453125" style="112" bestFit="1" customWidth="1"/>
    <col min="4" max="6" width="9.453125" style="112" bestFit="1" customWidth="1"/>
    <col min="7" max="7" width="6.54296875" style="112" bestFit="1" customWidth="1"/>
    <col min="8" max="8" width="6.54296875" style="112" customWidth="1"/>
    <col min="9" max="10" width="5.54296875" style="112" bestFit="1" customWidth="1"/>
    <col min="11" max="12" width="10.54296875" style="112" bestFit="1" customWidth="1"/>
    <col min="13" max="13" width="8.54296875" style="112" bestFit="1" customWidth="1"/>
    <col min="14" max="14" width="7.54296875" style="112" bestFit="1" customWidth="1"/>
    <col min="15" max="256" width="6.54296875" style="112" customWidth="1"/>
    <col min="257" max="16384" width="8.54296875" style="112"/>
  </cols>
  <sheetData>
    <row r="1" spans="1:14" ht="12.75" customHeight="1" x14ac:dyDescent="0.35">
      <c r="A1" s="112" t="s">
        <v>539</v>
      </c>
      <c r="B1" s="112" t="s">
        <v>559</v>
      </c>
    </row>
    <row r="2" spans="1:14" s="116" customFormat="1" ht="62.5" x14ac:dyDescent="0.35">
      <c r="A2" s="116" t="s">
        <v>560</v>
      </c>
      <c r="B2" s="116" t="s">
        <v>325</v>
      </c>
      <c r="C2" s="116" t="s">
        <v>542</v>
      </c>
      <c r="D2" s="116" t="s">
        <v>543</v>
      </c>
      <c r="E2" s="116" t="s">
        <v>544</v>
      </c>
      <c r="F2" s="116" t="s">
        <v>545</v>
      </c>
      <c r="G2" s="116" t="s">
        <v>546</v>
      </c>
      <c r="H2" s="116" t="s">
        <v>547</v>
      </c>
      <c r="I2" s="116" t="s">
        <v>548</v>
      </c>
      <c r="J2" s="116" t="s">
        <v>549</v>
      </c>
      <c r="K2" s="116" t="s">
        <v>355</v>
      </c>
      <c r="L2" s="116" t="s">
        <v>550</v>
      </c>
      <c r="M2" s="116" t="s">
        <v>551</v>
      </c>
      <c r="N2" s="116" t="s">
        <v>552</v>
      </c>
    </row>
    <row r="3" spans="1:14" ht="12.75" customHeight="1" x14ac:dyDescent="0.35">
      <c r="A3" s="112" t="s">
        <v>541</v>
      </c>
    </row>
    <row r="4" spans="1:14" ht="12.75" customHeight="1" x14ac:dyDescent="0.35">
      <c r="A4" s="112" t="s">
        <v>359</v>
      </c>
    </row>
    <row r="5" spans="1:14" ht="12.75" customHeight="1" x14ac:dyDescent="0.35">
      <c r="A5" s="115">
        <v>19011</v>
      </c>
      <c r="B5" s="112" t="s">
        <v>360</v>
      </c>
      <c r="C5" s="114">
        <v>104142</v>
      </c>
      <c r="D5" s="114">
        <v>26310.700314999991</v>
      </c>
      <c r="E5" s="114">
        <v>11209.316406000004</v>
      </c>
      <c r="F5" s="114">
        <v>3124.8499769999989</v>
      </c>
      <c r="G5" s="114">
        <v>3.9581614610473754</v>
      </c>
      <c r="H5" s="114">
        <v>5.0000000000000018</v>
      </c>
      <c r="I5" s="114">
        <v>51.24484760833252</v>
      </c>
      <c r="J5" s="114">
        <v>55.512768437393355</v>
      </c>
      <c r="K5" s="114">
        <v>-1.0418385389526248</v>
      </c>
      <c r="L5" s="114">
        <v>131553.501575</v>
      </c>
      <c r="M5" s="114">
        <v>27411.501575000002</v>
      </c>
      <c r="N5" s="114">
        <v>5482.3003149999995</v>
      </c>
    </row>
    <row r="6" spans="1:14" ht="12.75" customHeight="1" x14ac:dyDescent="0.35">
      <c r="A6" s="115">
        <v>19017</v>
      </c>
      <c r="B6" s="112" t="s">
        <v>361</v>
      </c>
      <c r="C6" s="114">
        <v>51706</v>
      </c>
      <c r="D6" s="114">
        <v>12634.883499</v>
      </c>
      <c r="E6" s="114">
        <v>4621.3498539999991</v>
      </c>
      <c r="F6" s="114">
        <v>1121.2666519999996</v>
      </c>
      <c r="G6" s="114">
        <v>4.0923210731695567</v>
      </c>
      <c r="H6" s="114">
        <v>5</v>
      </c>
      <c r="I6" s="114">
        <v>56.270983524344686</v>
      </c>
      <c r="J6" s="114">
        <v>59.92733053880599</v>
      </c>
      <c r="K6" s="114">
        <v>-0.90767892683044349</v>
      </c>
      <c r="L6" s="114">
        <v>63174.417495000002</v>
      </c>
      <c r="M6" s="114">
        <v>11468.417495</v>
      </c>
      <c r="N6" s="114">
        <v>2293.6834990000002</v>
      </c>
    </row>
    <row r="7" spans="1:14" ht="12.75" customHeight="1" x14ac:dyDescent="0.35">
      <c r="A7" s="115">
        <v>19019</v>
      </c>
      <c r="B7" s="112" t="s">
        <v>362</v>
      </c>
      <c r="C7" s="114">
        <v>5665</v>
      </c>
      <c r="D7" s="114">
        <v>1625.3167090000002</v>
      </c>
      <c r="E7" s="114">
        <v>759.28330000000005</v>
      </c>
      <c r="F7" s="114">
        <v>378.81666099999995</v>
      </c>
      <c r="G7" s="114">
        <v>3.4854745346742133</v>
      </c>
      <c r="H7" s="114">
        <v>4</v>
      </c>
      <c r="I7" s="114">
        <v>49.775338440004397</v>
      </c>
      <c r="J7" s="114">
        <v>57.682629992810647</v>
      </c>
      <c r="K7" s="114">
        <v>-0.51452546532578647</v>
      </c>
      <c r="L7" s="114">
        <v>6501.2668360000007</v>
      </c>
      <c r="M7" s="114">
        <v>836.2668359999999</v>
      </c>
      <c r="N7" s="114">
        <v>209.06670899999997</v>
      </c>
    </row>
    <row r="8" spans="1:14" ht="12.75" customHeight="1" x14ac:dyDescent="0.35">
      <c r="A8" s="115">
        <v>19068</v>
      </c>
      <c r="B8" s="112" t="s">
        <v>363</v>
      </c>
      <c r="C8" s="114">
        <v>4187</v>
      </c>
      <c r="D8" s="114">
        <v>1194.366685</v>
      </c>
      <c r="E8" s="114">
        <v>336.86665099999999</v>
      </c>
      <c r="F8" s="114">
        <v>889.03332699999964</v>
      </c>
      <c r="G8" s="114">
        <v>3.5056235681925436</v>
      </c>
      <c r="H8" s="114">
        <v>4</v>
      </c>
      <c r="I8" s="114">
        <v>43.249366526518145</v>
      </c>
      <c r="J8" s="114">
        <v>65.84561453147461</v>
      </c>
      <c r="K8" s="114">
        <v>-0.49437643180745622</v>
      </c>
      <c r="L8" s="114">
        <v>4777.4667399999998</v>
      </c>
      <c r="M8" s="114">
        <v>590.46673999999985</v>
      </c>
      <c r="N8" s="114">
        <v>147.61668499999993</v>
      </c>
    </row>
    <row r="9" spans="1:14" ht="12.75" customHeight="1" x14ac:dyDescent="0.35">
      <c r="A9" s="115">
        <v>19100</v>
      </c>
      <c r="B9" s="112" t="s">
        <v>364</v>
      </c>
      <c r="C9" s="114">
        <v>6851</v>
      </c>
      <c r="D9" s="114">
        <v>2742.0500180000004</v>
      </c>
      <c r="E9" s="114">
        <v>283.349986</v>
      </c>
      <c r="F9" s="114">
        <v>227.38332699999998</v>
      </c>
      <c r="G9" s="114">
        <v>2.4984956346627807</v>
      </c>
      <c r="H9" s="114">
        <v>2.5</v>
      </c>
      <c r="I9" s="114">
        <v>82.09584616756176</v>
      </c>
      <c r="J9" s="114">
        <v>88.26601426607165</v>
      </c>
      <c r="K9" s="114">
        <v>-1.5043653372191557E-3</v>
      </c>
      <c r="L9" s="114">
        <v>6855.1250450000007</v>
      </c>
      <c r="M9" s="114">
        <v>4.1250450000001004</v>
      </c>
      <c r="N9" s="114">
        <v>1.6500180000000364</v>
      </c>
    </row>
    <row r="10" spans="1:14" ht="12.75" customHeight="1" x14ac:dyDescent="0.35">
      <c r="A10" s="115">
        <v>19180</v>
      </c>
      <c r="B10" s="112" t="s">
        <v>365</v>
      </c>
      <c r="C10" s="114">
        <v>12484</v>
      </c>
      <c r="D10" s="114">
        <v>6508.3500459999996</v>
      </c>
      <c r="E10" s="114">
        <v>681.53329999999983</v>
      </c>
      <c r="F10" s="114">
        <v>1206.1499879999997</v>
      </c>
      <c r="G10" s="114">
        <v>1.9181512843908275</v>
      </c>
      <c r="H10" s="114">
        <v>2.5000000000000004</v>
      </c>
      <c r="I10" s="114">
        <v>59.47570478259162</v>
      </c>
      <c r="J10" s="114">
        <v>69.453143518526645</v>
      </c>
      <c r="K10" s="114">
        <v>-0.58184871560917262</v>
      </c>
      <c r="L10" s="114">
        <v>16270.875115000001</v>
      </c>
      <c r="M10" s="114">
        <v>3786.8751150000003</v>
      </c>
      <c r="N10" s="114">
        <v>1514.7500460000001</v>
      </c>
    </row>
    <row r="11" spans="1:14" ht="12.75" customHeight="1" x14ac:dyDescent="0.35">
      <c r="A11" s="115">
        <v>19183</v>
      </c>
      <c r="B11" s="112" t="s">
        <v>366</v>
      </c>
      <c r="C11" s="114">
        <v>1720</v>
      </c>
      <c r="D11" s="114">
        <v>413.88333900000003</v>
      </c>
      <c r="E11" s="114">
        <v>156.78332800000001</v>
      </c>
      <c r="F11" s="114">
        <v>352.79999599999996</v>
      </c>
      <c r="G11" s="114">
        <v>4.1557604231080196</v>
      </c>
      <c r="H11" s="114">
        <v>4.5</v>
      </c>
      <c r="I11" s="114">
        <v>41.389931804486281</v>
      </c>
      <c r="J11" s="114">
        <v>66.978193070915225</v>
      </c>
      <c r="K11" s="114">
        <v>-0.34423957689198059</v>
      </c>
      <c r="L11" s="114">
        <v>1862.4750255000004</v>
      </c>
      <c r="M11" s="114">
        <v>142.47502550000016</v>
      </c>
      <c r="N11" s="114">
        <v>31.661116777777821</v>
      </c>
    </row>
    <row r="12" spans="1:14" ht="12.75" customHeight="1" x14ac:dyDescent="0.35">
      <c r="A12" s="115">
        <v>19184</v>
      </c>
      <c r="B12" s="112" t="s">
        <v>367</v>
      </c>
      <c r="C12" s="114">
        <v>701</v>
      </c>
      <c r="D12" s="114">
        <v>160.75000500000002</v>
      </c>
      <c r="E12" s="114">
        <v>20.099996000000001</v>
      </c>
      <c r="F12" s="114">
        <v>450.73333100000002</v>
      </c>
      <c r="G12" s="114">
        <v>4.3608085735362803</v>
      </c>
      <c r="H12" s="114">
        <v>4.5</v>
      </c>
      <c r="I12" s="114">
        <v>24.664643560105702</v>
      </c>
      <c r="J12" s="114">
        <v>86.136453758273959</v>
      </c>
      <c r="K12" s="114">
        <v>-0.13919142646371996</v>
      </c>
      <c r="L12" s="114">
        <v>723.3750225</v>
      </c>
      <c r="M12" s="114">
        <v>22.37502250000005</v>
      </c>
      <c r="N12" s="114">
        <v>4.9722272222222337</v>
      </c>
    </row>
    <row r="13" spans="1:14" ht="12.75" customHeight="1" x14ac:dyDescent="0.35">
      <c r="A13" s="115">
        <v>19185</v>
      </c>
      <c r="B13" s="112" t="s">
        <v>368</v>
      </c>
      <c r="C13" s="114">
        <v>1577</v>
      </c>
      <c r="D13" s="114">
        <v>362.366671</v>
      </c>
      <c r="E13" s="114">
        <v>87.983328999999998</v>
      </c>
      <c r="F13" s="114">
        <v>670.99999600000012</v>
      </c>
      <c r="G13" s="114">
        <v>4.3519454911459006</v>
      </c>
      <c r="H13" s="114">
        <v>4.9999999999999991</v>
      </c>
      <c r="I13" s="114">
        <v>28.12681153298006</v>
      </c>
      <c r="J13" s="114">
        <v>70.034417675141242</v>
      </c>
      <c r="K13" s="114">
        <v>-0.64805450885409921</v>
      </c>
      <c r="L13" s="114">
        <v>1811.8333549999998</v>
      </c>
      <c r="M13" s="114">
        <v>234.83335500000001</v>
      </c>
      <c r="N13" s="114">
        <v>46.966671000000005</v>
      </c>
    </row>
    <row r="14" spans="1:14" ht="12.75" customHeight="1" x14ac:dyDescent="0.35">
      <c r="A14" s="115">
        <v>19186</v>
      </c>
      <c r="B14" s="112" t="s">
        <v>369</v>
      </c>
      <c r="C14" s="114">
        <v>635</v>
      </c>
      <c r="D14" s="114">
        <v>192.83333500000001</v>
      </c>
      <c r="E14" s="114">
        <v>29.066666000000001</v>
      </c>
      <c r="F14" s="114">
        <v>56.733331</v>
      </c>
      <c r="G14" s="114">
        <v>3.2929991072342339</v>
      </c>
      <c r="H14" s="114">
        <v>5.0000000000000009</v>
      </c>
      <c r="I14" s="114">
        <v>45.579615004568097</v>
      </c>
      <c r="J14" s="114">
        <v>57.232987574434517</v>
      </c>
      <c r="K14" s="114">
        <v>-1.7070008927657658</v>
      </c>
      <c r="L14" s="114">
        <v>964.16667500000005</v>
      </c>
      <c r="M14" s="114">
        <v>329.16667500000005</v>
      </c>
      <c r="N14" s="114">
        <v>65.833335000000005</v>
      </c>
    </row>
    <row r="15" spans="1:14" ht="12.75" customHeight="1" x14ac:dyDescent="0.35">
      <c r="A15" s="115">
        <v>0</v>
      </c>
      <c r="B15" s="112" t="s">
        <v>370</v>
      </c>
      <c r="C15" s="114">
        <v>0</v>
      </c>
      <c r="D15" s="114">
        <v>0</v>
      </c>
      <c r="E15" s="114">
        <v>0</v>
      </c>
      <c r="F15" s="114">
        <v>0</v>
      </c>
      <c r="G15" s="114">
        <v>0</v>
      </c>
      <c r="H15" s="114">
        <v>0</v>
      </c>
      <c r="I15" s="114">
        <v>0</v>
      </c>
      <c r="J15" s="114">
        <v>0</v>
      </c>
      <c r="K15" s="114">
        <v>0</v>
      </c>
      <c r="L15" s="114">
        <v>0</v>
      </c>
      <c r="M15" s="114">
        <v>0</v>
      </c>
      <c r="N15" s="114">
        <v>0</v>
      </c>
    </row>
    <row r="16" spans="1:14" ht="12.75" customHeight="1" x14ac:dyDescent="0.35">
      <c r="A16" s="112" t="s">
        <v>371</v>
      </c>
      <c r="C16" s="114">
        <v>189668</v>
      </c>
      <c r="D16" s="114">
        <v>52145.500621999992</v>
      </c>
      <c r="E16" s="114">
        <v>18185.632816000005</v>
      </c>
      <c r="F16" s="114">
        <v>8478.7665859999979</v>
      </c>
      <c r="G16" s="114">
        <v>3.6372840942671814</v>
      </c>
      <c r="H16" s="114">
        <v>4.4969268697569582</v>
      </c>
      <c r="I16" s="114">
        <v>53.592568935594592</v>
      </c>
      <c r="J16" s="114">
        <v>59.998677591262442</v>
      </c>
      <c r="K16" s="114">
        <v>-0.85964277548977686</v>
      </c>
      <c r="L16" s="114">
        <v>234494.50288399999</v>
      </c>
      <c r="M16" s="114">
        <v>44826.502884000009</v>
      </c>
      <c r="N16" s="114">
        <v>9798.5006219999996</v>
      </c>
    </row>
    <row r="17" spans="1:14" ht="12.75" customHeight="1" x14ac:dyDescent="0.35">
      <c r="A17" s="112" t="s">
        <v>372</v>
      </c>
    </row>
    <row r="18" spans="1:14" ht="12.75" customHeight="1" x14ac:dyDescent="0.35">
      <c r="A18" s="115">
        <v>18717</v>
      </c>
      <c r="B18" s="112" t="s">
        <v>374</v>
      </c>
      <c r="C18" s="114">
        <v>4590</v>
      </c>
      <c r="D18" s="114">
        <v>1308.566689</v>
      </c>
      <c r="E18" s="114">
        <v>471.93331000000001</v>
      </c>
      <c r="F18" s="114">
        <v>51.533332000000001</v>
      </c>
      <c r="G18" s="114">
        <v>3.5076546259233106</v>
      </c>
      <c r="H18" s="114">
        <v>3.6300000000000008</v>
      </c>
      <c r="I18" s="114">
        <v>69.019639993238329</v>
      </c>
      <c r="J18" s="114">
        <v>71.017287867148653</v>
      </c>
      <c r="K18" s="114">
        <v>-0.12234537407668938</v>
      </c>
      <c r="L18" s="114">
        <v>4750.0970810700001</v>
      </c>
      <c r="M18" s="114">
        <v>160.09708107000029</v>
      </c>
      <c r="N18" s="114">
        <v>44.10387908264471</v>
      </c>
    </row>
    <row r="19" spans="1:14" ht="12.75" customHeight="1" x14ac:dyDescent="0.35">
      <c r="A19" s="115">
        <v>19123</v>
      </c>
      <c r="B19" s="112" t="s">
        <v>375</v>
      </c>
      <c r="C19" s="114">
        <v>14601</v>
      </c>
      <c r="D19" s="114">
        <v>4735.5334130000001</v>
      </c>
      <c r="E19" s="114">
        <v>2587.1332520000001</v>
      </c>
      <c r="F19" s="114">
        <v>331.633332</v>
      </c>
      <c r="G19" s="114">
        <v>3.0832851817531877</v>
      </c>
      <c r="H19" s="114">
        <v>3.13</v>
      </c>
      <c r="I19" s="114">
        <v>60.944256587366098</v>
      </c>
      <c r="J19" s="114">
        <v>63.704336731605764</v>
      </c>
      <c r="K19" s="114">
        <v>-4.6714818246812229E-2</v>
      </c>
      <c r="L19" s="114">
        <v>14822.219582690001</v>
      </c>
      <c r="M19" s="114">
        <v>221.21958269000027</v>
      </c>
      <c r="N19" s="114">
        <v>70.677182968051198</v>
      </c>
    </row>
    <row r="20" spans="1:14" ht="12.75" customHeight="1" x14ac:dyDescent="0.35">
      <c r="A20" s="115">
        <v>19444</v>
      </c>
      <c r="B20" s="112" t="s">
        <v>376</v>
      </c>
      <c r="C20" s="114">
        <v>15837</v>
      </c>
      <c r="D20" s="114">
        <v>2464.3833749999999</v>
      </c>
      <c r="E20" s="114">
        <v>1207.0999569999999</v>
      </c>
      <c r="F20" s="114">
        <v>430.71666499999992</v>
      </c>
      <c r="G20" s="114">
        <v>6.4263540164484354</v>
      </c>
      <c r="H20" s="114">
        <v>5.9999999999999991</v>
      </c>
      <c r="I20" s="114">
        <v>64.343523034720533</v>
      </c>
      <c r="J20" s="114">
        <v>71.891923817128188</v>
      </c>
      <c r="K20" s="114">
        <v>0.42635401644843568</v>
      </c>
      <c r="L20" s="114">
        <v>14786.300249999997</v>
      </c>
      <c r="M20" s="114">
        <v>-1050.6997500000004</v>
      </c>
      <c r="N20" s="114">
        <v>-175.11662500000008</v>
      </c>
    </row>
    <row r="21" spans="1:14" ht="12.75" customHeight="1" x14ac:dyDescent="0.35">
      <c r="A21" s="115">
        <v>19457</v>
      </c>
      <c r="B21" s="112" t="s">
        <v>377</v>
      </c>
      <c r="C21" s="114">
        <v>140527</v>
      </c>
      <c r="D21" s="114">
        <v>20530.000251999994</v>
      </c>
      <c r="E21" s="114">
        <v>5071.6497549999985</v>
      </c>
      <c r="F21" s="114">
        <v>427.96665799999982</v>
      </c>
      <c r="G21" s="114">
        <v>6.8449585131549204</v>
      </c>
      <c r="H21" s="114">
        <v>6.0000000000000009</v>
      </c>
      <c r="I21" s="114">
        <v>89.978915049330269</v>
      </c>
      <c r="J21" s="114">
        <v>91.483035899103584</v>
      </c>
      <c r="K21" s="114">
        <v>0.84495851315492021</v>
      </c>
      <c r="L21" s="114">
        <v>123180.00151199999</v>
      </c>
      <c r="M21" s="114">
        <v>-17346.998488000001</v>
      </c>
      <c r="N21" s="114">
        <v>-2891.1664146666658</v>
      </c>
    </row>
    <row r="22" spans="1:14" ht="12.75" customHeight="1" x14ac:dyDescent="0.35">
      <c r="A22" s="115">
        <v>19458</v>
      </c>
      <c r="B22" s="112" t="s">
        <v>378</v>
      </c>
      <c r="C22" s="114">
        <v>52198</v>
      </c>
      <c r="D22" s="114">
        <v>7743.933430000001</v>
      </c>
      <c r="E22" s="114">
        <v>2074.2165769999997</v>
      </c>
      <c r="F22" s="114">
        <v>1347.066658</v>
      </c>
      <c r="G22" s="114">
        <v>6.7405021584747784</v>
      </c>
      <c r="H22" s="114">
        <v>5.9999999999999991</v>
      </c>
      <c r="I22" s="114">
        <v>77.917580354153088</v>
      </c>
      <c r="J22" s="114">
        <v>88.608003141774248</v>
      </c>
      <c r="K22" s="114">
        <v>0.74050215847477829</v>
      </c>
      <c r="L22" s="114">
        <v>46463.600579999998</v>
      </c>
      <c r="M22" s="114">
        <v>-5734.3994200000006</v>
      </c>
      <c r="N22" s="114">
        <v>-955.73323666666693</v>
      </c>
    </row>
    <row r="23" spans="1:14" ht="12.75" customHeight="1" x14ac:dyDescent="0.35">
      <c r="A23" s="115">
        <v>19487</v>
      </c>
      <c r="B23" s="112" t="s">
        <v>379</v>
      </c>
      <c r="C23" s="114">
        <v>2187</v>
      </c>
      <c r="D23" s="114">
        <v>337.58333999999996</v>
      </c>
      <c r="E23" s="114">
        <v>199.41666099999998</v>
      </c>
      <c r="F23" s="114">
        <v>488.86666500000001</v>
      </c>
      <c r="G23" s="114">
        <v>6.4784002670273955</v>
      </c>
      <c r="H23" s="114">
        <v>6.0000000000000009</v>
      </c>
      <c r="I23" s="114">
        <v>35.530933217787194</v>
      </c>
      <c r="J23" s="114">
        <v>67.877094845666505</v>
      </c>
      <c r="K23" s="114">
        <v>0.4784002670273958</v>
      </c>
      <c r="L23" s="114">
        <v>2025.5000400000001</v>
      </c>
      <c r="M23" s="114">
        <v>-161.49995999999993</v>
      </c>
      <c r="N23" s="114">
        <v>-26.916659999999982</v>
      </c>
    </row>
    <row r="24" spans="1:14" ht="12.75" customHeight="1" x14ac:dyDescent="0.35">
      <c r="A24" s="115">
        <v>19595</v>
      </c>
      <c r="B24" s="112" t="s">
        <v>380</v>
      </c>
      <c r="C24" s="114">
        <v>15995</v>
      </c>
      <c r="D24" s="114">
        <v>6483.3167760000015</v>
      </c>
      <c r="E24" s="114">
        <v>1123.2832290000001</v>
      </c>
      <c r="F24" s="114">
        <v>162.083325</v>
      </c>
      <c r="G24" s="114">
        <v>2.4671014162396676</v>
      </c>
      <c r="H24" s="114">
        <v>2.7999999999999989</v>
      </c>
      <c r="I24" s="114">
        <v>73.53240899886778</v>
      </c>
      <c r="J24" s="114">
        <v>75.099255860054811</v>
      </c>
      <c r="K24" s="114">
        <v>-0.33289858376033238</v>
      </c>
      <c r="L24" s="114">
        <v>18153.286972800001</v>
      </c>
      <c r="M24" s="114">
        <v>2158.2869728000005</v>
      </c>
      <c r="N24" s="114">
        <v>770.81677600000023</v>
      </c>
    </row>
    <row r="25" spans="1:14" ht="12.75" customHeight="1" x14ac:dyDescent="0.35">
      <c r="A25" s="115">
        <v>19603</v>
      </c>
      <c r="B25" s="112" t="s">
        <v>381</v>
      </c>
      <c r="C25" s="114">
        <v>15573</v>
      </c>
      <c r="D25" s="114">
        <v>4474.9167370000005</v>
      </c>
      <c r="E25" s="114">
        <v>711.91660000000002</v>
      </c>
      <c r="F25" s="114">
        <v>447.94999299999995</v>
      </c>
      <c r="G25" s="114">
        <v>3.4800647509790745</v>
      </c>
      <c r="H25" s="114">
        <v>3.9999999999999996</v>
      </c>
      <c r="I25" s="114">
        <v>69.093162451731757</v>
      </c>
      <c r="J25" s="114">
        <v>75.060248653599643</v>
      </c>
      <c r="K25" s="114">
        <v>-0.51993524902092536</v>
      </c>
      <c r="L25" s="114">
        <v>17899.666947999998</v>
      </c>
      <c r="M25" s="114">
        <v>2326.6669479999996</v>
      </c>
      <c r="N25" s="114">
        <v>581.6667369999999</v>
      </c>
    </row>
    <row r="26" spans="1:14" ht="12.75" customHeight="1" x14ac:dyDescent="0.35">
      <c r="A26" s="115">
        <v>19605</v>
      </c>
      <c r="B26" s="112" t="s">
        <v>382</v>
      </c>
      <c r="C26" s="114">
        <v>4403</v>
      </c>
      <c r="D26" s="114">
        <v>1331.3000160000001</v>
      </c>
      <c r="E26" s="114">
        <v>218.73332000000002</v>
      </c>
      <c r="F26" s="114">
        <v>20.899996999999999</v>
      </c>
      <c r="G26" s="114">
        <v>3.3072935830265919</v>
      </c>
      <c r="H26" s="114">
        <v>4</v>
      </c>
      <c r="I26" s="114">
        <v>70.069809894345155</v>
      </c>
      <c r="J26" s="114">
        <v>71.014601714346597</v>
      </c>
      <c r="K26" s="114">
        <v>-0.69270641697340807</v>
      </c>
      <c r="L26" s="114">
        <v>5325.2000640000006</v>
      </c>
      <c r="M26" s="114">
        <v>922.20006400000022</v>
      </c>
      <c r="N26" s="114">
        <v>230.55001600000006</v>
      </c>
    </row>
    <row r="27" spans="1:14" ht="12.75" customHeight="1" x14ac:dyDescent="0.35">
      <c r="A27" s="115">
        <v>19606</v>
      </c>
      <c r="B27" s="112" t="s">
        <v>383</v>
      </c>
      <c r="C27" s="114">
        <v>31872</v>
      </c>
      <c r="D27" s="114">
        <v>9663.1167979999991</v>
      </c>
      <c r="E27" s="114">
        <v>1681.6998759999994</v>
      </c>
      <c r="F27" s="114">
        <v>4381.6166569999996</v>
      </c>
      <c r="G27" s="114">
        <v>3.2983146810971622</v>
      </c>
      <c r="H27" s="114">
        <v>3.5000000000000004</v>
      </c>
      <c r="I27" s="114">
        <v>57.904329116216779</v>
      </c>
      <c r="J27" s="114">
        <v>80.064254158668689</v>
      </c>
      <c r="K27" s="114">
        <v>-0.20168531890283758</v>
      </c>
      <c r="L27" s="114">
        <v>33820.908793000002</v>
      </c>
      <c r="M27" s="114">
        <v>1948.908793000001</v>
      </c>
      <c r="N27" s="114">
        <v>556.8310837142858</v>
      </c>
    </row>
    <row r="28" spans="1:14" ht="12.75" customHeight="1" x14ac:dyDescent="0.35">
      <c r="A28" s="115">
        <v>19623</v>
      </c>
      <c r="B28" s="112" t="s">
        <v>384</v>
      </c>
      <c r="C28" s="114">
        <v>8381</v>
      </c>
      <c r="D28" s="114">
        <v>2451.2167000000004</v>
      </c>
      <c r="E28" s="114">
        <v>339.01663400000007</v>
      </c>
      <c r="F28" s="114">
        <v>1631.7499989999999</v>
      </c>
      <c r="G28" s="114">
        <v>3.4191183504910025</v>
      </c>
      <c r="H28" s="114">
        <v>3.9999999999999996</v>
      </c>
      <c r="I28" s="114">
        <v>47.382584741189476</v>
      </c>
      <c r="J28" s="114">
        <v>75.092286170788029</v>
      </c>
      <c r="K28" s="114">
        <v>-0.58088164950899734</v>
      </c>
      <c r="L28" s="114">
        <v>9804.8667999999998</v>
      </c>
      <c r="M28" s="114">
        <v>1423.8668</v>
      </c>
      <c r="N28" s="114">
        <v>355.9667</v>
      </c>
    </row>
    <row r="29" spans="1:14" ht="12.75" customHeight="1" x14ac:dyDescent="0.35">
      <c r="A29" s="115">
        <v>19707</v>
      </c>
      <c r="B29" s="112" t="s">
        <v>385</v>
      </c>
      <c r="C29" s="114">
        <v>10239</v>
      </c>
      <c r="D29" s="114">
        <v>2878.3167350000003</v>
      </c>
      <c r="E29" s="114">
        <v>683.51659900000004</v>
      </c>
      <c r="F29" s="114">
        <v>284.41666199999997</v>
      </c>
      <c r="G29" s="114">
        <v>3.5572874505070753</v>
      </c>
      <c r="H29" s="114">
        <v>3.6300000000000008</v>
      </c>
      <c r="I29" s="114">
        <v>73.335356762468891</v>
      </c>
      <c r="J29" s="114">
        <v>79.191272930723116</v>
      </c>
      <c r="K29" s="114">
        <v>-7.2712549492924841E-2</v>
      </c>
      <c r="L29" s="114">
        <v>10448.289748050003</v>
      </c>
      <c r="M29" s="114">
        <v>209.28974805000004</v>
      </c>
      <c r="N29" s="114">
        <v>57.65557797520664</v>
      </c>
    </row>
    <row r="30" spans="1:14" ht="12.75" customHeight="1" x14ac:dyDescent="0.35">
      <c r="A30" s="115">
        <v>19708</v>
      </c>
      <c r="B30" s="112" t="s">
        <v>386</v>
      </c>
      <c r="C30" s="114">
        <v>8004</v>
      </c>
      <c r="D30" s="114">
        <v>2446.7500599999998</v>
      </c>
      <c r="E30" s="114">
        <v>1289.5332740000001</v>
      </c>
      <c r="F30" s="114">
        <v>125.13332899999999</v>
      </c>
      <c r="G30" s="114">
        <v>3.2712781459991054</v>
      </c>
      <c r="H30" s="114">
        <v>3.6299999999999994</v>
      </c>
      <c r="I30" s="114">
        <v>57.102324605008455</v>
      </c>
      <c r="J30" s="114">
        <v>59.014760934440737</v>
      </c>
      <c r="K30" s="114">
        <v>-0.35872185400089451</v>
      </c>
      <c r="L30" s="114">
        <v>8881.7027177999989</v>
      </c>
      <c r="M30" s="114">
        <v>877.70271780000007</v>
      </c>
      <c r="N30" s="114">
        <v>241.7913823140496</v>
      </c>
    </row>
    <row r="31" spans="1:14" ht="12.75" customHeight="1" x14ac:dyDescent="0.35">
      <c r="A31" s="115">
        <v>19709</v>
      </c>
      <c r="B31" s="112" t="s">
        <v>387</v>
      </c>
      <c r="C31" s="114">
        <v>1729</v>
      </c>
      <c r="D31" s="114">
        <v>483.88334000000003</v>
      </c>
      <c r="E31" s="114">
        <v>206.949994</v>
      </c>
      <c r="F31" s="114">
        <v>70.766665000000003</v>
      </c>
      <c r="G31" s="114">
        <v>3.5731753029562867</v>
      </c>
      <c r="H31" s="114">
        <v>3.6299999999999994</v>
      </c>
      <c r="I31" s="114">
        <v>62.540512141319617</v>
      </c>
      <c r="J31" s="114">
        <v>68.94695382366281</v>
      </c>
      <c r="K31" s="114">
        <v>-5.6824697043713283E-2</v>
      </c>
      <c r="L31" s="114">
        <v>1756.4965242000001</v>
      </c>
      <c r="M31" s="114">
        <v>27.496524200000096</v>
      </c>
      <c r="N31" s="114">
        <v>7.5748000550964409</v>
      </c>
    </row>
    <row r="32" spans="1:14" ht="12.75" customHeight="1" x14ac:dyDescent="0.35">
      <c r="A32" s="115">
        <v>19715</v>
      </c>
      <c r="B32" s="112" t="s">
        <v>388</v>
      </c>
      <c r="C32" s="114">
        <v>41554</v>
      </c>
      <c r="D32" s="114">
        <v>11724.333503999997</v>
      </c>
      <c r="E32" s="114">
        <v>3914.1664989999995</v>
      </c>
      <c r="F32" s="114">
        <v>573.94999399999983</v>
      </c>
      <c r="G32" s="114">
        <v>3.5442526422353136</v>
      </c>
      <c r="H32" s="114">
        <v>4</v>
      </c>
      <c r="I32" s="114">
        <v>64.077298631128045</v>
      </c>
      <c r="J32" s="114">
        <v>66.429005326643434</v>
      </c>
      <c r="K32" s="114">
        <v>-0.45574735776468628</v>
      </c>
      <c r="L32" s="114">
        <v>46897.334015999986</v>
      </c>
      <c r="M32" s="114">
        <v>5343.3340159999989</v>
      </c>
      <c r="N32" s="114">
        <v>1335.8335039999997</v>
      </c>
    </row>
    <row r="33" spans="1:14" ht="12.75" customHeight="1" x14ac:dyDescent="0.35">
      <c r="A33" s="115">
        <v>19716</v>
      </c>
      <c r="B33" s="112" t="s">
        <v>389</v>
      </c>
      <c r="C33" s="114">
        <v>60041</v>
      </c>
      <c r="D33" s="114">
        <v>17027.533563999998</v>
      </c>
      <c r="E33" s="114">
        <v>2701.8664439999993</v>
      </c>
      <c r="F33" s="114">
        <v>453.31665500000003</v>
      </c>
      <c r="G33" s="114">
        <v>3.5261125620060478</v>
      </c>
      <c r="H33" s="114">
        <v>3.9999999999999996</v>
      </c>
      <c r="I33" s="114">
        <v>74.371801629250243</v>
      </c>
      <c r="J33" s="114">
        <v>76.080620768566419</v>
      </c>
      <c r="K33" s="114">
        <v>-0.47388743799395228</v>
      </c>
      <c r="L33" s="114">
        <v>68110.13425599999</v>
      </c>
      <c r="M33" s="114">
        <v>8069.1342560000021</v>
      </c>
      <c r="N33" s="114">
        <v>2017.2835639999998</v>
      </c>
    </row>
    <row r="34" spans="1:14" ht="12.75" customHeight="1" x14ac:dyDescent="0.35">
      <c r="A34" s="115">
        <v>19721</v>
      </c>
      <c r="B34" s="112" t="s">
        <v>390</v>
      </c>
      <c r="C34" s="114">
        <v>117650.5</v>
      </c>
      <c r="D34" s="114">
        <v>33295.733751</v>
      </c>
      <c r="E34" s="114">
        <v>5980.0829289999938</v>
      </c>
      <c r="F34" s="114">
        <v>1829.6499809999993</v>
      </c>
      <c r="G34" s="114">
        <v>3.5335007445651048</v>
      </c>
      <c r="H34" s="114">
        <v>4</v>
      </c>
      <c r="I34" s="114">
        <v>71.554047160121598</v>
      </c>
      <c r="J34" s="114">
        <v>74.887367052452589</v>
      </c>
      <c r="K34" s="114">
        <v>-0.46649925543489529</v>
      </c>
      <c r="L34" s="114">
        <v>133182.935004</v>
      </c>
      <c r="M34" s="114">
        <v>15532.435003999995</v>
      </c>
      <c r="N34" s="114">
        <v>3883.1087509999988</v>
      </c>
    </row>
    <row r="35" spans="1:14" ht="12.75" customHeight="1" x14ac:dyDescent="0.35">
      <c r="A35" s="115">
        <v>19723</v>
      </c>
      <c r="B35" s="112" t="s">
        <v>391</v>
      </c>
      <c r="C35" s="114">
        <v>35942</v>
      </c>
      <c r="D35" s="114">
        <v>9739.8167849999991</v>
      </c>
      <c r="E35" s="114">
        <v>965.33322299999986</v>
      </c>
      <c r="F35" s="114">
        <v>1119.2833229999999</v>
      </c>
      <c r="G35" s="114">
        <v>3.6902131521974009</v>
      </c>
      <c r="H35" s="114">
        <v>4</v>
      </c>
      <c r="I35" s="114">
        <v>75.990956593605219</v>
      </c>
      <c r="J35" s="114">
        <v>83.936236234757132</v>
      </c>
      <c r="K35" s="114">
        <v>-0.30978684780259924</v>
      </c>
      <c r="L35" s="114">
        <v>38959.267139999996</v>
      </c>
      <c r="M35" s="114">
        <v>3017.267139999999</v>
      </c>
      <c r="N35" s="114">
        <v>754.31678499999975</v>
      </c>
    </row>
    <row r="36" spans="1:14" ht="12.75" customHeight="1" x14ac:dyDescent="0.35">
      <c r="A36" s="115">
        <v>19727</v>
      </c>
      <c r="B36" s="112" t="s">
        <v>392</v>
      </c>
      <c r="C36" s="114">
        <v>26068</v>
      </c>
      <c r="D36" s="114">
        <v>7083.7167740000004</v>
      </c>
      <c r="E36" s="114">
        <v>1943.0998939999999</v>
      </c>
      <c r="F36" s="114">
        <v>352.383329</v>
      </c>
      <c r="G36" s="114">
        <v>3.6799890271841065</v>
      </c>
      <c r="H36" s="114">
        <v>3.63</v>
      </c>
      <c r="I36" s="114">
        <v>76.565882161654883</v>
      </c>
      <c r="J36" s="114">
        <v>79.554814085110962</v>
      </c>
      <c r="K36" s="114">
        <v>4.9989027184106478E-2</v>
      </c>
      <c r="L36" s="114">
        <v>25713.891889620001</v>
      </c>
      <c r="M36" s="114">
        <v>-354.10811037999855</v>
      </c>
      <c r="N36" s="114">
        <v>-97.550443630853565</v>
      </c>
    </row>
    <row r="37" spans="1:14" ht="12.75" customHeight="1" x14ac:dyDescent="0.35">
      <c r="A37" s="115">
        <v>19729</v>
      </c>
      <c r="B37" s="112" t="s">
        <v>393</v>
      </c>
      <c r="C37" s="114">
        <v>9669</v>
      </c>
      <c r="D37" s="114">
        <v>2637.2000420000004</v>
      </c>
      <c r="E37" s="114">
        <v>687.16662500000007</v>
      </c>
      <c r="F37" s="114">
        <v>41.866664</v>
      </c>
      <c r="G37" s="114">
        <v>3.6663885355724557</v>
      </c>
      <c r="H37" s="114">
        <v>3.6299999999999994</v>
      </c>
      <c r="I37" s="114">
        <v>79.128096638973389</v>
      </c>
      <c r="J37" s="114">
        <v>80.124626143913744</v>
      </c>
      <c r="K37" s="114">
        <v>3.638853557245568E-2</v>
      </c>
      <c r="L37" s="114">
        <v>9573.0361524599994</v>
      </c>
      <c r="M37" s="114">
        <v>-95.963847540000131</v>
      </c>
      <c r="N37" s="114">
        <v>-26.436321636363655</v>
      </c>
    </row>
    <row r="38" spans="1:14" ht="12.75" customHeight="1" x14ac:dyDescent="0.35">
      <c r="A38" s="115">
        <v>19730</v>
      </c>
      <c r="B38" s="112" t="s">
        <v>394</v>
      </c>
      <c r="C38" s="114">
        <v>17507</v>
      </c>
      <c r="D38" s="114">
        <v>5134.4167390000002</v>
      </c>
      <c r="E38" s="114">
        <v>1037.9332629999999</v>
      </c>
      <c r="F38" s="114">
        <v>214.86666199999999</v>
      </c>
      <c r="G38" s="114">
        <v>3.4097349104953514</v>
      </c>
      <c r="H38" s="114">
        <v>3.6299999999999994</v>
      </c>
      <c r="I38" s="114">
        <v>75.508085399692632</v>
      </c>
      <c r="J38" s="114">
        <v>78.136609429723691</v>
      </c>
      <c r="K38" s="114">
        <v>-0.2202650895046486</v>
      </c>
      <c r="L38" s="114">
        <v>18637.932762569999</v>
      </c>
      <c r="M38" s="114">
        <v>1130.9327625699998</v>
      </c>
      <c r="N38" s="114">
        <v>311.55172522589527</v>
      </c>
    </row>
    <row r="39" spans="1:14" ht="12.75" customHeight="1" x14ac:dyDescent="0.35">
      <c r="A39" s="115">
        <v>19732</v>
      </c>
      <c r="B39" s="112" t="s">
        <v>395</v>
      </c>
      <c r="C39" s="114">
        <v>17462</v>
      </c>
      <c r="D39" s="114">
        <v>4910.4000759999999</v>
      </c>
      <c r="E39" s="114">
        <v>2086.299927</v>
      </c>
      <c r="F39" s="114">
        <v>922.41665999999987</v>
      </c>
      <c r="G39" s="114">
        <v>3.5561257188282918</v>
      </c>
      <c r="H39" s="114">
        <v>3.63</v>
      </c>
      <c r="I39" s="114">
        <v>60.745011392975591</v>
      </c>
      <c r="J39" s="114">
        <v>68.753388276214551</v>
      </c>
      <c r="K39" s="114">
        <v>-7.3874281171708273E-2</v>
      </c>
      <c r="L39" s="114">
        <v>17824.752275880001</v>
      </c>
      <c r="M39" s="114">
        <v>362.75227587999984</v>
      </c>
      <c r="N39" s="114">
        <v>99.931756440771309</v>
      </c>
    </row>
    <row r="40" spans="1:14" ht="12.75" customHeight="1" x14ac:dyDescent="0.35">
      <c r="A40" s="115">
        <v>19740</v>
      </c>
      <c r="B40" s="112" t="s">
        <v>396</v>
      </c>
      <c r="C40" s="114">
        <v>4013</v>
      </c>
      <c r="D40" s="114">
        <v>1086.6500120000001</v>
      </c>
      <c r="E40" s="114">
        <v>195.78331999999997</v>
      </c>
      <c r="F40" s="114">
        <v>44.066665</v>
      </c>
      <c r="G40" s="114">
        <v>3.6930013856200095</v>
      </c>
      <c r="H40" s="114">
        <v>3.63</v>
      </c>
      <c r="I40" s="114">
        <v>83.34034255890198</v>
      </c>
      <c r="J40" s="114">
        <v>86.204063332104198</v>
      </c>
      <c r="K40" s="114">
        <v>6.3001385620009384E-2</v>
      </c>
      <c r="L40" s="114">
        <v>3944.5395435599999</v>
      </c>
      <c r="M40" s="114">
        <v>-68.460456439999859</v>
      </c>
      <c r="N40" s="114">
        <v>-18.859629873278198</v>
      </c>
    </row>
    <row r="41" spans="1:14" ht="12.75" customHeight="1" x14ac:dyDescent="0.35">
      <c r="A41" s="115">
        <v>19742</v>
      </c>
      <c r="B41" s="112" t="s">
        <v>397</v>
      </c>
      <c r="C41" s="114">
        <v>13098</v>
      </c>
      <c r="D41" s="114">
        <v>2895.8833649999997</v>
      </c>
      <c r="E41" s="114">
        <v>902.36663500000009</v>
      </c>
      <c r="F41" s="114">
        <v>376.66666400000003</v>
      </c>
      <c r="G41" s="114">
        <v>4.5229722157680898</v>
      </c>
      <c r="H41" s="114">
        <v>4.830000000000001</v>
      </c>
      <c r="I41" s="114">
        <v>64.954619710778431</v>
      </c>
      <c r="J41" s="114">
        <v>71.396070358105874</v>
      </c>
      <c r="K41" s="114">
        <v>-0.30702778423191035</v>
      </c>
      <c r="L41" s="114">
        <v>13987.116652949999</v>
      </c>
      <c r="M41" s="114">
        <v>889.11665294999966</v>
      </c>
      <c r="N41" s="114">
        <v>184.08212276397509</v>
      </c>
    </row>
    <row r="42" spans="1:14" ht="12.75" customHeight="1" x14ac:dyDescent="0.35">
      <c r="A42" s="115">
        <v>19743</v>
      </c>
      <c r="B42" s="112" t="s">
        <v>398</v>
      </c>
      <c r="C42" s="114">
        <v>5800</v>
      </c>
      <c r="D42" s="114">
        <v>1202.8000159999999</v>
      </c>
      <c r="E42" s="114">
        <v>200.83331700000002</v>
      </c>
      <c r="F42" s="114">
        <v>30.366665000000001</v>
      </c>
      <c r="G42" s="114">
        <v>4.8220817449673197</v>
      </c>
      <c r="H42" s="114">
        <v>4.830000000000001</v>
      </c>
      <c r="I42" s="114">
        <v>83.739760060915415</v>
      </c>
      <c r="J42" s="114">
        <v>85.551413549178335</v>
      </c>
      <c r="K42" s="114">
        <v>-7.9182550326800088E-3</v>
      </c>
      <c r="L42" s="114">
        <v>5809.5240772800007</v>
      </c>
      <c r="M42" s="114">
        <v>9.5240772800002009</v>
      </c>
      <c r="N42" s="114">
        <v>1.9718586501035611</v>
      </c>
    </row>
    <row r="43" spans="1:14" ht="12.75" customHeight="1" x14ac:dyDescent="0.35">
      <c r="A43" s="115">
        <v>19749</v>
      </c>
      <c r="B43" s="112" t="s">
        <v>399</v>
      </c>
      <c r="C43" s="114">
        <v>10438</v>
      </c>
      <c r="D43" s="114">
        <v>2141.7333540000004</v>
      </c>
      <c r="E43" s="114">
        <v>450.11664500000001</v>
      </c>
      <c r="F43" s="114">
        <v>157.599997</v>
      </c>
      <c r="G43" s="114">
        <v>4.8736225639412618</v>
      </c>
      <c r="H43" s="114">
        <v>4.8299999999999992</v>
      </c>
      <c r="I43" s="114">
        <v>78.600323979632819</v>
      </c>
      <c r="J43" s="114">
        <v>83.379694249920334</v>
      </c>
      <c r="K43" s="114">
        <v>4.3622563941261773E-2</v>
      </c>
      <c r="L43" s="114">
        <v>10344.572099820001</v>
      </c>
      <c r="M43" s="114">
        <v>-93.427900179999739</v>
      </c>
      <c r="N43" s="114">
        <v>-19.343250554865374</v>
      </c>
    </row>
    <row r="44" spans="1:14" ht="12.75" customHeight="1" x14ac:dyDescent="0.35">
      <c r="A44" s="115">
        <v>19751</v>
      </c>
      <c r="B44" s="112" t="s">
        <v>400</v>
      </c>
      <c r="C44" s="114">
        <v>10470</v>
      </c>
      <c r="D44" s="114">
        <v>2164.2333550000003</v>
      </c>
      <c r="E44" s="114">
        <v>604.16664500000002</v>
      </c>
      <c r="F44" s="114">
        <v>169.51666400000002</v>
      </c>
      <c r="G44" s="114">
        <v>4.8377407989814474</v>
      </c>
      <c r="H44" s="114">
        <v>4.8299999999999992</v>
      </c>
      <c r="I44" s="114">
        <v>73.783640291514473</v>
      </c>
      <c r="J44" s="114">
        <v>78.301613340097589</v>
      </c>
      <c r="K44" s="114">
        <v>7.7407989814474833E-3</v>
      </c>
      <c r="L44" s="114">
        <v>10453.24710465</v>
      </c>
      <c r="M44" s="114">
        <v>-16.752895350000653</v>
      </c>
      <c r="N44" s="114">
        <v>-3.4685083540374033</v>
      </c>
    </row>
    <row r="45" spans="1:14" ht="12.75" customHeight="1" x14ac:dyDescent="0.35">
      <c r="A45" s="115">
        <v>19774</v>
      </c>
      <c r="B45" s="112" t="s">
        <v>401</v>
      </c>
      <c r="C45" s="114">
        <v>2996</v>
      </c>
      <c r="D45" s="114">
        <v>830.53334199999995</v>
      </c>
      <c r="E45" s="114">
        <v>117.316658</v>
      </c>
      <c r="F45" s="114">
        <v>12.366666</v>
      </c>
      <c r="G45" s="114">
        <v>3.6073205595640014</v>
      </c>
      <c r="H45" s="114">
        <v>3.6300000000000008</v>
      </c>
      <c r="I45" s="114">
        <v>85.953970790284117</v>
      </c>
      <c r="J45" s="114">
        <v>87.07541833800434</v>
      </c>
      <c r="K45" s="114">
        <v>-2.2679440435998687E-2</v>
      </c>
      <c r="L45" s="114">
        <v>3014.83603146</v>
      </c>
      <c r="M45" s="114">
        <v>18.836031459999941</v>
      </c>
      <c r="N45" s="114">
        <v>5.188989382920095</v>
      </c>
    </row>
    <row r="46" spans="1:14" ht="12.75" customHeight="1" x14ac:dyDescent="0.35">
      <c r="A46" s="115">
        <v>19775</v>
      </c>
      <c r="B46" s="112" t="s">
        <v>402</v>
      </c>
      <c r="C46" s="114">
        <v>8774</v>
      </c>
      <c r="D46" s="114">
        <v>2123.1166970000004</v>
      </c>
      <c r="E46" s="114">
        <v>1038.9999699999998</v>
      </c>
      <c r="F46" s="114">
        <v>82.533332000000016</v>
      </c>
      <c r="G46" s="114">
        <v>4.1326037388325423</v>
      </c>
      <c r="H46" s="114">
        <v>3.6299999999999994</v>
      </c>
      <c r="I46" s="114">
        <v>74.494318045079467</v>
      </c>
      <c r="J46" s="114">
        <v>76.438668918168645</v>
      </c>
      <c r="K46" s="114">
        <v>0.50260373883254261</v>
      </c>
      <c r="L46" s="114">
        <v>7706.9136101100003</v>
      </c>
      <c r="M46" s="114">
        <v>-1067.0863898899997</v>
      </c>
      <c r="N46" s="114">
        <v>-293.9631928071625</v>
      </c>
    </row>
    <row r="47" spans="1:14" ht="12.75" customHeight="1" x14ac:dyDescent="0.35">
      <c r="A47" s="115">
        <v>26306</v>
      </c>
      <c r="B47" s="112" t="s">
        <v>403</v>
      </c>
      <c r="C47" s="114">
        <v>12703</v>
      </c>
      <c r="D47" s="114">
        <v>3357.2667190000006</v>
      </c>
      <c r="E47" s="114">
        <v>1047.6332799999998</v>
      </c>
      <c r="F47" s="114">
        <v>350.68332899999996</v>
      </c>
      <c r="G47" s="114">
        <v>3.7837327395256013</v>
      </c>
      <c r="H47" s="114">
        <v>4</v>
      </c>
      <c r="I47" s="114">
        <v>66.779399727931775</v>
      </c>
      <c r="J47" s="114">
        <v>72.095847822219753</v>
      </c>
      <c r="K47" s="114">
        <v>-0.21626726047439887</v>
      </c>
      <c r="L47" s="114">
        <v>13429.066876000003</v>
      </c>
      <c r="M47" s="114">
        <v>726.06687600000032</v>
      </c>
      <c r="N47" s="114">
        <v>181.51671900000008</v>
      </c>
    </row>
    <row r="48" spans="1:14" ht="12.75" customHeight="1" x14ac:dyDescent="0.35">
      <c r="A48" s="115">
        <v>0</v>
      </c>
      <c r="B48" s="112" t="s">
        <v>370</v>
      </c>
      <c r="C48" s="114">
        <v>0</v>
      </c>
      <c r="D48" s="114">
        <v>0</v>
      </c>
      <c r="E48" s="114">
        <v>0</v>
      </c>
      <c r="F48" s="114">
        <v>0</v>
      </c>
      <c r="G48" s="114">
        <v>0</v>
      </c>
      <c r="H48" s="114">
        <v>0</v>
      </c>
      <c r="I48" s="114">
        <v>0</v>
      </c>
      <c r="J48" s="114">
        <v>0</v>
      </c>
      <c r="K48" s="114">
        <v>0</v>
      </c>
      <c r="L48" s="114">
        <v>0</v>
      </c>
      <c r="M48" s="114">
        <v>0</v>
      </c>
      <c r="N48" s="114">
        <v>0</v>
      </c>
    </row>
    <row r="49" spans="1:14" ht="12.75" customHeight="1" x14ac:dyDescent="0.35">
      <c r="A49" s="112" t="s">
        <v>371</v>
      </c>
      <c r="C49" s="114">
        <v>720321.5</v>
      </c>
      <c r="D49" s="114">
        <v>174688.18575599999</v>
      </c>
      <c r="E49" s="114">
        <v>41739.264311999985</v>
      </c>
      <c r="F49" s="114">
        <v>16933.933186999999</v>
      </c>
      <c r="G49" s="114">
        <v>4.1234700382436094</v>
      </c>
      <c r="H49" s="114">
        <v>4.2344434107248334</v>
      </c>
      <c r="I49" s="114">
        <v>71.778936938698763</v>
      </c>
      <c r="J49" s="114">
        <v>77.38444324763806</v>
      </c>
      <c r="K49" s="114">
        <v>-0.11097337248122414</v>
      </c>
      <c r="L49" s="114">
        <v>739707.23710596992</v>
      </c>
      <c r="M49" s="114">
        <v>19385.737105970002</v>
      </c>
      <c r="N49" s="114">
        <v>7183.8656273831029</v>
      </c>
    </row>
    <row r="50" spans="1:14" ht="12.75" customHeight="1" x14ac:dyDescent="0.35">
      <c r="A50" s="112" t="s">
        <v>413</v>
      </c>
    </row>
    <row r="51" spans="1:14" ht="12.75" customHeight="1" x14ac:dyDescent="0.35">
      <c r="A51" s="115">
        <v>18520</v>
      </c>
      <c r="B51" s="112" t="s">
        <v>414</v>
      </c>
      <c r="C51" s="114">
        <v>1565</v>
      </c>
      <c r="D51" s="114">
        <v>269.43334200000004</v>
      </c>
      <c r="E51" s="114">
        <v>71.683325000000011</v>
      </c>
      <c r="F51" s="114">
        <v>618.88333299999999</v>
      </c>
      <c r="G51" s="114">
        <v>5.8084867610779964</v>
      </c>
      <c r="H51" s="114">
        <v>8.6600000000000019</v>
      </c>
      <c r="I51" s="114">
        <v>18.824576597382602</v>
      </c>
      <c r="J51" s="114">
        <v>52.977750086990476</v>
      </c>
      <c r="K51" s="114">
        <v>-2.8515132389220037</v>
      </c>
      <c r="L51" s="114">
        <v>2333.2927417200003</v>
      </c>
      <c r="M51" s="114">
        <v>768.29274172000032</v>
      </c>
      <c r="N51" s="114">
        <v>88.717406665127058</v>
      </c>
    </row>
    <row r="52" spans="1:14" ht="12.75" customHeight="1" x14ac:dyDescent="0.35">
      <c r="A52" s="115">
        <v>18567</v>
      </c>
      <c r="B52" s="112" t="s">
        <v>415</v>
      </c>
      <c r="C52" s="114">
        <v>69504</v>
      </c>
      <c r="D52" s="114">
        <v>9258.6168179999986</v>
      </c>
      <c r="E52" s="114">
        <v>2191.1165169999999</v>
      </c>
      <c r="F52" s="114">
        <v>1754.4833299999998</v>
      </c>
      <c r="G52" s="114">
        <v>7.5069528598348363</v>
      </c>
      <c r="H52" s="114">
        <v>8</v>
      </c>
      <c r="I52" s="114">
        <v>65.797163288216922</v>
      </c>
      <c r="J52" s="114">
        <v>75.879496454665684</v>
      </c>
      <c r="K52" s="114">
        <v>-0.49304714016516415</v>
      </c>
      <c r="L52" s="114">
        <v>74068.934543999989</v>
      </c>
      <c r="M52" s="114">
        <v>4564.9345439999988</v>
      </c>
      <c r="N52" s="114">
        <v>570.61681799999985</v>
      </c>
    </row>
    <row r="53" spans="1:14" ht="12.75" customHeight="1" x14ac:dyDescent="0.35">
      <c r="A53" s="115">
        <v>18568</v>
      </c>
      <c r="B53" s="112" t="s">
        <v>416</v>
      </c>
      <c r="C53" s="114">
        <v>95969</v>
      </c>
      <c r="D53" s="114">
        <v>12776.683542999999</v>
      </c>
      <c r="E53" s="114">
        <v>3242.6997899999988</v>
      </c>
      <c r="F53" s="114">
        <v>503.03333100000003</v>
      </c>
      <c r="G53" s="114">
        <v>7.5112606238556188</v>
      </c>
      <c r="H53" s="114">
        <v>8</v>
      </c>
      <c r="I53" s="114">
        <v>72.605147563781344</v>
      </c>
      <c r="J53" s="114">
        <v>74.88506112022381</v>
      </c>
      <c r="K53" s="114">
        <v>-0.4887393761443809</v>
      </c>
      <c r="L53" s="114">
        <v>102213.46834399999</v>
      </c>
      <c r="M53" s="114">
        <v>6244.4683439999981</v>
      </c>
      <c r="N53" s="114">
        <v>780.55854299999976</v>
      </c>
    </row>
    <row r="54" spans="1:14" ht="12.75" customHeight="1" x14ac:dyDescent="0.35">
      <c r="A54" s="115">
        <v>18569</v>
      </c>
      <c r="B54" s="112" t="s">
        <v>417</v>
      </c>
      <c r="C54" s="114">
        <v>30725</v>
      </c>
      <c r="D54" s="114">
        <v>4230.7667469999997</v>
      </c>
      <c r="E54" s="114">
        <v>1334.1332580000003</v>
      </c>
      <c r="F54" s="114">
        <v>2093.433329</v>
      </c>
      <c r="G54" s="114">
        <v>7.2622769907574867</v>
      </c>
      <c r="H54" s="114">
        <v>8</v>
      </c>
      <c r="I54" s="114">
        <v>50.149619146885797</v>
      </c>
      <c r="J54" s="114">
        <v>68.008859037890318</v>
      </c>
      <c r="K54" s="114">
        <v>-0.73772300924251344</v>
      </c>
      <c r="L54" s="114">
        <v>33846.133975999997</v>
      </c>
      <c r="M54" s="114">
        <v>3121.1339759999992</v>
      </c>
      <c r="N54" s="114">
        <v>390.1417469999999</v>
      </c>
    </row>
    <row r="55" spans="1:14" ht="12.75" customHeight="1" x14ac:dyDescent="0.35">
      <c r="A55" s="115">
        <v>18570</v>
      </c>
      <c r="B55" s="112" t="s">
        <v>418</v>
      </c>
      <c r="C55" s="114">
        <v>60749</v>
      </c>
      <c r="D55" s="114">
        <v>8538.0001339999999</v>
      </c>
      <c r="E55" s="114">
        <v>1573.2332020000003</v>
      </c>
      <c r="F55" s="114">
        <v>491.01666099999994</v>
      </c>
      <c r="G55" s="114">
        <v>7.1151322378276269</v>
      </c>
      <c r="H55" s="114">
        <v>8</v>
      </c>
      <c r="I55" s="114">
        <v>71.622768772182155</v>
      </c>
      <c r="J55" s="114">
        <v>75.100877881669348</v>
      </c>
      <c r="K55" s="114">
        <v>-0.88486776217237317</v>
      </c>
      <c r="L55" s="114">
        <v>68304.001071999999</v>
      </c>
      <c r="M55" s="114">
        <v>7555.0010719999973</v>
      </c>
      <c r="N55" s="114">
        <v>944.375134</v>
      </c>
    </row>
    <row r="56" spans="1:14" ht="12.75" customHeight="1" x14ac:dyDescent="0.35">
      <c r="A56" s="115">
        <v>18572</v>
      </c>
      <c r="B56" s="112" t="s">
        <v>419</v>
      </c>
      <c r="C56" s="114">
        <v>74891.33</v>
      </c>
      <c r="D56" s="114">
        <v>10398.783556999999</v>
      </c>
      <c r="E56" s="114">
        <v>4315.4997829999993</v>
      </c>
      <c r="F56" s="114">
        <v>781.94999499999994</v>
      </c>
      <c r="G56" s="114">
        <v>7.2019318018775849</v>
      </c>
      <c r="H56" s="114">
        <v>8</v>
      </c>
      <c r="I56" s="114">
        <v>60.410914366242658</v>
      </c>
      <c r="J56" s="114">
        <v>63.62128575131814</v>
      </c>
      <c r="K56" s="114">
        <v>-0.79806819812241547</v>
      </c>
      <c r="L56" s="114">
        <v>83190.268455999991</v>
      </c>
      <c r="M56" s="114">
        <v>8298.938455999998</v>
      </c>
      <c r="N56" s="114">
        <v>1037.3673069999998</v>
      </c>
    </row>
    <row r="57" spans="1:14" ht="12.75" customHeight="1" x14ac:dyDescent="0.35">
      <c r="A57" s="115">
        <v>18573</v>
      </c>
      <c r="B57" s="112" t="s">
        <v>420</v>
      </c>
      <c r="C57" s="114">
        <v>4358</v>
      </c>
      <c r="D57" s="114">
        <v>582.05002200000001</v>
      </c>
      <c r="E57" s="114">
        <v>249.933311</v>
      </c>
      <c r="F57" s="114">
        <v>690.73333300000002</v>
      </c>
      <c r="G57" s="114">
        <v>7.4873289842432129</v>
      </c>
      <c r="H57" s="114">
        <v>8</v>
      </c>
      <c r="I57" s="114">
        <v>35.774876059575483</v>
      </c>
      <c r="J57" s="114">
        <v>65.476071261634289</v>
      </c>
      <c r="K57" s="114">
        <v>-0.51267101575678675</v>
      </c>
      <c r="L57" s="114">
        <v>4656.4001760000001</v>
      </c>
      <c r="M57" s="114">
        <v>298.40017599999993</v>
      </c>
      <c r="N57" s="114">
        <v>37.300021999999991</v>
      </c>
    </row>
    <row r="58" spans="1:14" ht="12.75" customHeight="1" x14ac:dyDescent="0.35">
      <c r="A58" s="115">
        <v>18704</v>
      </c>
      <c r="B58" s="112" t="s">
        <v>421</v>
      </c>
      <c r="C58" s="114">
        <v>624</v>
      </c>
      <c r="D58" s="114">
        <v>32.85</v>
      </c>
      <c r="E58" s="114">
        <v>95.05</v>
      </c>
      <c r="F58" s="114">
        <v>0</v>
      </c>
      <c r="G58" s="114">
        <v>18.995433789954337</v>
      </c>
      <c r="H58" s="114">
        <v>9.3699999999999992</v>
      </c>
      <c r="I58" s="114">
        <v>52.068426590611161</v>
      </c>
      <c r="J58" s="114">
        <v>52.068426590611161</v>
      </c>
      <c r="K58" s="114">
        <v>9.6254337899543376</v>
      </c>
      <c r="L58" s="114">
        <v>307.80450000000002</v>
      </c>
      <c r="M58" s="114">
        <v>-316.19549999999998</v>
      </c>
      <c r="N58" s="114">
        <v>-33.745517609391676</v>
      </c>
    </row>
    <row r="59" spans="1:14" ht="12.75" customHeight="1" x14ac:dyDescent="0.35">
      <c r="A59" s="115">
        <v>18919</v>
      </c>
      <c r="B59" s="112" t="s">
        <v>422</v>
      </c>
      <c r="C59" s="114">
        <v>40527.33</v>
      </c>
      <c r="D59" s="114">
        <v>5046.3833880000011</v>
      </c>
      <c r="E59" s="114">
        <v>1434.4666100000002</v>
      </c>
      <c r="F59" s="114">
        <v>1433.2166649999999</v>
      </c>
      <c r="G59" s="114">
        <v>8.0309653238736427</v>
      </c>
      <c r="H59" s="114">
        <v>8.6625097181538173</v>
      </c>
      <c r="I59" s="114">
        <v>59.10660769918659</v>
      </c>
      <c r="J59" s="114">
        <v>72.177821381981133</v>
      </c>
      <c r="K59" s="114">
        <v>-0.62903467612635722</v>
      </c>
      <c r="L59" s="114">
        <v>43714.345140079997</v>
      </c>
      <c r="M59" s="114">
        <v>3187.0151400799991</v>
      </c>
      <c r="N59" s="114">
        <v>368.64705235719777</v>
      </c>
    </row>
    <row r="60" spans="1:14" ht="12.75" customHeight="1" x14ac:dyDescent="0.35">
      <c r="A60" s="115">
        <v>18920</v>
      </c>
      <c r="B60" s="112" t="s">
        <v>423</v>
      </c>
      <c r="C60" s="114">
        <v>30235</v>
      </c>
      <c r="D60" s="114">
        <v>3702.8667110000006</v>
      </c>
      <c r="E60" s="114">
        <v>1310.0332880000001</v>
      </c>
      <c r="F60" s="114">
        <v>569.13333199999988</v>
      </c>
      <c r="G60" s="114">
        <v>8.1652952589899463</v>
      </c>
      <c r="H60" s="114">
        <v>8.6599999999999984</v>
      </c>
      <c r="I60" s="114">
        <v>62.546016564059947</v>
      </c>
      <c r="J60" s="114">
        <v>68.983684923155934</v>
      </c>
      <c r="K60" s="114">
        <v>-0.49470474101005379</v>
      </c>
      <c r="L60" s="114">
        <v>32066.825717259995</v>
      </c>
      <c r="M60" s="114">
        <v>1831.8257172599999</v>
      </c>
      <c r="N60" s="114">
        <v>211.52721908314089</v>
      </c>
    </row>
    <row r="61" spans="1:14" ht="12.75" customHeight="1" x14ac:dyDescent="0.35">
      <c r="A61" s="115">
        <v>18921</v>
      </c>
      <c r="B61" s="112" t="s">
        <v>424</v>
      </c>
      <c r="C61" s="114">
        <v>30494</v>
      </c>
      <c r="D61" s="114">
        <v>4063.6334180000003</v>
      </c>
      <c r="E61" s="114">
        <v>2542.9665859999996</v>
      </c>
      <c r="F61" s="114">
        <v>493.08333199999993</v>
      </c>
      <c r="G61" s="114">
        <v>7.504121770661154</v>
      </c>
      <c r="H61" s="114">
        <v>8.66</v>
      </c>
      <c r="I61" s="114">
        <v>49.597241826913468</v>
      </c>
      <c r="J61" s="114">
        <v>53.298930024482118</v>
      </c>
      <c r="K61" s="114">
        <v>-1.1558782293388459</v>
      </c>
      <c r="L61" s="114">
        <v>35191.065399880004</v>
      </c>
      <c r="M61" s="114">
        <v>4697.0653998800008</v>
      </c>
      <c r="N61" s="114">
        <v>542.38630483602765</v>
      </c>
    </row>
    <row r="62" spans="1:14" ht="12.75" customHeight="1" x14ac:dyDescent="0.35">
      <c r="A62" s="115">
        <v>18922</v>
      </c>
      <c r="B62" s="112" t="s">
        <v>425</v>
      </c>
      <c r="C62" s="114">
        <v>3018</v>
      </c>
      <c r="D62" s="114">
        <v>574.70001000000002</v>
      </c>
      <c r="E62" s="114">
        <v>124.64999299999999</v>
      </c>
      <c r="F62" s="114">
        <v>122.066666</v>
      </c>
      <c r="G62" s="114">
        <v>5.2514354402047081</v>
      </c>
      <c r="H62" s="114">
        <v>8.66</v>
      </c>
      <c r="I62" s="114">
        <v>42.426561138815558</v>
      </c>
      <c r="J62" s="114">
        <v>49.831821521104509</v>
      </c>
      <c r="K62" s="114">
        <v>-3.408564559795292</v>
      </c>
      <c r="L62" s="114">
        <v>4976.9020866000001</v>
      </c>
      <c r="M62" s="114">
        <v>1958.9020865999998</v>
      </c>
      <c r="N62" s="114">
        <v>226.20116473441107</v>
      </c>
    </row>
    <row r="63" spans="1:14" ht="12.75" customHeight="1" x14ac:dyDescent="0.35">
      <c r="A63" s="115">
        <v>18923</v>
      </c>
      <c r="B63" s="112" t="s">
        <v>426</v>
      </c>
      <c r="C63" s="114">
        <v>11167.99</v>
      </c>
      <c r="D63" s="114">
        <v>1067.5666789999998</v>
      </c>
      <c r="E63" s="114">
        <v>522.533321</v>
      </c>
      <c r="F63" s="114">
        <v>346.933333</v>
      </c>
      <c r="G63" s="114">
        <v>10.461163897004697</v>
      </c>
      <c r="H63" s="114">
        <v>8.6600000000000019</v>
      </c>
      <c r="I63" s="114">
        <v>66.576357442110691</v>
      </c>
      <c r="J63" s="114">
        <v>81.10220964504245</v>
      </c>
      <c r="K63" s="114">
        <v>1.8011638970046966</v>
      </c>
      <c r="L63" s="114">
        <v>9245.1274401399987</v>
      </c>
      <c r="M63" s="114">
        <v>-1922.8625598600008</v>
      </c>
      <c r="N63" s="114">
        <v>-222.03955656581999</v>
      </c>
    </row>
    <row r="64" spans="1:14" ht="12.75" customHeight="1" x14ac:dyDescent="0.35">
      <c r="A64" s="115">
        <v>19580</v>
      </c>
      <c r="B64" s="112" t="s">
        <v>427</v>
      </c>
      <c r="C64" s="114">
        <v>4428</v>
      </c>
      <c r="D64" s="114">
        <v>581.16667700000005</v>
      </c>
      <c r="E64" s="114">
        <v>749.31665600000008</v>
      </c>
      <c r="F64" s="114">
        <v>80.883333000000007</v>
      </c>
      <c r="G64" s="114">
        <v>7.6191567328971272</v>
      </c>
      <c r="H64" s="114">
        <v>8.66</v>
      </c>
      <c r="I64" s="114">
        <v>36.22845923157017</v>
      </c>
      <c r="J64" s="114">
        <v>38.430875797488959</v>
      </c>
      <c r="K64" s="114">
        <v>-1.0408432671028731</v>
      </c>
      <c r="L64" s="114">
        <v>5032.9034228199998</v>
      </c>
      <c r="M64" s="114">
        <v>604.90342281999995</v>
      </c>
      <c r="N64" s="114">
        <v>69.850279771362594</v>
      </c>
    </row>
    <row r="65" spans="1:14" ht="12.75" customHeight="1" x14ac:dyDescent="0.35">
      <c r="A65" s="115">
        <v>19583</v>
      </c>
      <c r="B65" s="112" t="s">
        <v>428</v>
      </c>
      <c r="C65" s="114">
        <v>4354</v>
      </c>
      <c r="D65" s="114">
        <v>542.76667500000008</v>
      </c>
      <c r="E65" s="114">
        <v>120.366658</v>
      </c>
      <c r="F65" s="114">
        <v>148.966666</v>
      </c>
      <c r="G65" s="114">
        <v>8.0218631698418115</v>
      </c>
      <c r="H65" s="114">
        <v>8.6600000000000019</v>
      </c>
      <c r="I65" s="114">
        <v>61.910031174180133</v>
      </c>
      <c r="J65" s="114">
        <v>74.145859927256026</v>
      </c>
      <c r="K65" s="114">
        <v>-0.63813683015818923</v>
      </c>
      <c r="L65" s="114">
        <v>4700.3594055000003</v>
      </c>
      <c r="M65" s="114">
        <v>346.35940550000026</v>
      </c>
      <c r="N65" s="114">
        <v>39.995312413394949</v>
      </c>
    </row>
    <row r="66" spans="1:14" ht="12.75" customHeight="1" x14ac:dyDescent="0.35">
      <c r="A66" s="115">
        <v>19584</v>
      </c>
      <c r="B66" s="112" t="s">
        <v>429</v>
      </c>
      <c r="C66" s="114">
        <v>5492</v>
      </c>
      <c r="D66" s="114">
        <v>679.91667099999995</v>
      </c>
      <c r="E66" s="114">
        <v>231.64999599999999</v>
      </c>
      <c r="F66" s="114">
        <v>216.51666599999996</v>
      </c>
      <c r="G66" s="114">
        <v>8.0774604216168733</v>
      </c>
      <c r="H66" s="114">
        <v>8.66</v>
      </c>
      <c r="I66" s="114">
        <v>56.217490321469974</v>
      </c>
      <c r="J66" s="114">
        <v>69.570351960032667</v>
      </c>
      <c r="K66" s="114">
        <v>-0.58253957838312653</v>
      </c>
      <c r="L66" s="114">
        <v>5888.0783708599993</v>
      </c>
      <c r="M66" s="114">
        <v>396.07837085999955</v>
      </c>
      <c r="N66" s="114">
        <v>45.736532431870621</v>
      </c>
    </row>
    <row r="67" spans="1:14" ht="12.75" customHeight="1" x14ac:dyDescent="0.35">
      <c r="A67" s="115">
        <v>19673</v>
      </c>
      <c r="B67" s="112" t="s">
        <v>430</v>
      </c>
      <c r="C67" s="114">
        <v>5986</v>
      </c>
      <c r="D67" s="114">
        <v>745.65000399999985</v>
      </c>
      <c r="E67" s="114">
        <v>239.68332900000001</v>
      </c>
      <c r="F67" s="114">
        <v>139.58333300000001</v>
      </c>
      <c r="G67" s="114">
        <v>8.0278950819934565</v>
      </c>
      <c r="H67" s="114">
        <v>8</v>
      </c>
      <c r="I67" s="114">
        <v>66.516038264473551</v>
      </c>
      <c r="J67" s="114">
        <v>75.938768631914343</v>
      </c>
      <c r="K67" s="114">
        <v>2.7895081993456187E-2</v>
      </c>
      <c r="L67" s="114">
        <v>5965.2000319999988</v>
      </c>
      <c r="M67" s="114">
        <v>-20.799968000000373</v>
      </c>
      <c r="N67" s="114">
        <v>-2.5999960000000466</v>
      </c>
    </row>
    <row r="68" spans="1:14" ht="12.75" customHeight="1" x14ac:dyDescent="0.35">
      <c r="A68" s="115">
        <v>26032</v>
      </c>
      <c r="B68" s="112" t="s">
        <v>431</v>
      </c>
      <c r="C68" s="114">
        <v>14757</v>
      </c>
      <c r="D68" s="114">
        <v>1719.3500219999999</v>
      </c>
      <c r="E68" s="114">
        <v>1876.816646</v>
      </c>
      <c r="F68" s="114">
        <v>409.49999699999995</v>
      </c>
      <c r="G68" s="114">
        <v>8.5828945887552397</v>
      </c>
      <c r="H68" s="114">
        <v>9.3702835373913178</v>
      </c>
      <c r="I68" s="114">
        <v>39.317077889137842</v>
      </c>
      <c r="J68" s="114">
        <v>43.794162730937003</v>
      </c>
      <c r="K68" s="114">
        <v>-0.78710541124476097</v>
      </c>
      <c r="L68" s="114">
        <v>16110.797206159999</v>
      </c>
      <c r="M68" s="114">
        <v>1353.7972061600005</v>
      </c>
      <c r="N68" s="114">
        <v>144.43893935862542</v>
      </c>
    </row>
    <row r="69" spans="1:14" ht="12.75" customHeight="1" x14ac:dyDescent="0.35">
      <c r="A69" s="115">
        <v>26034</v>
      </c>
      <c r="B69" s="112" t="s">
        <v>432</v>
      </c>
      <c r="C69" s="114">
        <v>70127</v>
      </c>
      <c r="D69" s="114">
        <v>7775.7167309999977</v>
      </c>
      <c r="E69" s="114">
        <v>2328.3166079999996</v>
      </c>
      <c r="F69" s="114">
        <v>1081.6999899999998</v>
      </c>
      <c r="G69" s="114">
        <v>9.018718457222052</v>
      </c>
      <c r="H69" s="114">
        <v>9.3700000000000045</v>
      </c>
      <c r="I69" s="114">
        <v>66.90848681375526</v>
      </c>
      <c r="J69" s="114">
        <v>74.071458973238919</v>
      </c>
      <c r="K69" s="114">
        <v>-0.35128154277794804</v>
      </c>
      <c r="L69" s="114">
        <v>72858.465769470014</v>
      </c>
      <c r="M69" s="114">
        <v>2731.4657694699986</v>
      </c>
      <c r="N69" s="114">
        <v>291.51182171504792</v>
      </c>
    </row>
    <row r="70" spans="1:14" ht="12.75" customHeight="1" x14ac:dyDescent="0.35">
      <c r="A70" s="115">
        <v>26183</v>
      </c>
      <c r="B70" s="112" t="s">
        <v>433</v>
      </c>
      <c r="C70" s="114">
        <v>9560</v>
      </c>
      <c r="D70" s="114">
        <v>1085.266674</v>
      </c>
      <c r="E70" s="114">
        <v>403.58332599999994</v>
      </c>
      <c r="F70" s="114">
        <v>97.416666000000006</v>
      </c>
      <c r="G70" s="114">
        <v>8.808894835740622</v>
      </c>
      <c r="H70" s="114">
        <v>9.3699999999999992</v>
      </c>
      <c r="I70" s="114">
        <v>64.319417612338327</v>
      </c>
      <c r="J70" s="114">
        <v>68.52788939952201</v>
      </c>
      <c r="K70" s="114">
        <v>-0.56110516425937818</v>
      </c>
      <c r="L70" s="114">
        <v>10168.948735379998</v>
      </c>
      <c r="M70" s="114">
        <v>608.94873537999922</v>
      </c>
      <c r="N70" s="114">
        <v>64.989192676627468</v>
      </c>
    </row>
    <row r="71" spans="1:14" ht="12.75" customHeight="1" x14ac:dyDescent="0.35">
      <c r="A71" s="115">
        <v>26190</v>
      </c>
      <c r="B71" s="112" t="s">
        <v>434</v>
      </c>
      <c r="C71" s="114">
        <v>73861</v>
      </c>
      <c r="D71" s="114">
        <v>8365.9833990000006</v>
      </c>
      <c r="E71" s="114">
        <v>2799.6666069999987</v>
      </c>
      <c r="F71" s="114">
        <v>1259.5166589999997</v>
      </c>
      <c r="G71" s="114">
        <v>8.8287289703238869</v>
      </c>
      <c r="H71" s="114">
        <v>9.3703836369099633</v>
      </c>
      <c r="I71" s="114">
        <v>63.439346542203545</v>
      </c>
      <c r="J71" s="114">
        <v>70.595482884810068</v>
      </c>
      <c r="K71" s="114">
        <v>-0.5412710296761134</v>
      </c>
      <c r="L71" s="114">
        <v>78392.473948650004</v>
      </c>
      <c r="M71" s="114">
        <v>4531.4739486500021</v>
      </c>
      <c r="N71" s="114">
        <v>483.53885999355356</v>
      </c>
    </row>
    <row r="72" spans="1:14" ht="12.75" customHeight="1" x14ac:dyDescent="0.35">
      <c r="A72" s="115">
        <v>26207</v>
      </c>
      <c r="B72" s="112" t="s">
        <v>435</v>
      </c>
      <c r="C72" s="114">
        <v>87544</v>
      </c>
      <c r="D72" s="114">
        <v>10334.116765999999</v>
      </c>
      <c r="E72" s="114">
        <v>3214.9832489999994</v>
      </c>
      <c r="F72" s="114">
        <v>2571.5666499999993</v>
      </c>
      <c r="G72" s="114">
        <v>8.4713577349954239</v>
      </c>
      <c r="H72" s="114">
        <v>9.370000000000001</v>
      </c>
      <c r="I72" s="114">
        <v>57.956719776684274</v>
      </c>
      <c r="J72" s="114">
        <v>68.956680478495684</v>
      </c>
      <c r="K72" s="114">
        <v>-0.89864226500457567</v>
      </c>
      <c r="L72" s="114">
        <v>96830.674097420007</v>
      </c>
      <c r="M72" s="114">
        <v>9286.6740974199965</v>
      </c>
      <c r="N72" s="114">
        <v>991.10716087726746</v>
      </c>
    </row>
    <row r="73" spans="1:14" ht="12.75" customHeight="1" x14ac:dyDescent="0.35">
      <c r="A73" s="115">
        <v>26210</v>
      </c>
      <c r="B73" s="112" t="s">
        <v>436</v>
      </c>
      <c r="C73" s="114">
        <v>219971</v>
      </c>
      <c r="D73" s="114">
        <v>24220.01696099999</v>
      </c>
      <c r="E73" s="114">
        <v>10983.516401000004</v>
      </c>
      <c r="F73" s="114">
        <v>1278.3166349999995</v>
      </c>
      <c r="G73" s="114">
        <v>9.0821984292664144</v>
      </c>
      <c r="H73" s="114">
        <v>9.3701758050007538</v>
      </c>
      <c r="I73" s="114">
        <v>64.348993906213138</v>
      </c>
      <c r="J73" s="114">
        <v>66.685645413996326</v>
      </c>
      <c r="K73" s="114">
        <v>-0.28780157073358625</v>
      </c>
      <c r="L73" s="114">
        <v>226945.81692467001</v>
      </c>
      <c r="M73" s="114">
        <v>6974.8169246700036</v>
      </c>
      <c r="N73" s="114">
        <v>744.31352968880162</v>
      </c>
    </row>
    <row r="74" spans="1:14" ht="12.75" customHeight="1" x14ac:dyDescent="0.35">
      <c r="A74" s="115">
        <v>26212</v>
      </c>
      <c r="B74" s="112" t="s">
        <v>437</v>
      </c>
      <c r="C74" s="114">
        <v>25948</v>
      </c>
      <c r="D74" s="114">
        <v>3229.3500250000002</v>
      </c>
      <c r="E74" s="114">
        <v>793.98331099999996</v>
      </c>
      <c r="F74" s="114">
        <v>975.83332899999994</v>
      </c>
      <c r="G74" s="114">
        <v>8.0350534315337967</v>
      </c>
      <c r="H74" s="114">
        <v>9.3759358178461945</v>
      </c>
      <c r="I74" s="114">
        <v>55.35805775048388</v>
      </c>
      <c r="J74" s="114">
        <v>68.784794554137065</v>
      </c>
      <c r="K74" s="114">
        <v>-1.3449465684662039</v>
      </c>
      <c r="L74" s="114">
        <v>30278.178567759998</v>
      </c>
      <c r="M74" s="114">
        <v>4330.1785677599992</v>
      </c>
      <c r="N74" s="114">
        <v>461.90845559439799</v>
      </c>
    </row>
    <row r="75" spans="1:14" ht="12.75" customHeight="1" x14ac:dyDescent="0.35">
      <c r="A75" s="115">
        <v>26219</v>
      </c>
      <c r="B75" s="112" t="s">
        <v>438</v>
      </c>
      <c r="C75" s="114">
        <v>27389</v>
      </c>
      <c r="D75" s="114">
        <v>3465.0500650000004</v>
      </c>
      <c r="E75" s="114">
        <v>2507.4332719999998</v>
      </c>
      <c r="F75" s="114">
        <v>288.78332900000004</v>
      </c>
      <c r="G75" s="114">
        <v>7.9043590961794656</v>
      </c>
      <c r="H75" s="114">
        <v>9.3723001592503667</v>
      </c>
      <c r="I75" s="114">
        <v>46.673020844489749</v>
      </c>
      <c r="J75" s="114">
        <v>48.929768929353834</v>
      </c>
      <c r="K75" s="114">
        <v>-1.4656409038205345</v>
      </c>
      <c r="L75" s="114">
        <v>32475.489276009994</v>
      </c>
      <c r="M75" s="114">
        <v>5086.4892760100001</v>
      </c>
      <c r="N75" s="114">
        <v>542.72776887276905</v>
      </c>
    </row>
    <row r="76" spans="1:14" ht="12.75" customHeight="1" x14ac:dyDescent="0.35">
      <c r="A76" s="115">
        <v>26804</v>
      </c>
      <c r="B76" s="112" t="s">
        <v>439</v>
      </c>
      <c r="C76" s="114">
        <v>42187</v>
      </c>
      <c r="D76" s="114">
        <v>4910.8667200000009</v>
      </c>
      <c r="E76" s="114">
        <v>1926.64995</v>
      </c>
      <c r="F76" s="114">
        <v>1497.9833269999999</v>
      </c>
      <c r="G76" s="114">
        <v>8.5905406123503987</v>
      </c>
      <c r="H76" s="114">
        <v>9.3713371027467023</v>
      </c>
      <c r="I76" s="114">
        <v>54.007666833709003</v>
      </c>
      <c r="J76" s="114">
        <v>65.839825837401833</v>
      </c>
      <c r="K76" s="114">
        <v>-0.78945938764960144</v>
      </c>
      <c r="L76" s="114">
        <v>46021.387499780001</v>
      </c>
      <c r="M76" s="114">
        <v>3834.3874997799994</v>
      </c>
      <c r="N76" s="114">
        <v>409.05765281875421</v>
      </c>
    </row>
    <row r="77" spans="1:14" ht="12.75" customHeight="1" x14ac:dyDescent="0.35">
      <c r="A77" s="115">
        <v>26807</v>
      </c>
      <c r="B77" s="112" t="s">
        <v>440</v>
      </c>
      <c r="C77" s="114">
        <v>56132</v>
      </c>
      <c r="D77" s="114">
        <v>6328.4833940000008</v>
      </c>
      <c r="E77" s="114">
        <v>2020.2666139999999</v>
      </c>
      <c r="F77" s="114">
        <v>2066.533324</v>
      </c>
      <c r="G77" s="114">
        <v>8.8697396367063917</v>
      </c>
      <c r="H77" s="114">
        <v>9.3707159956703538</v>
      </c>
      <c r="I77" s="114">
        <v>57.513729085553003</v>
      </c>
      <c r="J77" s="114">
        <v>71.749876725627146</v>
      </c>
      <c r="K77" s="114">
        <v>-0.51026036329360747</v>
      </c>
      <c r="L77" s="114">
        <v>59302.420568490023</v>
      </c>
      <c r="M77" s="114">
        <v>3170.4205684900012</v>
      </c>
      <c r="N77" s="114">
        <v>338.26555500470369</v>
      </c>
    </row>
    <row r="78" spans="1:14" ht="12.75" customHeight="1" x14ac:dyDescent="0.35">
      <c r="A78" s="115">
        <v>26814</v>
      </c>
      <c r="B78" s="112" t="s">
        <v>442</v>
      </c>
      <c r="C78" s="114">
        <v>5219</v>
      </c>
      <c r="D78" s="114">
        <v>502.93334199999998</v>
      </c>
      <c r="E78" s="114">
        <v>369.16665999999998</v>
      </c>
      <c r="F78" s="114">
        <v>87.899997999999997</v>
      </c>
      <c r="G78" s="114">
        <v>10.377120711953117</v>
      </c>
      <c r="H78" s="114">
        <v>9.3800000000000008</v>
      </c>
      <c r="I78" s="114">
        <v>57.957977967306327</v>
      </c>
      <c r="J78" s="114">
        <v>63.799631601054827</v>
      </c>
      <c r="K78" s="114">
        <v>0.99712071195311636</v>
      </c>
      <c r="L78" s="114">
        <v>4717.5147479599991</v>
      </c>
      <c r="M78" s="114">
        <v>-501.48525204000032</v>
      </c>
      <c r="N78" s="114">
        <v>-53.463246486140768</v>
      </c>
    </row>
    <row r="79" spans="1:14" ht="12.75" customHeight="1" x14ac:dyDescent="0.35">
      <c r="A79" s="115">
        <v>26036</v>
      </c>
      <c r="B79" s="112" t="s">
        <v>443</v>
      </c>
      <c r="C79" s="114">
        <v>21846</v>
      </c>
      <c r="D79" s="114">
        <v>2587.2500339999997</v>
      </c>
      <c r="E79" s="114">
        <v>943.99997000000008</v>
      </c>
      <c r="F79" s="114">
        <v>306.41666099999998</v>
      </c>
      <c r="G79" s="114">
        <v>8.4437142575760813</v>
      </c>
      <c r="H79" s="114">
        <v>9.3721318001806999</v>
      </c>
      <c r="I79" s="114">
        <v>60.73552404095436</v>
      </c>
      <c r="J79" s="114">
        <v>66.005719141211998</v>
      </c>
      <c r="K79" s="114">
        <v>-0.92628574242391892</v>
      </c>
      <c r="L79" s="114">
        <v>24248.048318669997</v>
      </c>
      <c r="M79" s="114">
        <v>2402.0483186699994</v>
      </c>
      <c r="N79" s="114">
        <v>256.42307412033136</v>
      </c>
    </row>
    <row r="80" spans="1:14" ht="12.75" customHeight="1" x14ac:dyDescent="0.35">
      <c r="A80" s="115">
        <v>1</v>
      </c>
      <c r="B80" s="112" t="s">
        <v>444</v>
      </c>
      <c r="C80" s="114">
        <v>1581.33</v>
      </c>
      <c r="D80" s="114">
        <v>0</v>
      </c>
      <c r="E80" s="114">
        <v>0</v>
      </c>
      <c r="F80" s="114">
        <v>480</v>
      </c>
      <c r="G80" s="114">
        <v>0</v>
      </c>
      <c r="H80" s="114">
        <v>0</v>
      </c>
      <c r="I80" s="114">
        <v>0</v>
      </c>
      <c r="J80" s="114">
        <v>0</v>
      </c>
      <c r="K80" s="114">
        <v>0</v>
      </c>
      <c r="L80" s="114">
        <v>0</v>
      </c>
      <c r="M80" s="114">
        <v>-1581.33</v>
      </c>
      <c r="N80" s="114">
        <v>0</v>
      </c>
    </row>
    <row r="81" spans="1:14" ht="12.75" customHeight="1" x14ac:dyDescent="0.35">
      <c r="A81" s="115">
        <v>0</v>
      </c>
      <c r="B81" s="112" t="s">
        <v>370</v>
      </c>
      <c r="C81" s="114">
        <v>0</v>
      </c>
      <c r="D81" s="114">
        <v>0</v>
      </c>
      <c r="E81" s="114">
        <v>0</v>
      </c>
      <c r="F81" s="114">
        <v>0</v>
      </c>
      <c r="G81" s="114">
        <v>0</v>
      </c>
      <c r="H81" s="114">
        <v>0</v>
      </c>
      <c r="I81" s="114">
        <v>0</v>
      </c>
      <c r="J81" s="114">
        <v>0</v>
      </c>
      <c r="K81" s="114">
        <v>0</v>
      </c>
      <c r="L81" s="114">
        <v>0</v>
      </c>
      <c r="M81" s="114">
        <v>0</v>
      </c>
      <c r="N81" s="114">
        <v>0</v>
      </c>
    </row>
    <row r="82" spans="1:14" ht="12.75" customHeight="1" x14ac:dyDescent="0.35">
      <c r="A82" s="112" t="s">
        <v>371</v>
      </c>
      <c r="C82" s="114">
        <v>1130209.98</v>
      </c>
      <c r="D82" s="114">
        <v>137616.21852900001</v>
      </c>
      <c r="E82" s="114">
        <v>50517.398237000009</v>
      </c>
      <c r="F82" s="114">
        <v>22885.383203000001</v>
      </c>
      <c r="G82" s="114">
        <v>8.2127673037450144</v>
      </c>
      <c r="H82" s="114">
        <v>8.8220076053713221</v>
      </c>
      <c r="I82" s="114">
        <v>60.585238301212222</v>
      </c>
      <c r="J82" s="114">
        <v>67.901752161823339</v>
      </c>
      <c r="K82" s="114">
        <v>-0.6092403016263086</v>
      </c>
      <c r="L82" s="114">
        <v>1214051.3264852802</v>
      </c>
      <c r="M82" s="114">
        <v>83841.346485279981</v>
      </c>
      <c r="N82" s="114">
        <v>9769.8545373520592</v>
      </c>
    </row>
    <row r="83" spans="1:14" ht="12.75" customHeight="1" x14ac:dyDescent="0.35">
      <c r="A83" s="112" t="s">
        <v>446</v>
      </c>
    </row>
    <row r="84" spans="1:14" ht="12.75" customHeight="1" x14ac:dyDescent="0.35">
      <c r="A84" s="115">
        <v>19888</v>
      </c>
      <c r="B84" s="112" t="s">
        <v>447</v>
      </c>
      <c r="C84" s="114">
        <v>73798</v>
      </c>
      <c r="D84" s="114">
        <v>9281.6667339999985</v>
      </c>
      <c r="E84" s="114">
        <v>1788.0499310000002</v>
      </c>
      <c r="F84" s="114">
        <v>648.99999800000001</v>
      </c>
      <c r="G84" s="114">
        <v>7.9509426609412683</v>
      </c>
      <c r="H84" s="114">
        <v>7.9999999999999973</v>
      </c>
      <c r="I84" s="114">
        <v>78.71809060053215</v>
      </c>
      <c r="J84" s="114">
        <v>83.333207878451134</v>
      </c>
      <c r="K84" s="114">
        <v>-4.9057339058731483E-2</v>
      </c>
      <c r="L84" s="114">
        <v>74253.333871999974</v>
      </c>
      <c r="M84" s="114">
        <v>455.33387199999771</v>
      </c>
      <c r="N84" s="114">
        <v>56.916733999999714</v>
      </c>
    </row>
    <row r="85" spans="1:14" ht="12.75" customHeight="1" x14ac:dyDescent="0.35">
      <c r="A85" s="115">
        <v>19900</v>
      </c>
      <c r="B85" s="112" t="s">
        <v>448</v>
      </c>
      <c r="C85" s="114">
        <v>64319</v>
      </c>
      <c r="D85" s="114">
        <v>7718.5667320000011</v>
      </c>
      <c r="E85" s="114">
        <v>1170.2166029999998</v>
      </c>
      <c r="F85" s="114">
        <v>624.43332699999996</v>
      </c>
      <c r="G85" s="114">
        <v>8.333023763769928</v>
      </c>
      <c r="H85" s="114">
        <v>8</v>
      </c>
      <c r="I85" s="114">
        <v>84.512686777279228</v>
      </c>
      <c r="J85" s="114">
        <v>90.449667822846095</v>
      </c>
      <c r="K85" s="114">
        <v>0.33302376376992809</v>
      </c>
      <c r="L85" s="114">
        <v>61748.533856000009</v>
      </c>
      <c r="M85" s="114">
        <v>-2570.4661440000004</v>
      </c>
      <c r="N85" s="114">
        <v>-321.30826800000006</v>
      </c>
    </row>
    <row r="86" spans="1:14" ht="12.75" customHeight="1" x14ac:dyDescent="0.35">
      <c r="A86" s="115">
        <v>19902</v>
      </c>
      <c r="B86" s="112" t="s">
        <v>449</v>
      </c>
      <c r="C86" s="114">
        <v>89651</v>
      </c>
      <c r="D86" s="114">
        <v>10721.566759999998</v>
      </c>
      <c r="E86" s="114">
        <v>4528.5499109999982</v>
      </c>
      <c r="F86" s="114">
        <v>774.64999099999989</v>
      </c>
      <c r="G86" s="114">
        <v>8.3617443240170637</v>
      </c>
      <c r="H86" s="114">
        <v>7.9999999999999973</v>
      </c>
      <c r="I86" s="114">
        <v>69.931595488213901</v>
      </c>
      <c r="J86" s="114">
        <v>73.483864036990084</v>
      </c>
      <c r="K86" s="114">
        <v>0.36174432401706441</v>
      </c>
      <c r="L86" s="114">
        <v>85772.534079999954</v>
      </c>
      <c r="M86" s="114">
        <v>-3878.4659200000006</v>
      </c>
      <c r="N86" s="114">
        <v>-484.80824000000024</v>
      </c>
    </row>
    <row r="87" spans="1:14" ht="12.75" customHeight="1" x14ac:dyDescent="0.35">
      <c r="A87" s="115">
        <v>19908</v>
      </c>
      <c r="B87" s="112" t="s">
        <v>450</v>
      </c>
      <c r="C87" s="114">
        <v>49908</v>
      </c>
      <c r="D87" s="114">
        <v>6087.5000530000007</v>
      </c>
      <c r="E87" s="114">
        <v>2102.8499479999996</v>
      </c>
      <c r="F87" s="114">
        <v>1368.5166609999997</v>
      </c>
      <c r="G87" s="114">
        <v>8.1984393536727236</v>
      </c>
      <c r="H87" s="114">
        <v>8</v>
      </c>
      <c r="I87" s="114">
        <v>65.264013199392409</v>
      </c>
      <c r="J87" s="114">
        <v>76.168906081404472</v>
      </c>
      <c r="K87" s="114">
        <v>0.19843935367272367</v>
      </c>
      <c r="L87" s="114">
        <v>48700.000424000005</v>
      </c>
      <c r="M87" s="114">
        <v>-1207.9995760000013</v>
      </c>
      <c r="N87" s="114">
        <v>-150.99994700000016</v>
      </c>
    </row>
    <row r="88" spans="1:14" ht="12.75" customHeight="1" x14ac:dyDescent="0.35">
      <c r="A88" s="115">
        <v>19913</v>
      </c>
      <c r="B88" s="112" t="s">
        <v>451</v>
      </c>
      <c r="C88" s="114">
        <v>251859</v>
      </c>
      <c r="D88" s="114">
        <v>32051.450277999986</v>
      </c>
      <c r="E88" s="114">
        <v>9122.1997229999979</v>
      </c>
      <c r="F88" s="114">
        <v>1883.9499929999997</v>
      </c>
      <c r="G88" s="114">
        <v>7.8579595561351319</v>
      </c>
      <c r="H88" s="114">
        <v>8</v>
      </c>
      <c r="I88" s="114">
        <v>73.116882976262033</v>
      </c>
      <c r="J88" s="114">
        <v>76.462434103450562</v>
      </c>
      <c r="K88" s="114">
        <v>-0.14204044386486772</v>
      </c>
      <c r="L88" s="114">
        <v>256411.60222399989</v>
      </c>
      <c r="M88" s="114">
        <v>4552.6022239999957</v>
      </c>
      <c r="N88" s="114">
        <v>569.07527799999934</v>
      </c>
    </row>
    <row r="89" spans="1:14" ht="12.75" customHeight="1" x14ac:dyDescent="0.35">
      <c r="A89" s="115">
        <v>19929</v>
      </c>
      <c r="B89" s="112" t="s">
        <v>452</v>
      </c>
      <c r="C89" s="114">
        <v>85970</v>
      </c>
      <c r="D89" s="114">
        <v>11936.683442999994</v>
      </c>
      <c r="E89" s="114">
        <v>2945.0332279999998</v>
      </c>
      <c r="F89" s="114">
        <v>2527.7499919999996</v>
      </c>
      <c r="G89" s="114">
        <v>7.2021680402704495</v>
      </c>
      <c r="H89" s="114">
        <v>7.1999999999999993</v>
      </c>
      <c r="I89" s="114">
        <v>68.584971664197425</v>
      </c>
      <c r="J89" s="114">
        <v>80.234545798616807</v>
      </c>
      <c r="K89" s="114">
        <v>2.1680402704498647E-3</v>
      </c>
      <c r="L89" s="114">
        <v>85944.120789599954</v>
      </c>
      <c r="M89" s="114">
        <v>-25.879210400000591</v>
      </c>
      <c r="N89" s="114">
        <v>-3.594334777777858</v>
      </c>
    </row>
    <row r="90" spans="1:14" ht="12.75" customHeight="1" x14ac:dyDescent="0.35">
      <c r="A90" s="115">
        <v>19931</v>
      </c>
      <c r="B90" s="112" t="s">
        <v>453</v>
      </c>
      <c r="C90" s="114">
        <v>78367</v>
      </c>
      <c r="D90" s="114">
        <v>9928.3333969999985</v>
      </c>
      <c r="E90" s="114">
        <v>1998.1999379999993</v>
      </c>
      <c r="F90" s="114">
        <v>2150.4999969999999</v>
      </c>
      <c r="G90" s="114">
        <v>7.893268373086646</v>
      </c>
      <c r="H90" s="114">
        <v>8</v>
      </c>
      <c r="I90" s="114">
        <v>69.587638026912686</v>
      </c>
      <c r="J90" s="114">
        <v>82.135141242197392</v>
      </c>
      <c r="K90" s="114">
        <v>-0.10673162691335392</v>
      </c>
      <c r="L90" s="114">
        <v>79426.667175999988</v>
      </c>
      <c r="M90" s="114">
        <v>1059.6671759999972</v>
      </c>
      <c r="N90" s="114">
        <v>132.45839699999965</v>
      </c>
    </row>
    <row r="91" spans="1:14" ht="12.75" customHeight="1" x14ac:dyDescent="0.35">
      <c r="A91" s="115">
        <v>19943</v>
      </c>
      <c r="B91" s="112" t="s">
        <v>454</v>
      </c>
      <c r="C91" s="114">
        <v>85482</v>
      </c>
      <c r="D91" s="114">
        <v>11119.350118999999</v>
      </c>
      <c r="E91" s="114">
        <v>4598.0332199999975</v>
      </c>
      <c r="F91" s="114">
        <v>2211.6166559999997</v>
      </c>
      <c r="G91" s="114">
        <v>7.6876795033132472</v>
      </c>
      <c r="H91" s="114">
        <v>8</v>
      </c>
      <c r="I91" s="114">
        <v>59.597579357353325</v>
      </c>
      <c r="J91" s="114">
        <v>67.983644411639261</v>
      </c>
      <c r="K91" s="114">
        <v>-0.31232049668675244</v>
      </c>
      <c r="L91" s="114">
        <v>88954.800951999991</v>
      </c>
      <c r="M91" s="114">
        <v>3472.8009520000005</v>
      </c>
      <c r="N91" s="114">
        <v>434.10011900000006</v>
      </c>
    </row>
    <row r="92" spans="1:14" ht="12.75" customHeight="1" x14ac:dyDescent="0.35">
      <c r="A92" s="115">
        <v>19980</v>
      </c>
      <c r="B92" s="112" t="s">
        <v>456</v>
      </c>
      <c r="C92" s="114">
        <v>69352</v>
      </c>
      <c r="D92" s="114">
        <v>8774.1333979999981</v>
      </c>
      <c r="E92" s="114">
        <v>1986.333271</v>
      </c>
      <c r="F92" s="114">
        <v>336.33332999999999</v>
      </c>
      <c r="G92" s="114">
        <v>7.9041424211544697</v>
      </c>
      <c r="H92" s="114">
        <v>8</v>
      </c>
      <c r="I92" s="114">
        <v>78.121620654433855</v>
      </c>
      <c r="J92" s="114">
        <v>80.563420404197359</v>
      </c>
      <c r="K92" s="114">
        <v>-9.5857578845530048E-2</v>
      </c>
      <c r="L92" s="114">
        <v>70193.067183999985</v>
      </c>
      <c r="M92" s="114">
        <v>841.06718399999602</v>
      </c>
      <c r="N92" s="114">
        <v>105.1333979999995</v>
      </c>
    </row>
    <row r="93" spans="1:14" ht="12.75" customHeight="1" x14ac:dyDescent="0.35">
      <c r="A93" s="115">
        <v>19988</v>
      </c>
      <c r="B93" s="112" t="s">
        <v>457</v>
      </c>
      <c r="C93" s="114">
        <v>38355</v>
      </c>
      <c r="D93" s="114">
        <v>6611.9833760000001</v>
      </c>
      <c r="E93" s="114">
        <v>1556.7999590000004</v>
      </c>
      <c r="F93" s="114">
        <v>1064.9499960000001</v>
      </c>
      <c r="G93" s="114">
        <v>5.8008312814608631</v>
      </c>
      <c r="H93" s="114">
        <v>4</v>
      </c>
      <c r="I93" s="114">
        <v>103.8447793137811</v>
      </c>
      <c r="J93" s="114">
        <v>117.38284156608742</v>
      </c>
      <c r="K93" s="114">
        <v>1.8008312814608631</v>
      </c>
      <c r="L93" s="114">
        <v>26447.933504000001</v>
      </c>
      <c r="M93" s="114">
        <v>-11907.066495999996</v>
      </c>
      <c r="N93" s="114">
        <v>-2976.766623999999</v>
      </c>
    </row>
    <row r="94" spans="1:14" ht="12.75" customHeight="1" x14ac:dyDescent="0.35">
      <c r="A94" s="115">
        <v>19989</v>
      </c>
      <c r="B94" s="112" t="s">
        <v>458</v>
      </c>
      <c r="C94" s="114">
        <v>12211</v>
      </c>
      <c r="D94" s="114">
        <v>2117.4833420000004</v>
      </c>
      <c r="E94" s="114">
        <v>282.59999099999999</v>
      </c>
      <c r="F94" s="114">
        <v>1609.1666660000001</v>
      </c>
      <c r="G94" s="114">
        <v>5.7667513872701806</v>
      </c>
      <c r="H94" s="114">
        <v>4</v>
      </c>
      <c r="I94" s="114">
        <v>76.142670094442281</v>
      </c>
      <c r="J94" s="114">
        <v>127.19350024335178</v>
      </c>
      <c r="K94" s="114">
        <v>1.7667513872701806</v>
      </c>
      <c r="L94" s="114">
        <v>8469.9333680000018</v>
      </c>
      <c r="M94" s="114">
        <v>-3741.066632</v>
      </c>
      <c r="N94" s="114">
        <v>-935.26665800000001</v>
      </c>
    </row>
    <row r="95" spans="1:14" ht="12.75" customHeight="1" x14ac:dyDescent="0.35">
      <c r="A95" s="115">
        <v>19990</v>
      </c>
      <c r="B95" s="112" t="s">
        <v>459</v>
      </c>
      <c r="C95" s="114">
        <v>27273</v>
      </c>
      <c r="D95" s="114">
        <v>4561.900028</v>
      </c>
      <c r="E95" s="114">
        <v>1408.8333059999998</v>
      </c>
      <c r="F95" s="114">
        <v>695.41666399999997</v>
      </c>
      <c r="G95" s="114">
        <v>5.9784300034204954</v>
      </c>
      <c r="H95" s="114">
        <v>4</v>
      </c>
      <c r="I95" s="114">
        <v>102.2816768606412</v>
      </c>
      <c r="J95" s="114">
        <v>114.19451545715272</v>
      </c>
      <c r="K95" s="114">
        <v>1.9784300034204956</v>
      </c>
      <c r="L95" s="114">
        <v>18247.600112</v>
      </c>
      <c r="M95" s="114">
        <v>-9025.3998879999999</v>
      </c>
      <c r="N95" s="114">
        <v>-2256.349972</v>
      </c>
    </row>
    <row r="96" spans="1:14" ht="12.75" customHeight="1" x14ac:dyDescent="0.35">
      <c r="A96" s="115">
        <v>20043</v>
      </c>
      <c r="B96" s="112" t="s">
        <v>460</v>
      </c>
      <c r="C96" s="114">
        <v>34083</v>
      </c>
      <c r="D96" s="114">
        <v>5490.033367</v>
      </c>
      <c r="E96" s="114">
        <v>2056.5332979999994</v>
      </c>
      <c r="F96" s="114">
        <v>859.3499969999998</v>
      </c>
      <c r="G96" s="114">
        <v>6.2081589895007276</v>
      </c>
      <c r="H96" s="114">
        <v>6.200000000000002</v>
      </c>
      <c r="I96" s="114">
        <v>65.39748471658389</v>
      </c>
      <c r="J96" s="114">
        <v>72.844490862273275</v>
      </c>
      <c r="K96" s="114">
        <v>8.1589895007277841E-3</v>
      </c>
      <c r="L96" s="114">
        <v>34038.206875400014</v>
      </c>
      <c r="M96" s="114">
        <v>-44.793124600000667</v>
      </c>
      <c r="N96" s="114">
        <v>-7.2246975161291473</v>
      </c>
    </row>
    <row r="97" spans="1:14" ht="12.75" customHeight="1" x14ac:dyDescent="0.35">
      <c r="A97" s="115">
        <v>20044</v>
      </c>
      <c r="B97" s="112" t="s">
        <v>461</v>
      </c>
      <c r="C97" s="114">
        <v>37200</v>
      </c>
      <c r="D97" s="114">
        <v>5876.2167070000005</v>
      </c>
      <c r="E97" s="114">
        <v>1374.7499589999998</v>
      </c>
      <c r="F97" s="114">
        <v>786.84999599999981</v>
      </c>
      <c r="G97" s="114">
        <v>6.3306038314900421</v>
      </c>
      <c r="H97" s="114">
        <v>6.2000000000000011</v>
      </c>
      <c r="I97" s="114">
        <v>74.647136805034989</v>
      </c>
      <c r="J97" s="114">
        <v>82.747587684443999</v>
      </c>
      <c r="K97" s="114">
        <v>0.13060383149004223</v>
      </c>
      <c r="L97" s="114">
        <v>36432.543583400009</v>
      </c>
      <c r="M97" s="114">
        <v>-767.45641659999967</v>
      </c>
      <c r="N97" s="114">
        <v>-123.78329299999992</v>
      </c>
    </row>
    <row r="98" spans="1:14" ht="12.75" customHeight="1" x14ac:dyDescent="0.35">
      <c r="A98" s="115">
        <v>20059</v>
      </c>
      <c r="B98" s="112" t="s">
        <v>462</v>
      </c>
      <c r="C98" s="114">
        <v>5918</v>
      </c>
      <c r="D98" s="114">
        <v>958.48334100000011</v>
      </c>
      <c r="E98" s="114">
        <v>201.333325</v>
      </c>
      <c r="F98" s="114">
        <v>253.68333299999998</v>
      </c>
      <c r="G98" s="114">
        <v>6.1743378803283759</v>
      </c>
      <c r="H98" s="114">
        <v>6.2</v>
      </c>
      <c r="I98" s="114">
        <v>67.528555339086097</v>
      </c>
      <c r="J98" s="114">
        <v>82.298880253747242</v>
      </c>
      <c r="K98" s="114">
        <v>-2.566211967162417E-2</v>
      </c>
      <c r="L98" s="114">
        <v>5942.5967142</v>
      </c>
      <c r="M98" s="114">
        <v>24.596714200000132</v>
      </c>
      <c r="N98" s="114">
        <v>3.9672119677419575</v>
      </c>
    </row>
    <row r="99" spans="1:14" ht="12.75" customHeight="1" x14ac:dyDescent="0.35">
      <c r="A99" s="115">
        <v>20080</v>
      </c>
      <c r="B99" s="112" t="s">
        <v>463</v>
      </c>
      <c r="C99" s="114">
        <v>36408</v>
      </c>
      <c r="D99" s="114">
        <v>5942.9166989999994</v>
      </c>
      <c r="E99" s="114">
        <v>688.01663599999995</v>
      </c>
      <c r="F99" s="114">
        <v>2966.6833279999996</v>
      </c>
      <c r="G99" s="114">
        <v>6.1262847594896099</v>
      </c>
      <c r="H99" s="114">
        <v>6.200000000000002</v>
      </c>
      <c r="I99" s="114">
        <v>61.18454477587359</v>
      </c>
      <c r="J99" s="114">
        <v>88.55854474541043</v>
      </c>
      <c r="K99" s="114">
        <v>-7.3715240510390453E-2</v>
      </c>
      <c r="L99" s="114">
        <v>36846.083533800011</v>
      </c>
      <c r="M99" s="114">
        <v>438.08353379999915</v>
      </c>
      <c r="N99" s="114">
        <v>70.658634483870841</v>
      </c>
    </row>
    <row r="100" spans="1:14" ht="12.75" customHeight="1" x14ac:dyDescent="0.35">
      <c r="A100" s="115">
        <v>20081</v>
      </c>
      <c r="B100" s="112" t="s">
        <v>464</v>
      </c>
      <c r="C100" s="114">
        <v>33846</v>
      </c>
      <c r="D100" s="114">
        <v>5491.2000270000008</v>
      </c>
      <c r="E100" s="114">
        <v>866.199972</v>
      </c>
      <c r="F100" s="114">
        <v>2888.1666639999999</v>
      </c>
      <c r="G100" s="114">
        <v>6.1636800396235127</v>
      </c>
      <c r="H100" s="114">
        <v>6.2</v>
      </c>
      <c r="I100" s="114">
        <v>59.04486395496415</v>
      </c>
      <c r="J100" s="114">
        <v>85.868944205577122</v>
      </c>
      <c r="K100" s="114">
        <v>-3.6319960376487187E-2</v>
      </c>
      <c r="L100" s="114">
        <v>34045.440167400004</v>
      </c>
      <c r="M100" s="114">
        <v>199.44016740000021</v>
      </c>
      <c r="N100" s="114">
        <v>32.167768935483906</v>
      </c>
    </row>
    <row r="101" spans="1:14" ht="12.75" customHeight="1" x14ac:dyDescent="0.35">
      <c r="A101" s="115">
        <v>20082</v>
      </c>
      <c r="B101" s="112" t="s">
        <v>465</v>
      </c>
      <c r="C101" s="114">
        <v>3478</v>
      </c>
      <c r="D101" s="114">
        <v>805.76667200000009</v>
      </c>
      <c r="E101" s="114">
        <v>250.133329</v>
      </c>
      <c r="F101" s="114">
        <v>849.43333199999995</v>
      </c>
      <c r="G101" s="114">
        <v>4.3163860219823036</v>
      </c>
      <c r="H101" s="114">
        <v>3.8697482771414502</v>
      </c>
      <c r="I101" s="114">
        <v>47.438542635015025</v>
      </c>
      <c r="J101" s="114">
        <v>85.142878592680006</v>
      </c>
      <c r="K101" s="114">
        <v>-1.8836139780176966</v>
      </c>
      <c r="L101" s="114">
        <v>3118.1141907500005</v>
      </c>
      <c r="M101" s="114">
        <v>-359.88580924999974</v>
      </c>
      <c r="N101" s="114">
        <v>-98.095693591397762</v>
      </c>
    </row>
    <row r="102" spans="1:14" ht="12.75" customHeight="1" x14ac:dyDescent="0.35">
      <c r="A102" s="115">
        <v>0</v>
      </c>
      <c r="B102" s="112" t="s">
        <v>370</v>
      </c>
      <c r="C102" s="114">
        <v>0</v>
      </c>
      <c r="D102" s="114">
        <v>0</v>
      </c>
      <c r="E102" s="114">
        <v>0</v>
      </c>
      <c r="F102" s="114">
        <v>0</v>
      </c>
      <c r="G102" s="114">
        <v>0</v>
      </c>
      <c r="H102" s="114">
        <v>0</v>
      </c>
      <c r="I102" s="114">
        <v>0</v>
      </c>
      <c r="J102" s="114">
        <v>0</v>
      </c>
      <c r="K102" s="114">
        <v>0</v>
      </c>
      <c r="L102" s="114">
        <v>0</v>
      </c>
      <c r="M102" s="114">
        <v>0</v>
      </c>
      <c r="N102" s="114">
        <v>0</v>
      </c>
    </row>
    <row r="103" spans="1:14" ht="12.75" customHeight="1" x14ac:dyDescent="0.35">
      <c r="A103" s="112" t="s">
        <v>371</v>
      </c>
      <c r="C103" s="114">
        <v>1077478</v>
      </c>
      <c r="D103" s="114">
        <v>145475.23447300002</v>
      </c>
      <c r="E103" s="114">
        <v>38924.66554799999</v>
      </c>
      <c r="F103" s="114">
        <v>24500.449921000003</v>
      </c>
      <c r="G103" s="114">
        <v>7.4066077563186763</v>
      </c>
      <c r="H103" s="114">
        <v>7.2520461398696314</v>
      </c>
      <c r="I103" s="114">
        <v>72.488607463353716</v>
      </c>
      <c r="J103" s="114">
        <v>82.117244061952164</v>
      </c>
      <c r="K103" s="114">
        <v>0.15456161644904454</v>
      </c>
      <c r="L103" s="114">
        <v>1054993.1126065494</v>
      </c>
      <c r="M103" s="114">
        <v>-22484.887393450012</v>
      </c>
      <c r="N103" s="114">
        <v>-5953.720186498208</v>
      </c>
    </row>
    <row r="104" spans="1:14" ht="12.75" customHeight="1" x14ac:dyDescent="0.35">
      <c r="A104" s="112" t="s">
        <v>466</v>
      </c>
    </row>
    <row r="105" spans="1:14" ht="12.75" customHeight="1" x14ac:dyDescent="0.35">
      <c r="A105" s="115">
        <v>19430</v>
      </c>
      <c r="B105" s="112" t="s">
        <v>467</v>
      </c>
      <c r="C105" s="114">
        <v>1849</v>
      </c>
      <c r="D105" s="114">
        <v>888.76668000000006</v>
      </c>
      <c r="E105" s="114">
        <v>387.73332299999993</v>
      </c>
      <c r="F105" s="114">
        <v>832.68332999999996</v>
      </c>
      <c r="G105" s="114">
        <v>2.0804110253098145</v>
      </c>
      <c r="H105" s="114">
        <v>2.2000000000000002</v>
      </c>
      <c r="I105" s="114">
        <v>39.84739174665993</v>
      </c>
      <c r="J105" s="114">
        <v>65.840543932114258</v>
      </c>
      <c r="K105" s="114">
        <v>-0.11958897469018552</v>
      </c>
      <c r="L105" s="114">
        <v>1955.2866959999999</v>
      </c>
      <c r="M105" s="114">
        <v>106.28669600000008</v>
      </c>
      <c r="N105" s="114">
        <v>48.312134545454583</v>
      </c>
    </row>
    <row r="106" spans="1:14" ht="12.75" customHeight="1" x14ac:dyDescent="0.35">
      <c r="A106" s="115">
        <v>19445</v>
      </c>
      <c r="B106" s="112" t="s">
        <v>468</v>
      </c>
      <c r="C106" s="114">
        <v>3002</v>
      </c>
      <c r="D106" s="114">
        <v>1096.050011</v>
      </c>
      <c r="E106" s="114">
        <v>373.99999299999996</v>
      </c>
      <c r="F106" s="114">
        <v>484.74999700000001</v>
      </c>
      <c r="G106" s="114">
        <v>2.7389261163923293</v>
      </c>
      <c r="H106" s="114">
        <v>3</v>
      </c>
      <c r="I106" s="114">
        <v>51.190232563677327</v>
      </c>
      <c r="J106" s="114">
        <v>68.070246858532471</v>
      </c>
      <c r="K106" s="114">
        <v>-0.26107388360767059</v>
      </c>
      <c r="L106" s="114">
        <v>3288.1500330000003</v>
      </c>
      <c r="M106" s="114">
        <v>286.15003299999995</v>
      </c>
      <c r="N106" s="114">
        <v>95.383344333333312</v>
      </c>
    </row>
    <row r="107" spans="1:14" ht="12.75" customHeight="1" x14ac:dyDescent="0.35">
      <c r="A107" s="115">
        <v>19450</v>
      </c>
      <c r="B107" s="112" t="s">
        <v>469</v>
      </c>
      <c r="C107" s="114">
        <v>0</v>
      </c>
      <c r="D107" s="114">
        <v>0</v>
      </c>
      <c r="E107" s="114">
        <v>0</v>
      </c>
      <c r="F107" s="114">
        <v>0</v>
      </c>
      <c r="G107" s="114">
        <v>0</v>
      </c>
      <c r="H107" s="114">
        <v>0</v>
      </c>
      <c r="I107" s="114">
        <v>0</v>
      </c>
      <c r="J107" s="114">
        <v>0</v>
      </c>
      <c r="K107" s="114">
        <v>0</v>
      </c>
      <c r="L107" s="114">
        <v>0</v>
      </c>
      <c r="M107" s="114">
        <v>0</v>
      </c>
      <c r="N107" s="114">
        <v>0</v>
      </c>
    </row>
    <row r="108" spans="1:14" ht="12.75" customHeight="1" x14ac:dyDescent="0.35">
      <c r="A108" s="115">
        <v>19650</v>
      </c>
      <c r="B108" s="112" t="s">
        <v>470</v>
      </c>
      <c r="C108" s="114">
        <v>36194.800000000003</v>
      </c>
      <c r="D108" s="114">
        <v>11844.316802000003</v>
      </c>
      <c r="E108" s="114">
        <v>5306.8498849999996</v>
      </c>
      <c r="F108" s="114">
        <v>2916.3333149999989</v>
      </c>
      <c r="G108" s="114">
        <v>3.0558790857306546</v>
      </c>
      <c r="H108" s="114">
        <v>3.1999999999999984</v>
      </c>
      <c r="I108" s="114">
        <v>56.36352310571062</v>
      </c>
      <c r="J108" s="114">
        <v>65.947408749303165</v>
      </c>
      <c r="K108" s="114">
        <v>-0.14412091426934523</v>
      </c>
      <c r="L108" s="114">
        <v>37901.813766399995</v>
      </c>
      <c r="M108" s="114">
        <v>1707.0137663999997</v>
      </c>
      <c r="N108" s="114">
        <v>533.44180200000005</v>
      </c>
    </row>
    <row r="109" spans="1:14" ht="12.75" customHeight="1" x14ac:dyDescent="0.35">
      <c r="A109" s="115">
        <v>19657</v>
      </c>
      <c r="B109" s="112" t="s">
        <v>471</v>
      </c>
      <c r="C109" s="114">
        <v>0</v>
      </c>
      <c r="D109" s="114">
        <v>0</v>
      </c>
      <c r="E109" s="114">
        <v>0</v>
      </c>
      <c r="F109" s="114">
        <v>0</v>
      </c>
      <c r="G109" s="114">
        <v>0</v>
      </c>
      <c r="H109" s="114">
        <v>0</v>
      </c>
      <c r="I109" s="114">
        <v>0</v>
      </c>
      <c r="J109" s="114">
        <v>0</v>
      </c>
      <c r="K109" s="114">
        <v>0</v>
      </c>
      <c r="L109" s="114">
        <v>0</v>
      </c>
      <c r="M109" s="114">
        <v>0</v>
      </c>
      <c r="N109" s="114">
        <v>0</v>
      </c>
    </row>
    <row r="110" spans="1:14" ht="12.75" customHeight="1" x14ac:dyDescent="0.35">
      <c r="A110" s="115">
        <v>19659</v>
      </c>
      <c r="B110" s="112" t="s">
        <v>472</v>
      </c>
      <c r="C110" s="114">
        <v>86939.199999999997</v>
      </c>
      <c r="D110" s="114">
        <v>28181.56697199999</v>
      </c>
      <c r="E110" s="114">
        <v>9449.3497450000032</v>
      </c>
      <c r="F110" s="114">
        <v>5418.7166259999995</v>
      </c>
      <c r="G110" s="114">
        <v>3.0849668539147985</v>
      </c>
      <c r="H110" s="114">
        <v>2.5600000000000009</v>
      </c>
      <c r="I110" s="114">
        <v>78.886052242194594</v>
      </c>
      <c r="J110" s="114">
        <v>90.24535995561493</v>
      </c>
      <c r="K110" s="114">
        <v>0.52496685391479847</v>
      </c>
      <c r="L110" s="114">
        <v>72144.811448320004</v>
      </c>
      <c r="M110" s="114">
        <v>-14794.38855168</v>
      </c>
      <c r="N110" s="114">
        <v>-5779.0580279999995</v>
      </c>
    </row>
    <row r="111" spans="1:14" ht="12.75" customHeight="1" x14ac:dyDescent="0.35">
      <c r="A111" s="115">
        <v>0</v>
      </c>
      <c r="B111" s="112" t="s">
        <v>370</v>
      </c>
      <c r="C111" s="114">
        <v>0</v>
      </c>
      <c r="D111" s="114">
        <v>0</v>
      </c>
      <c r="E111" s="114">
        <v>0</v>
      </c>
      <c r="F111" s="114">
        <v>0</v>
      </c>
      <c r="G111" s="114">
        <v>0</v>
      </c>
      <c r="H111" s="114">
        <v>0</v>
      </c>
      <c r="I111" s="114">
        <v>0</v>
      </c>
      <c r="J111" s="114">
        <v>0</v>
      </c>
      <c r="K111" s="114">
        <v>0</v>
      </c>
      <c r="L111" s="114">
        <v>0</v>
      </c>
      <c r="M111" s="114">
        <v>0</v>
      </c>
      <c r="N111" s="114">
        <v>0</v>
      </c>
    </row>
    <row r="112" spans="1:14" ht="12.75" customHeight="1" x14ac:dyDescent="0.35">
      <c r="A112" s="112" t="s">
        <v>371</v>
      </c>
      <c r="C112" s="114">
        <v>127985</v>
      </c>
      <c r="D112" s="114">
        <v>42010.700464999994</v>
      </c>
      <c r="E112" s="114">
        <v>15517.932946000001</v>
      </c>
      <c r="F112" s="114">
        <v>9652.4832679999981</v>
      </c>
      <c r="G112" s="114">
        <v>3.0464857425223615</v>
      </c>
      <c r="H112" s="114">
        <v>2.7443023007857388</v>
      </c>
      <c r="I112" s="114">
        <v>70.126889504572659</v>
      </c>
      <c r="J112" s="114">
        <v>81.89318025609758</v>
      </c>
      <c r="K112" s="114">
        <v>0.30218344173662276</v>
      </c>
      <c r="L112" s="114">
        <v>115290.06194371998</v>
      </c>
      <c r="M112" s="114">
        <v>-12694.93805628</v>
      </c>
      <c r="N112" s="114">
        <v>-5101.9207471212112</v>
      </c>
    </row>
    <row r="113" spans="1:14" ht="12.75" customHeight="1" x14ac:dyDescent="0.35">
      <c r="A113" s="112" t="s">
        <v>473</v>
      </c>
    </row>
    <row r="114" spans="1:14" ht="12.75" customHeight="1" x14ac:dyDescent="0.35">
      <c r="A114" s="115">
        <v>18583</v>
      </c>
      <c r="B114" s="112" t="s">
        <v>474</v>
      </c>
      <c r="C114" s="114">
        <v>17942</v>
      </c>
      <c r="D114" s="114">
        <v>18633.333333000002</v>
      </c>
      <c r="E114" s="114">
        <v>1852.466666</v>
      </c>
      <c r="F114" s="114">
        <v>1819.1833329999999</v>
      </c>
      <c r="G114" s="114">
        <v>0.96289803221758308</v>
      </c>
      <c r="H114" s="114">
        <v>1</v>
      </c>
      <c r="I114" s="114">
        <v>80.439423481923811</v>
      </c>
      <c r="J114" s="114">
        <v>87.582618208104265</v>
      </c>
      <c r="K114" s="114">
        <v>-3.710196778241695E-2</v>
      </c>
      <c r="L114" s="114">
        <v>18633.333333000002</v>
      </c>
      <c r="M114" s="114">
        <v>691.33333300000004</v>
      </c>
      <c r="N114" s="114">
        <v>691.33333300000004</v>
      </c>
    </row>
    <row r="115" spans="1:14" ht="12.75" customHeight="1" x14ac:dyDescent="0.35">
      <c r="A115" s="115">
        <v>18584</v>
      </c>
      <c r="B115" s="112" t="s">
        <v>475</v>
      </c>
      <c r="C115" s="114">
        <v>14799.5</v>
      </c>
      <c r="D115" s="114">
        <v>13710.199997999998</v>
      </c>
      <c r="E115" s="114">
        <v>846</v>
      </c>
      <c r="F115" s="114">
        <v>1019.983333</v>
      </c>
      <c r="G115" s="114">
        <v>1.0794517951713984</v>
      </c>
      <c r="H115" s="114">
        <v>1</v>
      </c>
      <c r="I115" s="114">
        <v>94.997597842539165</v>
      </c>
      <c r="J115" s="114">
        <v>101.65427791616686</v>
      </c>
      <c r="K115" s="114">
        <v>7.9451795171398346E-2</v>
      </c>
      <c r="L115" s="114">
        <v>13710.199997999998</v>
      </c>
      <c r="M115" s="114">
        <v>-1089.3000020000002</v>
      </c>
      <c r="N115" s="114">
        <v>-1089.3000020000002</v>
      </c>
    </row>
    <row r="116" spans="1:14" ht="12.75" customHeight="1" x14ac:dyDescent="0.35">
      <c r="A116" s="115">
        <v>18585</v>
      </c>
      <c r="B116" s="112" t="s">
        <v>476</v>
      </c>
      <c r="C116" s="114">
        <v>15750</v>
      </c>
      <c r="D116" s="114">
        <v>15476.583333</v>
      </c>
      <c r="E116" s="114">
        <v>1140.9166660000001</v>
      </c>
      <c r="F116" s="114">
        <v>1505.3666659999999</v>
      </c>
      <c r="G116" s="114">
        <v>1.017666474642178</v>
      </c>
      <c r="H116" s="114">
        <v>1</v>
      </c>
      <c r="I116" s="114">
        <v>86.90678076011767</v>
      </c>
      <c r="J116" s="114">
        <v>94.779599825171061</v>
      </c>
      <c r="K116" s="114">
        <v>1.7666474642177975E-2</v>
      </c>
      <c r="L116" s="114">
        <v>15476.583333</v>
      </c>
      <c r="M116" s="114">
        <v>-273.41666700000002</v>
      </c>
      <c r="N116" s="114">
        <v>-273.41666700000002</v>
      </c>
    </row>
    <row r="117" spans="1:14" ht="12.75" customHeight="1" x14ac:dyDescent="0.35">
      <c r="A117" s="115">
        <v>18586</v>
      </c>
      <c r="B117" s="112" t="s">
        <v>477</v>
      </c>
      <c r="C117" s="114">
        <v>2832</v>
      </c>
      <c r="D117" s="114">
        <v>2727.05</v>
      </c>
      <c r="E117" s="114">
        <v>304</v>
      </c>
      <c r="F117" s="114">
        <v>179</v>
      </c>
      <c r="G117" s="114">
        <v>1.0384848095927834</v>
      </c>
      <c r="H117" s="114">
        <v>1</v>
      </c>
      <c r="I117" s="114">
        <v>88.22292487655956</v>
      </c>
      <c r="J117" s="114">
        <v>93.432968773197402</v>
      </c>
      <c r="K117" s="114">
        <v>3.8484809592783477E-2</v>
      </c>
      <c r="L117" s="114">
        <v>2727.05</v>
      </c>
      <c r="M117" s="114">
        <v>-104.95</v>
      </c>
      <c r="N117" s="114">
        <v>-104.95</v>
      </c>
    </row>
    <row r="118" spans="1:14" ht="12.75" customHeight="1" x14ac:dyDescent="0.35">
      <c r="A118" s="115">
        <v>18587</v>
      </c>
      <c r="B118" s="112" t="s">
        <v>478</v>
      </c>
      <c r="C118" s="114">
        <v>8033</v>
      </c>
      <c r="D118" s="114">
        <v>7447.1</v>
      </c>
      <c r="E118" s="114">
        <v>883</v>
      </c>
      <c r="F118" s="114">
        <v>311</v>
      </c>
      <c r="G118" s="114">
        <v>1.0786749204388284</v>
      </c>
      <c r="H118" s="114">
        <v>1</v>
      </c>
      <c r="I118" s="114">
        <v>92.962701507909884</v>
      </c>
      <c r="J118" s="114">
        <v>96.433416165472224</v>
      </c>
      <c r="K118" s="114">
        <v>7.8674920438828483E-2</v>
      </c>
      <c r="L118" s="114">
        <v>7447.1</v>
      </c>
      <c r="M118" s="114">
        <v>-585.9</v>
      </c>
      <c r="N118" s="114">
        <v>-585.9</v>
      </c>
    </row>
    <row r="119" spans="1:14" ht="12.75" customHeight="1" x14ac:dyDescent="0.35">
      <c r="A119" s="115">
        <v>18615</v>
      </c>
      <c r="B119" s="112" t="s">
        <v>479</v>
      </c>
      <c r="C119" s="114">
        <v>6593</v>
      </c>
      <c r="D119" s="114">
        <v>3602.3000240000006</v>
      </c>
      <c r="E119" s="114">
        <v>209.64998500000002</v>
      </c>
      <c r="F119" s="114">
        <v>632.149991</v>
      </c>
      <c r="G119" s="114">
        <v>1.8302195697400907</v>
      </c>
      <c r="H119" s="114">
        <v>1.5</v>
      </c>
      <c r="I119" s="114">
        <v>98.902664945073653</v>
      </c>
      <c r="J119" s="114">
        <v>115.30406542094565</v>
      </c>
      <c r="K119" s="114">
        <v>0.3302195697400907</v>
      </c>
      <c r="L119" s="114">
        <v>5403.4500360000002</v>
      </c>
      <c r="M119" s="114">
        <v>-1189.5499640000003</v>
      </c>
      <c r="N119" s="114">
        <v>-793.03330933333348</v>
      </c>
    </row>
    <row r="120" spans="1:14" ht="12.75" customHeight="1" x14ac:dyDescent="0.35">
      <c r="A120" s="115">
        <v>18616</v>
      </c>
      <c r="B120" s="112" t="s">
        <v>480</v>
      </c>
      <c r="C120" s="114">
        <v>27445</v>
      </c>
      <c r="D120" s="114">
        <v>14860.450073999998</v>
      </c>
      <c r="E120" s="114">
        <v>799.56661599999973</v>
      </c>
      <c r="F120" s="114">
        <v>2340.1999749999991</v>
      </c>
      <c r="G120" s="114">
        <v>1.8468485048119816</v>
      </c>
      <c r="H120" s="114">
        <v>1.5</v>
      </c>
      <c r="I120" s="114">
        <v>101.64692462544957</v>
      </c>
      <c r="J120" s="114">
        <v>116.83682732225107</v>
      </c>
      <c r="K120" s="114">
        <v>0.34684850481198171</v>
      </c>
      <c r="L120" s="114">
        <v>22290.675110999997</v>
      </c>
      <c r="M120" s="114">
        <v>-5154.3248890000004</v>
      </c>
      <c r="N120" s="114">
        <v>-3436.2165926666676</v>
      </c>
    </row>
    <row r="121" spans="1:14" ht="12.75" customHeight="1" x14ac:dyDescent="0.35">
      <c r="A121" s="115">
        <v>18617</v>
      </c>
      <c r="B121" s="112" t="s">
        <v>481</v>
      </c>
      <c r="C121" s="114">
        <v>7723</v>
      </c>
      <c r="D121" s="114">
        <v>4473.2666940000008</v>
      </c>
      <c r="E121" s="114">
        <v>314.08331699999997</v>
      </c>
      <c r="F121" s="114">
        <v>1444.7499889999997</v>
      </c>
      <c r="G121" s="114">
        <v>1.7264787745293324</v>
      </c>
      <c r="H121" s="114">
        <v>1.4999999999999998</v>
      </c>
      <c r="I121" s="114">
        <v>82.615276819477657</v>
      </c>
      <c r="J121" s="114">
        <v>107.54732060300776</v>
      </c>
      <c r="K121" s="114">
        <v>0.22647877452933243</v>
      </c>
      <c r="L121" s="114">
        <v>6709.9000409999999</v>
      </c>
      <c r="M121" s="114">
        <v>-1013.0999590000002</v>
      </c>
      <c r="N121" s="114">
        <v>-675.39997266666683</v>
      </c>
    </row>
    <row r="122" spans="1:14" ht="12.75" customHeight="1" x14ac:dyDescent="0.35">
      <c r="A122" s="115">
        <v>18619</v>
      </c>
      <c r="B122" s="112" t="s">
        <v>482</v>
      </c>
      <c r="C122" s="114">
        <v>11562</v>
      </c>
      <c r="D122" s="114">
        <v>5446.0833570000004</v>
      </c>
      <c r="E122" s="114">
        <v>1946.2166459999996</v>
      </c>
      <c r="F122" s="114">
        <v>1529.9166620000001</v>
      </c>
      <c r="G122" s="114">
        <v>2.1229935794388903</v>
      </c>
      <c r="H122" s="114">
        <v>1.4999999999999998</v>
      </c>
      <c r="I122" s="114">
        <v>86.391087423845818</v>
      </c>
      <c r="J122" s="114">
        <v>104.27065994549081</v>
      </c>
      <c r="K122" s="114">
        <v>0.62299357943889044</v>
      </c>
      <c r="L122" s="114">
        <v>8169.1250354999993</v>
      </c>
      <c r="M122" s="114">
        <v>-3392.8749644999998</v>
      </c>
      <c r="N122" s="114">
        <v>-2261.916643</v>
      </c>
    </row>
    <row r="123" spans="1:14" ht="12.75" customHeight="1" x14ac:dyDescent="0.35">
      <c r="A123" s="115">
        <v>18620</v>
      </c>
      <c r="B123" s="112" t="s">
        <v>483</v>
      </c>
      <c r="C123" s="114">
        <v>18566</v>
      </c>
      <c r="D123" s="114">
        <v>9671.4333860000006</v>
      </c>
      <c r="E123" s="114">
        <v>769.6332970000002</v>
      </c>
      <c r="F123" s="114">
        <v>1189.7833159999998</v>
      </c>
      <c r="G123" s="114">
        <v>1.91967408128721</v>
      </c>
      <c r="H123" s="114">
        <v>1.5</v>
      </c>
      <c r="I123" s="114">
        <v>106.41813223598474</v>
      </c>
      <c r="J123" s="114">
        <v>118.54472061318566</v>
      </c>
      <c r="K123" s="114">
        <v>0.4196740812872099</v>
      </c>
      <c r="L123" s="114">
        <v>14507.150078999999</v>
      </c>
      <c r="M123" s="114">
        <v>-4058.8499209999995</v>
      </c>
      <c r="N123" s="114">
        <v>-2705.8999473333333</v>
      </c>
    </row>
    <row r="124" spans="1:14" ht="12.75" customHeight="1" x14ac:dyDescent="0.35">
      <c r="A124" s="115">
        <v>18623</v>
      </c>
      <c r="B124" s="112" t="s">
        <v>484</v>
      </c>
      <c r="C124" s="114">
        <v>3941</v>
      </c>
      <c r="D124" s="114">
        <v>1644.9333530000004</v>
      </c>
      <c r="E124" s="114">
        <v>184.04998599999999</v>
      </c>
      <c r="F124" s="114">
        <v>576.83332700000005</v>
      </c>
      <c r="G124" s="114">
        <v>2.3958417481246119</v>
      </c>
      <c r="H124" s="114">
        <v>2.4999999999999996</v>
      </c>
      <c r="I124" s="114">
        <v>65.52452736530789</v>
      </c>
      <c r="J124" s="114">
        <v>86.189959517067578</v>
      </c>
      <c r="K124" s="114">
        <v>-0.10415825187538814</v>
      </c>
      <c r="L124" s="114">
        <v>4112.3333825</v>
      </c>
      <c r="M124" s="114">
        <v>171.33338249999989</v>
      </c>
      <c r="N124" s="114">
        <v>68.533352999999948</v>
      </c>
    </row>
    <row r="125" spans="1:14" ht="12.75" customHeight="1" x14ac:dyDescent="0.35">
      <c r="A125" s="115">
        <v>18624</v>
      </c>
      <c r="B125" s="112" t="s">
        <v>485</v>
      </c>
      <c r="C125" s="114">
        <v>5473</v>
      </c>
      <c r="D125" s="114">
        <v>2174.9333590000001</v>
      </c>
      <c r="E125" s="114">
        <v>221.049983</v>
      </c>
      <c r="F125" s="114">
        <v>467.66665799999993</v>
      </c>
      <c r="G125" s="114">
        <v>2.5163989403870279</v>
      </c>
      <c r="H125" s="114">
        <v>2.5</v>
      </c>
      <c r="I125" s="114">
        <v>76.447889930682877</v>
      </c>
      <c r="J125" s="114">
        <v>91.369583470963263</v>
      </c>
      <c r="K125" s="114">
        <v>1.6398940387028063E-2</v>
      </c>
      <c r="L125" s="114">
        <v>5437.3333975000005</v>
      </c>
      <c r="M125" s="114">
        <v>-35.66660250000001</v>
      </c>
      <c r="N125" s="114">
        <v>-14.266641000000007</v>
      </c>
    </row>
    <row r="126" spans="1:14" ht="12.75" customHeight="1" x14ac:dyDescent="0.35">
      <c r="A126" s="115">
        <v>19348</v>
      </c>
      <c r="B126" s="112" t="s">
        <v>486</v>
      </c>
      <c r="C126" s="114">
        <v>5792</v>
      </c>
      <c r="D126" s="114">
        <v>2385.3500169999998</v>
      </c>
      <c r="E126" s="114">
        <v>555.03331900000001</v>
      </c>
      <c r="F126" s="114">
        <v>151.349996</v>
      </c>
      <c r="G126" s="114">
        <v>2.4281551800454282</v>
      </c>
      <c r="H126" s="114">
        <v>2.5</v>
      </c>
      <c r="I126" s="114">
        <v>74.935311357943661</v>
      </c>
      <c r="J126" s="114">
        <v>78.792447161801761</v>
      </c>
      <c r="K126" s="114">
        <v>-7.1844819954571898E-2</v>
      </c>
      <c r="L126" s="114">
        <v>5963.3750424999998</v>
      </c>
      <c r="M126" s="114">
        <v>171.37504250000021</v>
      </c>
      <c r="N126" s="114">
        <v>68.550017000000025</v>
      </c>
    </row>
    <row r="127" spans="1:14" ht="12.75" customHeight="1" x14ac:dyDescent="0.35">
      <c r="A127" s="115">
        <v>19350</v>
      </c>
      <c r="B127" s="112" t="s">
        <v>487</v>
      </c>
      <c r="C127" s="114">
        <v>732</v>
      </c>
      <c r="D127" s="114">
        <v>282.85000300000002</v>
      </c>
      <c r="E127" s="114">
        <v>217.79999699999999</v>
      </c>
      <c r="F127" s="114">
        <v>41.816665999999998</v>
      </c>
      <c r="G127" s="114">
        <v>2.5879441125549505</v>
      </c>
      <c r="H127" s="114">
        <v>2.4999999999999996</v>
      </c>
      <c r="I127" s="114">
        <v>53.975666733690012</v>
      </c>
      <c r="J127" s="114">
        <v>58.483970837910718</v>
      </c>
      <c r="K127" s="114">
        <v>8.7944112554950493E-2</v>
      </c>
      <c r="L127" s="114">
        <v>707.12500749999992</v>
      </c>
      <c r="M127" s="114">
        <v>-24.874992500000044</v>
      </c>
      <c r="N127" s="114">
        <v>-9.9499970000000175</v>
      </c>
    </row>
    <row r="128" spans="1:14" ht="12.75" customHeight="1" x14ac:dyDescent="0.35">
      <c r="A128" s="115">
        <v>19352</v>
      </c>
      <c r="B128" s="112" t="s">
        <v>488</v>
      </c>
      <c r="C128" s="114">
        <v>5776</v>
      </c>
      <c r="D128" s="114">
        <v>2655.5333500000002</v>
      </c>
      <c r="E128" s="114">
        <v>377.33331900000007</v>
      </c>
      <c r="F128" s="114">
        <v>767.41666199999997</v>
      </c>
      <c r="G128" s="114">
        <v>2.1750809493693608</v>
      </c>
      <c r="H128" s="114">
        <v>2.4999999999999996</v>
      </c>
      <c r="I128" s="114">
        <v>60.795467038835866</v>
      </c>
      <c r="J128" s="114">
        <v>76.178752700949275</v>
      </c>
      <c r="K128" s="114">
        <v>-0.32491905063063908</v>
      </c>
      <c r="L128" s="114">
        <v>6638.8333749999993</v>
      </c>
      <c r="M128" s="114">
        <v>862.83337499999971</v>
      </c>
      <c r="N128" s="114">
        <v>345.13335000000001</v>
      </c>
    </row>
    <row r="129" spans="1:14" ht="12.75" customHeight="1" x14ac:dyDescent="0.35">
      <c r="A129" s="115">
        <v>19354</v>
      </c>
      <c r="B129" s="112" t="s">
        <v>489</v>
      </c>
      <c r="C129" s="114">
        <v>3974</v>
      </c>
      <c r="D129" s="114">
        <v>1741.133345</v>
      </c>
      <c r="E129" s="114">
        <v>269.716657</v>
      </c>
      <c r="F129" s="114">
        <v>244.49999700000001</v>
      </c>
      <c r="G129" s="114">
        <v>2.2824213960476416</v>
      </c>
      <c r="H129" s="114">
        <v>2.4999999999999996</v>
      </c>
      <c r="I129" s="114">
        <v>70.481300047186537</v>
      </c>
      <c r="J129" s="114">
        <v>79.051147427351438</v>
      </c>
      <c r="K129" s="114">
        <v>-0.21757860395235837</v>
      </c>
      <c r="L129" s="114">
        <v>4352.8333624999996</v>
      </c>
      <c r="M129" s="114">
        <v>378.83336249999962</v>
      </c>
      <c r="N129" s="114">
        <v>151.53334499999988</v>
      </c>
    </row>
    <row r="130" spans="1:14" ht="12.75" customHeight="1" x14ac:dyDescent="0.35">
      <c r="A130" s="115">
        <v>19561</v>
      </c>
      <c r="B130" s="112" t="s">
        <v>490</v>
      </c>
      <c r="C130" s="114">
        <v>12276</v>
      </c>
      <c r="D130" s="114">
        <v>6460.9833629999994</v>
      </c>
      <c r="E130" s="114">
        <v>297.58331299999998</v>
      </c>
      <c r="F130" s="114">
        <v>617.08332399999995</v>
      </c>
      <c r="G130" s="114">
        <v>1.9000203700106635</v>
      </c>
      <c r="H130" s="114">
        <v>2</v>
      </c>
      <c r="I130" s="114">
        <v>83.219784019035615</v>
      </c>
      <c r="J130" s="114">
        <v>90.818072740131981</v>
      </c>
      <c r="K130" s="114">
        <v>-9.9979629989336447E-2</v>
      </c>
      <c r="L130" s="114">
        <v>12921.966725999999</v>
      </c>
      <c r="M130" s="114">
        <v>645.96672599999965</v>
      </c>
      <c r="N130" s="114">
        <v>322.98336299999983</v>
      </c>
    </row>
    <row r="131" spans="1:14" ht="12.75" customHeight="1" x14ac:dyDescent="0.35">
      <c r="A131" s="115">
        <v>19565</v>
      </c>
      <c r="B131" s="112" t="s">
        <v>491</v>
      </c>
      <c r="C131" s="114">
        <v>13107</v>
      </c>
      <c r="D131" s="114">
        <v>6867.5333669999991</v>
      </c>
      <c r="E131" s="114">
        <v>228.11664499999998</v>
      </c>
      <c r="F131" s="114">
        <v>813.21665399999995</v>
      </c>
      <c r="G131" s="114">
        <v>1.9085455140242937</v>
      </c>
      <c r="H131" s="114">
        <v>2</v>
      </c>
      <c r="I131" s="114">
        <v>82.862694198314344</v>
      </c>
      <c r="J131" s="114">
        <v>92.359403140189698</v>
      </c>
      <c r="K131" s="114">
        <v>-9.1454485975706351E-2</v>
      </c>
      <c r="L131" s="114">
        <v>13735.066733999998</v>
      </c>
      <c r="M131" s="114">
        <v>628.06673399999954</v>
      </c>
      <c r="N131" s="114">
        <v>314.03336699999977</v>
      </c>
    </row>
    <row r="132" spans="1:14" ht="12.75" customHeight="1" x14ac:dyDescent="0.35">
      <c r="A132" s="115">
        <v>19585</v>
      </c>
      <c r="B132" s="112" t="s">
        <v>492</v>
      </c>
      <c r="C132" s="114">
        <v>6315</v>
      </c>
      <c r="D132" s="114">
        <v>2627.5666930000002</v>
      </c>
      <c r="E132" s="114">
        <v>369.83331099999998</v>
      </c>
      <c r="F132" s="114">
        <v>327.449994</v>
      </c>
      <c r="G132" s="114">
        <v>2.4033643053946263</v>
      </c>
      <c r="H132" s="114">
        <v>2.5</v>
      </c>
      <c r="I132" s="114">
        <v>75.973352217631941</v>
      </c>
      <c r="J132" s="114">
        <v>84.273036499017252</v>
      </c>
      <c r="K132" s="114">
        <v>-9.6635694605373884E-2</v>
      </c>
      <c r="L132" s="114">
        <v>6568.9167324999999</v>
      </c>
      <c r="M132" s="114">
        <v>253.91673249999994</v>
      </c>
      <c r="N132" s="114">
        <v>101.56669299999989</v>
      </c>
    </row>
    <row r="133" spans="1:14" ht="12.75" customHeight="1" x14ac:dyDescent="0.35">
      <c r="A133" s="115">
        <v>19586</v>
      </c>
      <c r="B133" s="112" t="s">
        <v>493</v>
      </c>
      <c r="C133" s="114">
        <v>2782</v>
      </c>
      <c r="D133" s="114">
        <v>998.53334500000017</v>
      </c>
      <c r="E133" s="114">
        <v>124.999989</v>
      </c>
      <c r="F133" s="114">
        <v>302.09999700000003</v>
      </c>
      <c r="G133" s="114">
        <v>2.7860862272956939</v>
      </c>
      <c r="H133" s="114">
        <v>2.5</v>
      </c>
      <c r="I133" s="114">
        <v>78.05653639192856</v>
      </c>
      <c r="J133" s="114">
        <v>99.044680378777016</v>
      </c>
      <c r="K133" s="114">
        <v>0.28608622729569388</v>
      </c>
      <c r="L133" s="114">
        <v>2496.3333625</v>
      </c>
      <c r="M133" s="114">
        <v>-285.66663749999998</v>
      </c>
      <c r="N133" s="114">
        <v>-114.26665499999999</v>
      </c>
    </row>
    <row r="134" spans="1:14" ht="12.75" customHeight="1" x14ac:dyDescent="0.35">
      <c r="A134" s="115">
        <v>19587</v>
      </c>
      <c r="B134" s="112" t="s">
        <v>494</v>
      </c>
      <c r="C134" s="114">
        <v>2579</v>
      </c>
      <c r="D134" s="114">
        <v>873.08333900000002</v>
      </c>
      <c r="E134" s="114">
        <v>205.06666200000001</v>
      </c>
      <c r="F134" s="114">
        <v>291.53333099999998</v>
      </c>
      <c r="G134" s="114">
        <v>2.9538989977221406</v>
      </c>
      <c r="H134" s="114">
        <v>2.5000000000000004</v>
      </c>
      <c r="I134" s="114">
        <v>75.316679111051641</v>
      </c>
      <c r="J134" s="114">
        <v>95.682418847215928</v>
      </c>
      <c r="K134" s="114">
        <v>0.45389899772214048</v>
      </c>
      <c r="L134" s="114">
        <v>2182.7083474999999</v>
      </c>
      <c r="M134" s="114">
        <v>-396.29165249999988</v>
      </c>
      <c r="N134" s="114">
        <v>-158.516661</v>
      </c>
    </row>
    <row r="135" spans="1:14" ht="12.75" customHeight="1" x14ac:dyDescent="0.35">
      <c r="A135" s="115">
        <v>19592</v>
      </c>
      <c r="B135" s="112" t="s">
        <v>495</v>
      </c>
      <c r="C135" s="114">
        <v>1217</v>
      </c>
      <c r="D135" s="114">
        <v>490.01667499999996</v>
      </c>
      <c r="E135" s="114">
        <v>169.21666099999999</v>
      </c>
      <c r="F135" s="114">
        <v>249.94999799999997</v>
      </c>
      <c r="G135" s="114">
        <v>2.483588951335177</v>
      </c>
      <c r="H135" s="114">
        <v>2.5000000000000004</v>
      </c>
      <c r="I135" s="114">
        <v>53.542556467494599</v>
      </c>
      <c r="J135" s="114">
        <v>73.843353091597905</v>
      </c>
      <c r="K135" s="114">
        <v>-1.6411048664823225E-2</v>
      </c>
      <c r="L135" s="114">
        <v>1225.0416875000001</v>
      </c>
      <c r="M135" s="114">
        <v>8.0416875000000445</v>
      </c>
      <c r="N135" s="114">
        <v>3.2166750000000208</v>
      </c>
    </row>
    <row r="136" spans="1:14" ht="12.75" customHeight="1" x14ac:dyDescent="0.35">
      <c r="A136" s="115">
        <v>19802</v>
      </c>
      <c r="B136" s="112" t="s">
        <v>496</v>
      </c>
      <c r="C136" s="114">
        <v>10044</v>
      </c>
      <c r="D136" s="114">
        <v>4346.7333580000004</v>
      </c>
      <c r="E136" s="114">
        <v>455.24998400000004</v>
      </c>
      <c r="F136" s="114">
        <v>974.88332199999991</v>
      </c>
      <c r="G136" s="114">
        <v>2.3107007430107007</v>
      </c>
      <c r="H136" s="114">
        <v>2.4999999999999996</v>
      </c>
      <c r="I136" s="114">
        <v>69.546351567636137</v>
      </c>
      <c r="J136" s="114">
        <v>83.665429738067928</v>
      </c>
      <c r="K136" s="114">
        <v>-0.18929925698929906</v>
      </c>
      <c r="L136" s="114">
        <v>10866.833395</v>
      </c>
      <c r="M136" s="114">
        <v>822.83339500000011</v>
      </c>
      <c r="N136" s="114">
        <v>329.1333580000001</v>
      </c>
    </row>
    <row r="137" spans="1:14" ht="12.75" customHeight="1" x14ac:dyDescent="0.35">
      <c r="A137" s="115">
        <v>19842</v>
      </c>
      <c r="B137" s="112" t="s">
        <v>497</v>
      </c>
      <c r="C137" s="114">
        <v>2225</v>
      </c>
      <c r="D137" s="114">
        <v>914.23334700000009</v>
      </c>
      <c r="E137" s="114">
        <v>181.38332500000001</v>
      </c>
      <c r="F137" s="114">
        <v>334.68332699999996</v>
      </c>
      <c r="G137" s="114">
        <v>2.43373314624893</v>
      </c>
      <c r="H137" s="114">
        <v>2.4999999999999996</v>
      </c>
      <c r="I137" s="114">
        <v>62.224708139763344</v>
      </c>
      <c r="J137" s="114">
        <v>81.232790852915784</v>
      </c>
      <c r="K137" s="114">
        <v>-6.6266853751070012E-2</v>
      </c>
      <c r="L137" s="114">
        <v>2285.5833674999994</v>
      </c>
      <c r="M137" s="114">
        <v>60.583367499999952</v>
      </c>
      <c r="N137" s="114">
        <v>24.23334699999997</v>
      </c>
    </row>
    <row r="138" spans="1:14" ht="12.75" customHeight="1" x14ac:dyDescent="0.35">
      <c r="A138" s="115">
        <v>19862</v>
      </c>
      <c r="B138" s="112" t="s">
        <v>498</v>
      </c>
      <c r="C138" s="114">
        <v>3291</v>
      </c>
      <c r="D138" s="114">
        <v>1526.1666789999999</v>
      </c>
      <c r="E138" s="114">
        <v>110.299993</v>
      </c>
      <c r="F138" s="114">
        <v>703.21666100000004</v>
      </c>
      <c r="G138" s="114">
        <v>2.1563830774738069</v>
      </c>
      <c r="H138" s="114">
        <v>2.5</v>
      </c>
      <c r="I138" s="114">
        <v>56.264024337162084</v>
      </c>
      <c r="J138" s="114">
        <v>80.441601525191871</v>
      </c>
      <c r="K138" s="114">
        <v>-0.34361692252619291</v>
      </c>
      <c r="L138" s="114">
        <v>3815.4166974999998</v>
      </c>
      <c r="M138" s="114">
        <v>524.41669750000017</v>
      </c>
      <c r="N138" s="114">
        <v>209.76667900000007</v>
      </c>
    </row>
    <row r="139" spans="1:14" ht="12.75" customHeight="1" x14ac:dyDescent="0.35">
      <c r="A139" s="115">
        <v>19872</v>
      </c>
      <c r="B139" s="112" t="s">
        <v>499</v>
      </c>
      <c r="C139" s="114">
        <v>3184</v>
      </c>
      <c r="D139" s="114">
        <v>1614.716678</v>
      </c>
      <c r="E139" s="114">
        <v>88.949992999999992</v>
      </c>
      <c r="F139" s="114">
        <v>568.98332799999991</v>
      </c>
      <c r="G139" s="114">
        <v>1.9718629548954223</v>
      </c>
      <c r="H139" s="114">
        <v>2.4999999999999996</v>
      </c>
      <c r="I139" s="114">
        <v>56.04030538971687</v>
      </c>
      <c r="J139" s="114">
        <v>74.756407527447024</v>
      </c>
      <c r="K139" s="114">
        <v>-0.52813704510457771</v>
      </c>
      <c r="L139" s="114">
        <v>4036.7916949999994</v>
      </c>
      <c r="M139" s="114">
        <v>852.79169499999978</v>
      </c>
      <c r="N139" s="114">
        <v>341.11667799999998</v>
      </c>
    </row>
    <row r="140" spans="1:14" ht="12.75" customHeight="1" x14ac:dyDescent="0.35">
      <c r="A140" s="115">
        <v>19882</v>
      </c>
      <c r="B140" s="112" t="s">
        <v>500</v>
      </c>
      <c r="C140" s="114">
        <v>2488</v>
      </c>
      <c r="D140" s="114">
        <v>1216.816677</v>
      </c>
      <c r="E140" s="114">
        <v>278.71665899999999</v>
      </c>
      <c r="F140" s="114">
        <v>371.01666300000005</v>
      </c>
      <c r="G140" s="114">
        <v>2.0446794057211957</v>
      </c>
      <c r="H140" s="114">
        <v>2.4999999999999996</v>
      </c>
      <c r="I140" s="114">
        <v>53.317618072423564</v>
      </c>
      <c r="J140" s="114">
        <v>66.544822224353297</v>
      </c>
      <c r="K140" s="114">
        <v>-0.45532059427880456</v>
      </c>
      <c r="L140" s="114">
        <v>3042.0416925</v>
      </c>
      <c r="M140" s="114">
        <v>554.04169249999995</v>
      </c>
      <c r="N140" s="114">
        <v>221.61667700000001</v>
      </c>
    </row>
    <row r="141" spans="1:14" ht="12.75" customHeight="1" x14ac:dyDescent="0.35">
      <c r="A141" s="115">
        <v>26810</v>
      </c>
      <c r="B141" s="112" t="s">
        <v>441</v>
      </c>
      <c r="C141" s="114">
        <v>44085</v>
      </c>
      <c r="D141" s="114">
        <v>23166.166686</v>
      </c>
      <c r="E141" s="114">
        <v>771.09999000000016</v>
      </c>
      <c r="F141" s="114">
        <v>3179.4833210000002</v>
      </c>
      <c r="G141" s="114">
        <v>1.9029907104416146</v>
      </c>
      <c r="H141" s="114">
        <v>1.7500000000000002</v>
      </c>
      <c r="I141" s="114">
        <v>91.110792096625715</v>
      </c>
      <c r="J141" s="114">
        <v>103.21264347922123</v>
      </c>
      <c r="K141" s="114">
        <v>0.1529907104416145</v>
      </c>
      <c r="L141" s="114">
        <v>40540.791700500005</v>
      </c>
      <c r="M141" s="114">
        <v>-3544.2082995000001</v>
      </c>
      <c r="N141" s="114">
        <v>-2025.2618854285713</v>
      </c>
    </row>
    <row r="142" spans="1:14" ht="12.75" customHeight="1" x14ac:dyDescent="0.35">
      <c r="A142" s="115">
        <v>1</v>
      </c>
      <c r="B142" s="112" t="s">
        <v>444</v>
      </c>
      <c r="C142" s="114">
        <v>2544</v>
      </c>
      <c r="D142" s="114">
        <v>480</v>
      </c>
      <c r="E142" s="114">
        <v>0</v>
      </c>
      <c r="F142" s="114">
        <v>0</v>
      </c>
      <c r="G142" s="114">
        <v>5.3</v>
      </c>
      <c r="H142" s="114">
        <v>0</v>
      </c>
      <c r="I142" s="114">
        <v>0</v>
      </c>
      <c r="J142" s="114">
        <v>0</v>
      </c>
      <c r="K142" s="114">
        <v>5.3</v>
      </c>
      <c r="L142" s="114">
        <v>0</v>
      </c>
      <c r="M142" s="114">
        <v>-2544</v>
      </c>
      <c r="N142" s="114">
        <v>0</v>
      </c>
    </row>
    <row r="143" spans="1:14" ht="12.75" customHeight="1" x14ac:dyDescent="0.35">
      <c r="A143" s="115">
        <v>0</v>
      </c>
      <c r="B143" s="112" t="s">
        <v>370</v>
      </c>
      <c r="C143" s="114">
        <v>0</v>
      </c>
      <c r="D143" s="114">
        <v>240</v>
      </c>
      <c r="E143" s="114">
        <v>0</v>
      </c>
      <c r="F143" s="114">
        <v>0</v>
      </c>
      <c r="G143" s="114">
        <v>0</v>
      </c>
      <c r="H143" s="114">
        <v>1</v>
      </c>
      <c r="I143" s="114">
        <v>0</v>
      </c>
      <c r="J143" s="114">
        <v>0</v>
      </c>
      <c r="K143" s="114">
        <v>-1</v>
      </c>
      <c r="L143" s="114">
        <v>240</v>
      </c>
      <c r="M143" s="114">
        <v>240</v>
      </c>
      <c r="N143" s="114">
        <v>240</v>
      </c>
    </row>
    <row r="144" spans="1:14" ht="12.75" customHeight="1" x14ac:dyDescent="0.35">
      <c r="A144" s="112" t="s">
        <v>371</v>
      </c>
      <c r="C144" s="114">
        <v>263070.5</v>
      </c>
      <c r="D144" s="114">
        <v>158755.08383300001</v>
      </c>
      <c r="E144" s="114">
        <v>14171.032979000001</v>
      </c>
      <c r="F144" s="114">
        <v>22954.516491000002</v>
      </c>
      <c r="G144" s="114">
        <v>1.6570839411778018</v>
      </c>
      <c r="H144" s="114">
        <v>1.5510929585790934</v>
      </c>
      <c r="I144" s="114">
        <v>86.074351947531909</v>
      </c>
      <c r="J144" s="114">
        <v>97.500012597466906</v>
      </c>
      <c r="K144" s="114">
        <v>0.10599098259870857</v>
      </c>
      <c r="L144" s="114">
        <v>246243.89267199996</v>
      </c>
      <c r="M144" s="114">
        <v>-16826.607328000002</v>
      </c>
      <c r="N144" s="114">
        <v>-10815.544738428578</v>
      </c>
    </row>
    <row r="145" spans="1:14" ht="12.75" customHeight="1" x14ac:dyDescent="0.35">
      <c r="A145" s="112" t="s">
        <v>501</v>
      </c>
    </row>
    <row r="146" spans="1:14" ht="12.75" customHeight="1" x14ac:dyDescent="0.35">
      <c r="A146" s="115">
        <v>18528</v>
      </c>
      <c r="B146" s="112" t="s">
        <v>502</v>
      </c>
      <c r="C146" s="114">
        <v>34917</v>
      </c>
      <c r="D146" s="114">
        <v>11639.716725999997</v>
      </c>
      <c r="E146" s="114">
        <v>629.84994299999994</v>
      </c>
      <c r="F146" s="114">
        <v>810.34999299999981</v>
      </c>
      <c r="G146" s="114">
        <v>2.9998152723085445</v>
      </c>
      <c r="H146" s="114">
        <v>2.5000000000000004</v>
      </c>
      <c r="I146" s="114">
        <v>106.78049684611101</v>
      </c>
      <c r="J146" s="114">
        <v>113.83287099054559</v>
      </c>
      <c r="K146" s="114">
        <v>0.49981527230854456</v>
      </c>
      <c r="L146" s="114">
        <v>29099.291815</v>
      </c>
      <c r="M146" s="114">
        <v>-5817.7081850000031</v>
      </c>
      <c r="N146" s="114">
        <v>-2327.0832739999996</v>
      </c>
    </row>
    <row r="147" spans="1:14" ht="12.75" customHeight="1" x14ac:dyDescent="0.35">
      <c r="A147" s="115">
        <v>18529</v>
      </c>
      <c r="B147" s="112" t="s">
        <v>503</v>
      </c>
      <c r="C147" s="114">
        <v>51525</v>
      </c>
      <c r="D147" s="114">
        <v>18425.000142999994</v>
      </c>
      <c r="E147" s="114">
        <v>2206.7498609999989</v>
      </c>
      <c r="F147" s="114">
        <v>1435.5833199999997</v>
      </c>
      <c r="G147" s="114">
        <v>2.7964721628279245</v>
      </c>
      <c r="H147" s="114">
        <v>2.5000000000000013</v>
      </c>
      <c r="I147" s="114">
        <v>93.395969946006502</v>
      </c>
      <c r="J147" s="114">
        <v>99.894579923599252</v>
      </c>
      <c r="K147" s="114">
        <v>0.29647216282792443</v>
      </c>
      <c r="L147" s="114">
        <v>46062.500357500008</v>
      </c>
      <c r="M147" s="114">
        <v>-5462.4996425000008</v>
      </c>
      <c r="N147" s="114">
        <v>-2184.9998569999998</v>
      </c>
    </row>
    <row r="148" spans="1:14" ht="12.75" customHeight="1" x14ac:dyDescent="0.35">
      <c r="A148" s="115">
        <v>18530</v>
      </c>
      <c r="B148" s="112" t="s">
        <v>504</v>
      </c>
      <c r="C148" s="114">
        <v>45005</v>
      </c>
      <c r="D148" s="114">
        <v>16543.933475999995</v>
      </c>
      <c r="E148" s="114">
        <v>1470.9498759999997</v>
      </c>
      <c r="F148" s="114">
        <v>1949.9166439999995</v>
      </c>
      <c r="G148" s="114">
        <v>2.7203325052828573</v>
      </c>
      <c r="H148" s="114">
        <v>2.5000000000000009</v>
      </c>
      <c r="I148" s="114">
        <v>90.168696919152808</v>
      </c>
      <c r="J148" s="114">
        <v>99.928484937937554</v>
      </c>
      <c r="K148" s="114">
        <v>0.22033250528285747</v>
      </c>
      <c r="L148" s="114">
        <v>41359.833690000007</v>
      </c>
      <c r="M148" s="114">
        <v>-3645.1663100000001</v>
      </c>
      <c r="N148" s="114">
        <v>-1458.0665239999998</v>
      </c>
    </row>
    <row r="149" spans="1:14" ht="12.75" customHeight="1" x14ac:dyDescent="0.35">
      <c r="A149" s="115">
        <v>18531</v>
      </c>
      <c r="B149" s="112" t="s">
        <v>505</v>
      </c>
      <c r="C149" s="114">
        <v>25086</v>
      </c>
      <c r="D149" s="114">
        <v>8850.6500419999975</v>
      </c>
      <c r="E149" s="114">
        <v>269.58329499999996</v>
      </c>
      <c r="F149" s="114">
        <v>560.61666000000002</v>
      </c>
      <c r="G149" s="114">
        <v>2.834368083808144</v>
      </c>
      <c r="H149" s="114">
        <v>2.5000000000000013</v>
      </c>
      <c r="I149" s="114">
        <v>103.65205537306674</v>
      </c>
      <c r="J149" s="114">
        <v>110.02350079455135</v>
      </c>
      <c r="K149" s="114">
        <v>0.33436808380814398</v>
      </c>
      <c r="L149" s="114">
        <v>22126.625105000003</v>
      </c>
      <c r="M149" s="114">
        <v>-2959.3748950000004</v>
      </c>
      <c r="N149" s="114">
        <v>-1183.7499579999999</v>
      </c>
    </row>
    <row r="150" spans="1:14" ht="12.75" customHeight="1" x14ac:dyDescent="0.35">
      <c r="A150" s="115">
        <v>18533</v>
      </c>
      <c r="B150" s="112" t="s">
        <v>506</v>
      </c>
      <c r="C150" s="114">
        <v>45012</v>
      </c>
      <c r="D150" s="114">
        <v>17092.550108999996</v>
      </c>
      <c r="E150" s="114">
        <v>706.84990100000005</v>
      </c>
      <c r="F150" s="114">
        <v>1960.5499849999997</v>
      </c>
      <c r="G150" s="114">
        <v>2.6334279971658039</v>
      </c>
      <c r="H150" s="114">
        <v>2.5000000000000004</v>
      </c>
      <c r="I150" s="114">
        <v>91.117639487013534</v>
      </c>
      <c r="J150" s="114">
        <v>101.15397141055492</v>
      </c>
      <c r="K150" s="114">
        <v>0.13342799716580372</v>
      </c>
      <c r="L150" s="114">
        <v>42731.375272500001</v>
      </c>
      <c r="M150" s="114">
        <v>-2280.6247274999992</v>
      </c>
      <c r="N150" s="114">
        <v>-912.24989099999993</v>
      </c>
    </row>
    <row r="151" spans="1:14" ht="12.75" customHeight="1" x14ac:dyDescent="0.35">
      <c r="A151" s="115">
        <v>18534</v>
      </c>
      <c r="B151" s="112" t="s">
        <v>507</v>
      </c>
      <c r="C151" s="114">
        <v>48214</v>
      </c>
      <c r="D151" s="114">
        <v>18835.333444</v>
      </c>
      <c r="E151" s="114">
        <v>1299.7165610000002</v>
      </c>
      <c r="F151" s="114">
        <v>1986.4333199999996</v>
      </c>
      <c r="G151" s="114">
        <v>2.5597635498913123</v>
      </c>
      <c r="H151" s="114">
        <v>2.4999999999999991</v>
      </c>
      <c r="I151" s="114">
        <v>87.180410621859423</v>
      </c>
      <c r="J151" s="114">
        <v>95.781237158814889</v>
      </c>
      <c r="K151" s="114">
        <v>5.9763549891312377E-2</v>
      </c>
      <c r="L151" s="114">
        <v>47088.333609999987</v>
      </c>
      <c r="M151" s="114">
        <v>-1125.6663900000003</v>
      </c>
      <c r="N151" s="114">
        <v>-450.26655600000021</v>
      </c>
    </row>
    <row r="152" spans="1:14" ht="12.75" customHeight="1" x14ac:dyDescent="0.35">
      <c r="A152" s="115">
        <v>18535</v>
      </c>
      <c r="B152" s="112" t="s">
        <v>508</v>
      </c>
      <c r="C152" s="114">
        <v>38594</v>
      </c>
      <c r="D152" s="114">
        <v>15211.500145</v>
      </c>
      <c r="E152" s="114">
        <v>1072.7498800000003</v>
      </c>
      <c r="F152" s="114">
        <v>3596.7166389999993</v>
      </c>
      <c r="G152" s="114">
        <v>2.5371593618059949</v>
      </c>
      <c r="H152" s="114">
        <v>2.5000000000000004</v>
      </c>
      <c r="I152" s="114">
        <v>77.648135828934429</v>
      </c>
      <c r="J152" s="114">
        <v>94.798347929980793</v>
      </c>
      <c r="K152" s="114">
        <v>3.7159361805994988E-2</v>
      </c>
      <c r="L152" s="114">
        <v>38028.75036250001</v>
      </c>
      <c r="M152" s="114">
        <v>-565.24963750000052</v>
      </c>
      <c r="N152" s="114">
        <v>-226.09985500000013</v>
      </c>
    </row>
    <row r="153" spans="1:14" ht="12.75" customHeight="1" x14ac:dyDescent="0.35">
      <c r="A153" s="115">
        <v>18537</v>
      </c>
      <c r="B153" s="112" t="s">
        <v>509</v>
      </c>
      <c r="C153" s="114">
        <v>55524</v>
      </c>
      <c r="D153" s="114">
        <v>20617.050139999992</v>
      </c>
      <c r="E153" s="114">
        <v>1401.3832019999995</v>
      </c>
      <c r="F153" s="114">
        <v>1718.9666519999996</v>
      </c>
      <c r="G153" s="114">
        <v>2.6931107807840853</v>
      </c>
      <c r="H153" s="114">
        <v>2.5000000000000018</v>
      </c>
      <c r="I153" s="114">
        <v>93.563743308965783</v>
      </c>
      <c r="J153" s="114">
        <v>100.86821188418904</v>
      </c>
      <c r="K153" s="114">
        <v>0.19311078078408514</v>
      </c>
      <c r="L153" s="114">
        <v>51542.625350000009</v>
      </c>
      <c r="M153" s="114">
        <v>-3981.3746500000016</v>
      </c>
      <c r="N153" s="114">
        <v>-1592.5498600000001</v>
      </c>
    </row>
    <row r="154" spans="1:14" ht="12.75" customHeight="1" x14ac:dyDescent="0.35">
      <c r="A154" s="115">
        <v>18540</v>
      </c>
      <c r="B154" s="112" t="s">
        <v>510</v>
      </c>
      <c r="C154" s="114">
        <v>6271</v>
      </c>
      <c r="D154" s="114">
        <v>2400.4333620000002</v>
      </c>
      <c r="E154" s="114">
        <v>388.49997400000001</v>
      </c>
      <c r="F154" s="114">
        <v>238.68332999999998</v>
      </c>
      <c r="G154" s="114">
        <v>2.6124449440142383</v>
      </c>
      <c r="H154" s="114">
        <v>2.5</v>
      </c>
      <c r="I154" s="114">
        <v>82.850647116896269</v>
      </c>
      <c r="J154" s="114">
        <v>89.941196056488721</v>
      </c>
      <c r="K154" s="114">
        <v>0.11244494401423821</v>
      </c>
      <c r="L154" s="114">
        <v>6001.0834050000003</v>
      </c>
      <c r="M154" s="114">
        <v>-269.9165949999998</v>
      </c>
      <c r="N154" s="114">
        <v>-107.96663799999992</v>
      </c>
    </row>
    <row r="155" spans="1:14" ht="12.75" customHeight="1" x14ac:dyDescent="0.35">
      <c r="A155" s="115">
        <v>19366</v>
      </c>
      <c r="B155" s="112" t="s">
        <v>514</v>
      </c>
      <c r="C155" s="114">
        <v>46316</v>
      </c>
      <c r="D155" s="114">
        <v>23945.183458999996</v>
      </c>
      <c r="E155" s="114">
        <v>969.93321800000024</v>
      </c>
      <c r="F155" s="114">
        <v>1948.7666489999997</v>
      </c>
      <c r="G155" s="114">
        <v>1.934251206690661</v>
      </c>
      <c r="H155" s="114">
        <v>2</v>
      </c>
      <c r="I155" s="114">
        <v>86.204960462982257</v>
      </c>
      <c r="J155" s="114">
        <v>92.947588005389292</v>
      </c>
      <c r="K155" s="114">
        <v>-6.5748793309338971E-2</v>
      </c>
      <c r="L155" s="114">
        <v>47890.366917999992</v>
      </c>
      <c r="M155" s="114">
        <v>1574.3669179999986</v>
      </c>
      <c r="N155" s="114">
        <v>787.18345899999895</v>
      </c>
    </row>
    <row r="156" spans="1:14" ht="12.75" customHeight="1" x14ac:dyDescent="0.35">
      <c r="A156" s="115">
        <v>19367</v>
      </c>
      <c r="B156" s="112" t="s">
        <v>515</v>
      </c>
      <c r="C156" s="114">
        <v>10680</v>
      </c>
      <c r="D156" s="114">
        <v>5222.3667000000014</v>
      </c>
      <c r="E156" s="114">
        <v>339.81663300000002</v>
      </c>
      <c r="F156" s="114">
        <v>939.81666199999995</v>
      </c>
      <c r="G156" s="114">
        <v>2.0450498047178489</v>
      </c>
      <c r="H156" s="114">
        <v>2</v>
      </c>
      <c r="I156" s="114">
        <v>82.128575885980155</v>
      </c>
      <c r="J156" s="114">
        <v>96.005465485436218</v>
      </c>
      <c r="K156" s="114">
        <v>4.5049804717849043E-2</v>
      </c>
      <c r="L156" s="114">
        <v>10444.733400000003</v>
      </c>
      <c r="M156" s="114">
        <v>-235.26660000000027</v>
      </c>
      <c r="N156" s="114">
        <v>-117.63330000000013</v>
      </c>
    </row>
    <row r="157" spans="1:14" ht="12.75" customHeight="1" x14ac:dyDescent="0.35">
      <c r="A157" s="115">
        <v>19525</v>
      </c>
      <c r="B157" s="112" t="s">
        <v>516</v>
      </c>
      <c r="C157" s="114">
        <v>18444</v>
      </c>
      <c r="D157" s="114">
        <v>6366.4000240000014</v>
      </c>
      <c r="E157" s="114">
        <v>269.183312</v>
      </c>
      <c r="F157" s="114">
        <v>673.51666099999989</v>
      </c>
      <c r="G157" s="114">
        <v>2.8970846837254909</v>
      </c>
      <c r="H157" s="114">
        <v>2.5</v>
      </c>
      <c r="I157" s="114">
        <v>100.93718792463356</v>
      </c>
      <c r="J157" s="114">
        <v>111.18238783344346</v>
      </c>
      <c r="K157" s="114">
        <v>0.39708468372549077</v>
      </c>
      <c r="L157" s="114">
        <v>15916.000060000002</v>
      </c>
      <c r="M157" s="114">
        <v>-2527.9999399999997</v>
      </c>
      <c r="N157" s="114">
        <v>-1011.1999759999999</v>
      </c>
    </row>
    <row r="158" spans="1:14" ht="12.75" customHeight="1" x14ac:dyDescent="0.35">
      <c r="A158" s="115">
        <v>19561</v>
      </c>
      <c r="B158" s="112" t="s">
        <v>490</v>
      </c>
      <c r="C158" s="114">
        <v>9520</v>
      </c>
      <c r="D158" s="114">
        <v>5159.8333760000014</v>
      </c>
      <c r="E158" s="114">
        <v>244.26662699999997</v>
      </c>
      <c r="F158" s="114">
        <v>530.84999700000003</v>
      </c>
      <c r="G158" s="114">
        <v>1.845020818749787</v>
      </c>
      <c r="H158" s="114">
        <v>1.9999999999999998</v>
      </c>
      <c r="I158" s="114">
        <v>80.202866073008224</v>
      </c>
      <c r="J158" s="114">
        <v>88.081271578201026</v>
      </c>
      <c r="K158" s="114">
        <v>-0.15497918125021301</v>
      </c>
      <c r="L158" s="114">
        <v>10319.666752000001</v>
      </c>
      <c r="M158" s="114">
        <v>799.66675199999963</v>
      </c>
      <c r="N158" s="114">
        <v>399.83337599999982</v>
      </c>
    </row>
    <row r="159" spans="1:14" ht="12.75" customHeight="1" x14ac:dyDescent="0.35">
      <c r="A159" s="115">
        <v>19565</v>
      </c>
      <c r="B159" s="112" t="s">
        <v>491</v>
      </c>
      <c r="C159" s="114">
        <v>8580</v>
      </c>
      <c r="D159" s="114">
        <v>4742.8500500000009</v>
      </c>
      <c r="E159" s="114">
        <v>194.44995499999996</v>
      </c>
      <c r="F159" s="114">
        <v>413.63332799999995</v>
      </c>
      <c r="G159" s="114">
        <v>1.8090388499632195</v>
      </c>
      <c r="H159" s="114">
        <v>1.8299999999999994</v>
      </c>
      <c r="I159" s="114">
        <v>87.62068780445918</v>
      </c>
      <c r="J159" s="114">
        <v>94.961306482391649</v>
      </c>
      <c r="K159" s="114">
        <v>-2.0961150036780511E-2</v>
      </c>
      <c r="L159" s="114">
        <v>8679.4155914999992</v>
      </c>
      <c r="M159" s="114">
        <v>99.415591499999906</v>
      </c>
      <c r="N159" s="114">
        <v>54.325459836065519</v>
      </c>
    </row>
    <row r="160" spans="1:14" ht="12.75" customHeight="1" x14ac:dyDescent="0.35">
      <c r="A160" s="115">
        <v>19633</v>
      </c>
      <c r="B160" s="112" t="s">
        <v>517</v>
      </c>
      <c r="C160" s="114">
        <v>2462</v>
      </c>
      <c r="D160" s="114">
        <v>986.91667300000006</v>
      </c>
      <c r="E160" s="114">
        <v>60.233328</v>
      </c>
      <c r="F160" s="114">
        <v>413.23333099999996</v>
      </c>
      <c r="G160" s="114">
        <v>2.4946381668840245</v>
      </c>
      <c r="H160" s="114">
        <v>2</v>
      </c>
      <c r="I160" s="114">
        <v>84.292936862963302</v>
      </c>
      <c r="J160" s="114">
        <v>117.55717889742904</v>
      </c>
      <c r="K160" s="114">
        <v>0.49463816688402429</v>
      </c>
      <c r="L160" s="114">
        <v>1973.8333460000001</v>
      </c>
      <c r="M160" s="114">
        <v>-488.16665399999999</v>
      </c>
      <c r="N160" s="114">
        <v>-244.083327</v>
      </c>
    </row>
    <row r="161" spans="1:14" ht="12.75" customHeight="1" x14ac:dyDescent="0.35">
      <c r="A161" s="115">
        <v>19635</v>
      </c>
      <c r="B161" s="112" t="s">
        <v>518</v>
      </c>
      <c r="C161" s="114">
        <v>2232</v>
      </c>
      <c r="D161" s="114">
        <v>813.23333500000012</v>
      </c>
      <c r="E161" s="114">
        <v>334.59999799999997</v>
      </c>
      <c r="F161" s="114">
        <v>203.14999799999998</v>
      </c>
      <c r="G161" s="114">
        <v>2.7445997402455227</v>
      </c>
      <c r="H161" s="114">
        <v>1.9999999999999998</v>
      </c>
      <c r="I161" s="114">
        <v>82.606496645220261</v>
      </c>
      <c r="J161" s="114">
        <v>97.226658950842634</v>
      </c>
      <c r="K161" s="114">
        <v>0.74459974024552256</v>
      </c>
      <c r="L161" s="114">
        <v>1626.4666699999998</v>
      </c>
      <c r="M161" s="114">
        <v>-605.53333000000009</v>
      </c>
      <c r="N161" s="114">
        <v>-302.76666500000005</v>
      </c>
    </row>
    <row r="162" spans="1:14" ht="12.75" customHeight="1" x14ac:dyDescent="0.35">
      <c r="A162" s="115">
        <v>19636</v>
      </c>
      <c r="B162" s="112" t="s">
        <v>519</v>
      </c>
      <c r="C162" s="114">
        <v>784</v>
      </c>
      <c r="D162" s="114">
        <v>257.03334100000001</v>
      </c>
      <c r="E162" s="114">
        <v>108.64999400000001</v>
      </c>
      <c r="F162" s="114">
        <v>250.91666499999999</v>
      </c>
      <c r="G162" s="114">
        <v>3.0501879520758362</v>
      </c>
      <c r="H162" s="114">
        <v>2</v>
      </c>
      <c r="I162" s="114">
        <v>63.574440480051891</v>
      </c>
      <c r="J162" s="114">
        <v>107.19657213802209</v>
      </c>
      <c r="K162" s="114">
        <v>1.0501879520758359</v>
      </c>
      <c r="L162" s="114">
        <v>514.06668200000001</v>
      </c>
      <c r="M162" s="114">
        <v>-269.93331800000004</v>
      </c>
      <c r="N162" s="114">
        <v>-134.96665900000002</v>
      </c>
    </row>
    <row r="163" spans="1:14" ht="12.75" customHeight="1" x14ac:dyDescent="0.35">
      <c r="A163" s="115">
        <v>19637</v>
      </c>
      <c r="B163" s="112" t="s">
        <v>520</v>
      </c>
      <c r="C163" s="114">
        <v>2000</v>
      </c>
      <c r="D163" s="114">
        <v>838.10000799999989</v>
      </c>
      <c r="E163" s="114">
        <v>132.21665999999999</v>
      </c>
      <c r="F163" s="114">
        <v>188.14999800000001</v>
      </c>
      <c r="G163" s="114">
        <v>2.386350054777711</v>
      </c>
      <c r="H163" s="114">
        <v>2.5</v>
      </c>
      <c r="I163" s="114">
        <v>69.056799257096614</v>
      </c>
      <c r="J163" s="114">
        <v>82.447310902011651</v>
      </c>
      <c r="K163" s="114">
        <v>-0.11364994522228898</v>
      </c>
      <c r="L163" s="114">
        <v>2095.2500199999999</v>
      </c>
      <c r="M163" s="114">
        <v>95.250020000000006</v>
      </c>
      <c r="N163" s="114">
        <v>38.100007999999995</v>
      </c>
    </row>
    <row r="164" spans="1:14" ht="12.75" customHeight="1" x14ac:dyDescent="0.35">
      <c r="A164" s="115">
        <v>19638</v>
      </c>
      <c r="B164" s="112" t="s">
        <v>521</v>
      </c>
      <c r="C164" s="114">
        <v>1568</v>
      </c>
      <c r="D164" s="114">
        <v>323.93334099999998</v>
      </c>
      <c r="E164" s="114">
        <v>88.083327000000011</v>
      </c>
      <c r="F164" s="114">
        <v>87.98333199999999</v>
      </c>
      <c r="G164" s="114">
        <v>4.8405020463762636</v>
      </c>
      <c r="H164" s="114">
        <v>1.9999999999999998</v>
      </c>
      <c r="I164" s="114">
        <v>156.80000000000001</v>
      </c>
      <c r="J164" s="114">
        <v>190.28356396494135</v>
      </c>
      <c r="K164" s="114">
        <v>2.8405020463762636</v>
      </c>
      <c r="L164" s="114">
        <v>647.86668199999997</v>
      </c>
      <c r="M164" s="114">
        <v>-920.13331800000003</v>
      </c>
      <c r="N164" s="114">
        <v>-460.06665900000002</v>
      </c>
    </row>
    <row r="165" spans="1:14" ht="12.75" customHeight="1" x14ac:dyDescent="0.35">
      <c r="A165" s="115">
        <v>19643</v>
      </c>
      <c r="B165" s="112" t="s">
        <v>522</v>
      </c>
      <c r="C165" s="114">
        <v>2912</v>
      </c>
      <c r="D165" s="114">
        <v>1086.3833380000001</v>
      </c>
      <c r="E165" s="114">
        <v>80.249995999999996</v>
      </c>
      <c r="F165" s="114">
        <v>227.633331</v>
      </c>
      <c r="G165" s="114">
        <v>2.6804534809608795</v>
      </c>
      <c r="H165" s="114">
        <v>2</v>
      </c>
      <c r="I165" s="114">
        <v>104.42765624035056</v>
      </c>
      <c r="J165" s="114">
        <v>124.80356574484784</v>
      </c>
      <c r="K165" s="114">
        <v>0.68045348096087932</v>
      </c>
      <c r="L165" s="114">
        <v>2172.7666760000002</v>
      </c>
      <c r="M165" s="114">
        <v>-739.23332400000004</v>
      </c>
      <c r="N165" s="114">
        <v>-369.61666200000002</v>
      </c>
    </row>
    <row r="166" spans="1:14" ht="12.75" customHeight="1" x14ac:dyDescent="0.35">
      <c r="A166" s="115">
        <v>19667</v>
      </c>
      <c r="B166" s="112" t="s">
        <v>523</v>
      </c>
      <c r="C166" s="114">
        <v>1945</v>
      </c>
      <c r="D166" s="114">
        <v>969.93334199999993</v>
      </c>
      <c r="E166" s="114">
        <v>100.11665799999999</v>
      </c>
      <c r="F166" s="114">
        <v>125.34999900000001</v>
      </c>
      <c r="G166" s="114">
        <v>2.0052924420449503</v>
      </c>
      <c r="H166" s="114">
        <v>2</v>
      </c>
      <c r="I166" s="114">
        <v>81.353521901751321</v>
      </c>
      <c r="J166" s="114">
        <v>90.883603569926635</v>
      </c>
      <c r="K166" s="114">
        <v>5.2924420449502914E-3</v>
      </c>
      <c r="L166" s="114">
        <v>1939.8666839999999</v>
      </c>
      <c r="M166" s="114">
        <v>-5.1333160000001046</v>
      </c>
      <c r="N166" s="114">
        <v>-2.5666580000000523</v>
      </c>
    </row>
    <row r="167" spans="1:14" ht="12.75" customHeight="1" x14ac:dyDescent="0.35">
      <c r="A167" s="115">
        <v>19784</v>
      </c>
      <c r="B167" s="112" t="s">
        <v>524</v>
      </c>
      <c r="C167" s="114">
        <v>22169</v>
      </c>
      <c r="D167" s="114">
        <v>8156.4500249999992</v>
      </c>
      <c r="E167" s="114">
        <v>224.41664400000002</v>
      </c>
      <c r="F167" s="114">
        <v>597.98332799999991</v>
      </c>
      <c r="G167" s="114">
        <v>2.7179716582644056</v>
      </c>
      <c r="H167" s="114">
        <v>2.5000000000000004</v>
      </c>
      <c r="I167" s="114">
        <v>98.760977213484296</v>
      </c>
      <c r="J167" s="114">
        <v>105.80767298615143</v>
      </c>
      <c r="K167" s="114">
        <v>0.21797165826440562</v>
      </c>
      <c r="L167" s="114">
        <v>20391.125062499999</v>
      </c>
      <c r="M167" s="114">
        <v>-1777.8749375000002</v>
      </c>
      <c r="N167" s="114">
        <v>-711.14997500000027</v>
      </c>
    </row>
    <row r="168" spans="1:14" ht="12.75" customHeight="1" x14ac:dyDescent="0.35">
      <c r="A168" s="115">
        <v>19839</v>
      </c>
      <c r="B168" s="112" t="s">
        <v>525</v>
      </c>
      <c r="C168" s="114">
        <v>2361</v>
      </c>
      <c r="D168" s="114">
        <v>830.21667800000012</v>
      </c>
      <c r="E168" s="114">
        <v>154.19999000000001</v>
      </c>
      <c r="F168" s="114">
        <v>230.13333000000003</v>
      </c>
      <c r="G168" s="114">
        <v>2.8438359076183239</v>
      </c>
      <c r="H168" s="114">
        <v>2</v>
      </c>
      <c r="I168" s="114">
        <v>97.196492688150343</v>
      </c>
      <c r="J168" s="114">
        <v>119.91873343615509</v>
      </c>
      <c r="K168" s="114">
        <v>0.84383590761832405</v>
      </c>
      <c r="L168" s="114">
        <v>1660.4333560000002</v>
      </c>
      <c r="M168" s="114">
        <v>-700.566644</v>
      </c>
      <c r="N168" s="114">
        <v>-350.283322</v>
      </c>
    </row>
    <row r="169" spans="1:14" ht="12.75" customHeight="1" x14ac:dyDescent="0.35">
      <c r="A169" s="115">
        <v>26810</v>
      </c>
      <c r="B169" s="112" t="s">
        <v>441</v>
      </c>
      <c r="C169" s="114">
        <v>3290</v>
      </c>
      <c r="D169" s="114">
        <v>1989.5500020000002</v>
      </c>
      <c r="E169" s="114">
        <v>32.016666000000001</v>
      </c>
      <c r="F169" s="114">
        <v>890.28333199999997</v>
      </c>
      <c r="G169" s="114">
        <v>1.6536402687505813</v>
      </c>
      <c r="H169" s="114">
        <v>1</v>
      </c>
      <c r="I169" s="114">
        <v>112.98658928172811</v>
      </c>
      <c r="J169" s="114">
        <v>162.74506560077489</v>
      </c>
      <c r="K169" s="114">
        <v>0.65364026875058134</v>
      </c>
      <c r="L169" s="114">
        <v>1989.5500020000002</v>
      </c>
      <c r="M169" s="114">
        <v>-1300.4499980000001</v>
      </c>
      <c r="N169" s="114">
        <v>-1300.4499980000001</v>
      </c>
    </row>
    <row r="170" spans="1:14" ht="12.75" customHeight="1" x14ac:dyDescent="0.35">
      <c r="A170" s="115">
        <v>0</v>
      </c>
      <c r="B170" s="112" t="s">
        <v>370</v>
      </c>
      <c r="C170" s="114">
        <v>0</v>
      </c>
      <c r="D170" s="114">
        <v>0</v>
      </c>
      <c r="E170" s="114">
        <v>0</v>
      </c>
      <c r="F170" s="114">
        <v>0</v>
      </c>
      <c r="G170" s="114">
        <v>0</v>
      </c>
      <c r="H170" s="114">
        <v>0</v>
      </c>
      <c r="I170" s="114">
        <v>0</v>
      </c>
      <c r="J170" s="114">
        <v>0</v>
      </c>
      <c r="K170" s="114">
        <v>0</v>
      </c>
      <c r="L170" s="114">
        <v>0</v>
      </c>
      <c r="M170" s="114">
        <v>0</v>
      </c>
      <c r="N170" s="114">
        <v>0</v>
      </c>
    </row>
    <row r="171" spans="1:14" ht="12.75" customHeight="1" x14ac:dyDescent="0.35">
      <c r="A171" s="112" t="s">
        <v>371</v>
      </c>
      <c r="C171" s="114">
        <v>485411</v>
      </c>
      <c r="D171" s="114">
        <v>191304.55127899998</v>
      </c>
      <c r="E171" s="114">
        <v>12778.765498999999</v>
      </c>
      <c r="F171" s="114">
        <v>21979.216484000004</v>
      </c>
      <c r="G171" s="114">
        <v>2.5373729833122112</v>
      </c>
      <c r="H171" s="114">
        <v>2.3643024896457367</v>
      </c>
      <c r="I171" s="114">
        <v>90.891896864326682</v>
      </c>
      <c r="J171" s="114">
        <v>100.68070619853006</v>
      </c>
      <c r="K171" s="114">
        <v>0.1730704936664742</v>
      </c>
      <c r="L171" s="114">
        <v>452301.8268695001</v>
      </c>
      <c r="M171" s="114">
        <v>-33109.173130500014</v>
      </c>
      <c r="N171" s="114">
        <v>-14168.373311163939</v>
      </c>
    </row>
    <row r="172" spans="1:14" ht="12.75" customHeight="1" x14ac:dyDescent="0.35">
      <c r="A172" s="112" t="s">
        <v>404</v>
      </c>
    </row>
    <row r="173" spans="1:14" ht="12.75" customHeight="1" x14ac:dyDescent="0.35">
      <c r="A173" s="115">
        <v>3505</v>
      </c>
      <c r="B173" s="112" t="s">
        <v>405</v>
      </c>
      <c r="C173" s="114">
        <v>21034.35</v>
      </c>
      <c r="D173" s="114">
        <v>10691.816756999999</v>
      </c>
      <c r="E173" s="114">
        <v>5353.6499199999989</v>
      </c>
      <c r="F173" s="114">
        <v>4398.0833169999996</v>
      </c>
      <c r="G173" s="114">
        <v>1.9673316965733332</v>
      </c>
      <c r="H173" s="114">
        <v>2.080000000000001</v>
      </c>
      <c r="I173" s="114">
        <v>49.466302438015624</v>
      </c>
      <c r="J173" s="114">
        <v>63.025080379185098</v>
      </c>
      <c r="K173" s="114">
        <v>-0.1126683034266668</v>
      </c>
      <c r="L173" s="114">
        <v>22238.978854560006</v>
      </c>
      <c r="M173" s="114">
        <v>1204.6288545599998</v>
      </c>
      <c r="N173" s="114">
        <v>579.14848776923066</v>
      </c>
    </row>
    <row r="174" spans="1:14" ht="12.75" customHeight="1" x14ac:dyDescent="0.35">
      <c r="A174" s="115">
        <v>3506</v>
      </c>
      <c r="B174" s="112" t="s">
        <v>406</v>
      </c>
      <c r="C174" s="114">
        <v>67976.960000000006</v>
      </c>
      <c r="D174" s="114">
        <v>34417.533789999994</v>
      </c>
      <c r="E174" s="114">
        <v>25567.516261000008</v>
      </c>
      <c r="F174" s="114">
        <v>6806.2832740000031</v>
      </c>
      <c r="G174" s="114">
        <v>1.9750677202720055</v>
      </c>
      <c r="H174" s="114">
        <v>2.0800000000000005</v>
      </c>
      <c r="I174" s="114">
        <v>48.930346412364358</v>
      </c>
      <c r="J174" s="114">
        <v>54.482293076474406</v>
      </c>
      <c r="K174" s="114">
        <v>-0.10493227972799446</v>
      </c>
      <c r="L174" s="114">
        <v>71588.470283199989</v>
      </c>
      <c r="M174" s="114">
        <v>3611.5102832000011</v>
      </c>
      <c r="N174" s="114">
        <v>1736.3030207692311</v>
      </c>
    </row>
    <row r="175" spans="1:14" ht="12.75" customHeight="1" x14ac:dyDescent="0.35">
      <c r="A175" s="115">
        <v>19201</v>
      </c>
      <c r="B175" s="112" t="s">
        <v>407</v>
      </c>
      <c r="C175" s="114">
        <v>557</v>
      </c>
      <c r="D175" s="114">
        <v>370.45000399999998</v>
      </c>
      <c r="E175" s="114">
        <v>544.89999799999998</v>
      </c>
      <c r="F175" s="114">
        <v>492.89999799999998</v>
      </c>
      <c r="G175" s="114">
        <v>1.5035767147676966</v>
      </c>
      <c r="H175" s="114">
        <v>1.1000000000000001</v>
      </c>
      <c r="I175" s="114">
        <v>35.956942046059751</v>
      </c>
      <c r="J175" s="114">
        <v>55.31912773820634</v>
      </c>
      <c r="K175" s="114">
        <v>0.40357671476769669</v>
      </c>
      <c r="L175" s="114">
        <v>407.49500439999997</v>
      </c>
      <c r="M175" s="114">
        <v>-149.50499560000003</v>
      </c>
      <c r="N175" s="114">
        <v>-135.9136323636364</v>
      </c>
    </row>
    <row r="176" spans="1:14" ht="12.75" customHeight="1" x14ac:dyDescent="0.35">
      <c r="A176" s="115">
        <v>19209</v>
      </c>
      <c r="B176" s="112" t="s">
        <v>408</v>
      </c>
      <c r="C176" s="114">
        <v>12360</v>
      </c>
      <c r="D176" s="114">
        <v>5299.6500700000006</v>
      </c>
      <c r="E176" s="114">
        <v>5535.2499349999998</v>
      </c>
      <c r="F176" s="114">
        <v>1304.5666559999997</v>
      </c>
      <c r="G176" s="114">
        <v>2.3322294560478398</v>
      </c>
      <c r="H176" s="114">
        <v>2.7499999999999996</v>
      </c>
      <c r="I176" s="114">
        <v>36.988295638464457</v>
      </c>
      <c r="J176" s="114">
        <v>41.441839017849006</v>
      </c>
      <c r="K176" s="114">
        <v>-0.41777054395215996</v>
      </c>
      <c r="L176" s="114">
        <v>14574.037692500002</v>
      </c>
      <c r="M176" s="114">
        <v>2214.0376925</v>
      </c>
      <c r="N176" s="114">
        <v>805.10461545454552</v>
      </c>
    </row>
    <row r="177" spans="1:14" ht="12.75" customHeight="1" x14ac:dyDescent="0.35">
      <c r="A177" s="115">
        <v>19219</v>
      </c>
      <c r="B177" s="112" t="s">
        <v>409</v>
      </c>
      <c r="C177" s="114">
        <v>10708</v>
      </c>
      <c r="D177" s="114">
        <v>5689.4667130000007</v>
      </c>
      <c r="E177" s="114">
        <v>4512.833290999999</v>
      </c>
      <c r="F177" s="114">
        <v>1652.4166579999996</v>
      </c>
      <c r="G177" s="114">
        <v>1.8820744614838913</v>
      </c>
      <c r="H177" s="114">
        <v>2</v>
      </c>
      <c r="I177" s="114">
        <v>45.16345816313023</v>
      </c>
      <c r="J177" s="114">
        <v>52.478362701556151</v>
      </c>
      <c r="K177" s="114">
        <v>-0.11792553851610876</v>
      </c>
      <c r="L177" s="114">
        <v>11378.933426000001</v>
      </c>
      <c r="M177" s="114">
        <v>670.93342599999971</v>
      </c>
      <c r="N177" s="114">
        <v>335.46671299999997</v>
      </c>
    </row>
    <row r="178" spans="1:14" ht="12.75" customHeight="1" x14ac:dyDescent="0.35">
      <c r="A178" s="115">
        <v>19226</v>
      </c>
      <c r="B178" s="112" t="s">
        <v>410</v>
      </c>
      <c r="C178" s="114">
        <v>2342</v>
      </c>
      <c r="D178" s="114">
        <v>707.30000900000005</v>
      </c>
      <c r="E178" s="114">
        <v>270.083327</v>
      </c>
      <c r="F178" s="114">
        <v>339.46666299999998</v>
      </c>
      <c r="G178" s="114">
        <v>3.311183331258801</v>
      </c>
      <c r="H178" s="114">
        <v>2.78</v>
      </c>
      <c r="I178" s="114">
        <v>63.974335945209731</v>
      </c>
      <c r="J178" s="114">
        <v>64.295885048215609</v>
      </c>
      <c r="K178" s="114">
        <v>0.53118333125880102</v>
      </c>
      <c r="L178" s="114">
        <v>1966.2940250200002</v>
      </c>
      <c r="M178" s="114">
        <v>-375.70597498000001</v>
      </c>
      <c r="N178" s="114">
        <v>-135.14603416546765</v>
      </c>
    </row>
    <row r="179" spans="1:14" ht="12.75" customHeight="1" x14ac:dyDescent="0.35">
      <c r="A179" s="115">
        <v>19230</v>
      </c>
      <c r="B179" s="112" t="s">
        <v>411</v>
      </c>
      <c r="C179" s="114">
        <v>746</v>
      </c>
      <c r="D179" s="114">
        <v>307.050004</v>
      </c>
      <c r="E179" s="114">
        <v>31.983329999999995</v>
      </c>
      <c r="F179" s="114">
        <v>77.049999</v>
      </c>
      <c r="G179" s="114">
        <v>2.4295716993379357</v>
      </c>
      <c r="H179" s="114">
        <v>2.9199999999999995</v>
      </c>
      <c r="I179" s="114">
        <v>61.401030003363395</v>
      </c>
      <c r="J179" s="114">
        <v>75.355260531696672</v>
      </c>
      <c r="K179" s="114">
        <v>-0.49042830066206422</v>
      </c>
      <c r="L179" s="114">
        <v>896.58601167999996</v>
      </c>
      <c r="M179" s="114">
        <v>150.58601167999993</v>
      </c>
      <c r="N179" s="114">
        <v>51.570551945205459</v>
      </c>
    </row>
    <row r="180" spans="1:14" ht="12.75" customHeight="1" x14ac:dyDescent="0.35">
      <c r="A180" s="115">
        <v>19260</v>
      </c>
      <c r="B180" s="112" t="s">
        <v>412</v>
      </c>
      <c r="C180" s="114">
        <v>422</v>
      </c>
      <c r="D180" s="114">
        <v>312.48333600000001</v>
      </c>
      <c r="E180" s="114">
        <v>122.399997</v>
      </c>
      <c r="F180" s="114">
        <v>0</v>
      </c>
      <c r="G180" s="114">
        <v>1.3504720136500332</v>
      </c>
      <c r="H180" s="114">
        <v>1.85</v>
      </c>
      <c r="I180" s="114">
        <v>52.452713363076747</v>
      </c>
      <c r="J180" s="114">
        <v>52.452713363076747</v>
      </c>
      <c r="K180" s="114">
        <v>-0.4995279863499667</v>
      </c>
      <c r="L180" s="114">
        <v>578.09417159999998</v>
      </c>
      <c r="M180" s="114">
        <v>156.09417159999998</v>
      </c>
      <c r="N180" s="114">
        <v>84.375227891891882</v>
      </c>
    </row>
    <row r="181" spans="1:14" ht="12.75" customHeight="1" x14ac:dyDescent="0.35">
      <c r="A181" s="115">
        <v>0</v>
      </c>
      <c r="B181" s="112" t="s">
        <v>370</v>
      </c>
      <c r="C181" s="114">
        <v>0</v>
      </c>
      <c r="D181" s="114">
        <v>0</v>
      </c>
      <c r="E181" s="114">
        <v>0</v>
      </c>
      <c r="F181" s="114">
        <v>0</v>
      </c>
      <c r="G181" s="114">
        <v>0</v>
      </c>
      <c r="H181" s="114">
        <v>0</v>
      </c>
      <c r="I181" s="114">
        <v>0</v>
      </c>
      <c r="J181" s="114">
        <v>0</v>
      </c>
      <c r="K181" s="114">
        <v>0</v>
      </c>
      <c r="L181" s="114">
        <v>0</v>
      </c>
      <c r="M181" s="114">
        <v>0</v>
      </c>
      <c r="N181" s="114">
        <v>0</v>
      </c>
    </row>
    <row r="182" spans="1:14" ht="12.75" customHeight="1" x14ac:dyDescent="0.35">
      <c r="A182" s="112" t="s">
        <v>371</v>
      </c>
      <c r="C182" s="114">
        <v>116146.31</v>
      </c>
      <c r="D182" s="114">
        <v>57795.750683000006</v>
      </c>
      <c r="E182" s="114">
        <v>41938.616059</v>
      </c>
      <c r="F182" s="114">
        <v>15070.766565</v>
      </c>
      <c r="G182" s="114">
        <v>2.009599471024142</v>
      </c>
      <c r="H182" s="114">
        <v>2.1390653812430553</v>
      </c>
      <c r="I182" s="114">
        <v>47.446030090986966</v>
      </c>
      <c r="J182" s="114">
        <v>54.400956355116904</v>
      </c>
      <c r="K182" s="114">
        <v>-0.12946591021891321</v>
      </c>
      <c r="L182" s="114">
        <v>123628.88946895998</v>
      </c>
      <c r="M182" s="114">
        <v>7482.5794689599998</v>
      </c>
      <c r="N182" s="114">
        <v>3320.9089503010009</v>
      </c>
    </row>
    <row r="183" spans="1:14" ht="12.75" customHeight="1" x14ac:dyDescent="0.35">
      <c r="A183" s="112" t="s">
        <v>555</v>
      </c>
      <c r="C183" s="114">
        <v>4110290.29</v>
      </c>
      <c r="D183" s="114">
        <v>959791.22563999996</v>
      </c>
      <c r="E183" s="114">
        <v>233773.30839600001</v>
      </c>
      <c r="F183" s="114">
        <v>142455.51570500003</v>
      </c>
      <c r="G183" s="114">
        <v>4.2824837112458605</v>
      </c>
      <c r="H183" s="114">
        <v>4.3558544174523295</v>
      </c>
      <c r="I183" s="114">
        <v>72.205046983115039</v>
      </c>
      <c r="J183" s="114">
        <v>80.791027626211275</v>
      </c>
      <c r="K183" s="114">
        <v>-7.3370706206469544E-2</v>
      </c>
      <c r="L183" s="114">
        <v>4180710.8500359799</v>
      </c>
      <c r="M183" s="114">
        <v>70420.560035979972</v>
      </c>
      <c r="N183" s="114">
        <v>-5966.4292461757759</v>
      </c>
    </row>
    <row r="184" spans="1:14" ht="12.75" customHeight="1" x14ac:dyDescent="0.35">
      <c r="A184" s="112" t="s">
        <v>556</v>
      </c>
      <c r="C184" s="114">
        <v>4110290.29</v>
      </c>
      <c r="D184" s="114">
        <v>959791.22563999996</v>
      </c>
      <c r="E184" s="114">
        <v>233773.30839600001</v>
      </c>
      <c r="F184" s="114">
        <v>142455.51570500003</v>
      </c>
      <c r="G184" s="114">
        <v>4.2824837112458605</v>
      </c>
      <c r="H184" s="114">
        <v>4.3558544174523295</v>
      </c>
      <c r="I184" s="114">
        <v>72.205046983115039</v>
      </c>
      <c r="J184" s="114">
        <v>80.791027626211275</v>
      </c>
      <c r="K184" s="114">
        <v>-7.3370706206469544E-2</v>
      </c>
      <c r="L184" s="114">
        <v>4180710.8500359799</v>
      </c>
      <c r="M184" s="114">
        <v>70420.560035979972</v>
      </c>
      <c r="N184" s="114">
        <v>-5966.4292461757759</v>
      </c>
    </row>
    <row r="185" spans="1:14" ht="12.75" customHeight="1" x14ac:dyDescent="0.35">
      <c r="A185" s="112" t="s">
        <v>557</v>
      </c>
      <c r="C185" s="113">
        <v>45526</v>
      </c>
      <c r="D185" s="112" t="s">
        <v>558</v>
      </c>
    </row>
  </sheetData>
  <pageMargins left="0" right="0" top="0" bottom="0" header="0" footer="0"/>
  <pageSetup paperSize="0" fitToWidth="0" fitToHeight="0" orientation="landscape" horizontalDpi="0" verticalDpi="0" copies="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89AA4-8BA7-4891-BBFB-5120D0F29ACC}">
  <sheetPr>
    <outlinePr summaryBelow="0"/>
    <pageSetUpPr autoPageBreaks="0"/>
  </sheetPr>
  <dimension ref="A1:N167"/>
  <sheetViews>
    <sheetView workbookViewId="0">
      <pane xSplit="2" ySplit="2" topLeftCell="C105" activePane="bottomRight" state="frozen"/>
      <selection pane="topRight" activeCell="C1" sqref="C1"/>
      <selection pane="bottomLeft" activeCell="A3" sqref="A3"/>
      <selection pane="bottomRight" activeCell="AF106" sqref="AF106"/>
    </sheetView>
  </sheetViews>
  <sheetFormatPr defaultColWidth="8.54296875" defaultRowHeight="12.75" customHeight="1" x14ac:dyDescent="0.35"/>
  <cols>
    <col min="1" max="1" width="6.54296875" style="86" customWidth="1"/>
    <col min="2" max="2" width="43.453125" style="86" bestFit="1" customWidth="1"/>
    <col min="3" max="3" width="10.54296875" style="86" bestFit="1" customWidth="1"/>
    <col min="4" max="4" width="11.453125" style="86" bestFit="1" customWidth="1"/>
    <col min="5" max="5" width="9.453125" style="86" bestFit="1" customWidth="1"/>
    <col min="6" max="6" width="8.453125" style="86" bestFit="1" customWidth="1"/>
    <col min="7" max="7" width="6.54296875" style="86" bestFit="1" customWidth="1"/>
    <col min="8" max="8" width="6.54296875" style="86" customWidth="1"/>
    <col min="9" max="10" width="5.54296875" style="86" bestFit="1" customWidth="1"/>
    <col min="11" max="11" width="8.453125" style="86" bestFit="1" customWidth="1"/>
    <col min="12" max="12" width="10.54296875" style="86" bestFit="1" customWidth="1"/>
    <col min="13" max="13" width="8.54296875" style="86" bestFit="1" customWidth="1"/>
    <col min="14" max="14" width="7.54296875" style="86" bestFit="1" customWidth="1"/>
    <col min="15" max="256" width="6.54296875" style="86" customWidth="1"/>
    <col min="257" max="16384" width="8.54296875" style="86"/>
  </cols>
  <sheetData>
    <row r="1" spans="1:14" ht="12.5" x14ac:dyDescent="0.35">
      <c r="A1" s="86" t="s">
        <v>539</v>
      </c>
      <c r="B1" s="86" t="s">
        <v>561</v>
      </c>
    </row>
    <row r="2" spans="1:14" s="90" customFormat="1" ht="62.5" x14ac:dyDescent="0.35">
      <c r="A2" s="90" t="s">
        <v>560</v>
      </c>
      <c r="B2" s="90" t="s">
        <v>325</v>
      </c>
      <c r="C2" s="90" t="s">
        <v>542</v>
      </c>
      <c r="D2" s="90" t="s">
        <v>543</v>
      </c>
      <c r="E2" s="90" t="s">
        <v>544</v>
      </c>
      <c r="F2" s="90" t="s">
        <v>545</v>
      </c>
      <c r="G2" s="90" t="s">
        <v>546</v>
      </c>
      <c r="H2" s="90" t="s">
        <v>547</v>
      </c>
      <c r="I2" s="90" t="s">
        <v>548</v>
      </c>
      <c r="J2" s="90" t="s">
        <v>549</v>
      </c>
      <c r="K2" s="90" t="s">
        <v>355</v>
      </c>
      <c r="L2" s="90" t="s">
        <v>550</v>
      </c>
      <c r="M2" s="90" t="s">
        <v>551</v>
      </c>
      <c r="N2" s="90" t="s">
        <v>552</v>
      </c>
    </row>
    <row r="3" spans="1:14" ht="12.5" x14ac:dyDescent="0.35">
      <c r="A3" s="86" t="s">
        <v>541</v>
      </c>
    </row>
    <row r="4" spans="1:14" ht="12.5" x14ac:dyDescent="0.35">
      <c r="A4" s="86" t="s">
        <v>359</v>
      </c>
    </row>
    <row r="5" spans="1:14" ht="12.5" x14ac:dyDescent="0.35">
      <c r="A5" s="89">
        <v>19011</v>
      </c>
      <c r="B5" s="86" t="s">
        <v>360</v>
      </c>
      <c r="C5" s="88">
        <v>69435</v>
      </c>
      <c r="D5" s="88">
        <v>17539.433535</v>
      </c>
      <c r="E5" s="88">
        <v>6050.5331679999981</v>
      </c>
      <c r="F5" s="88">
        <v>1612.0833219999997</v>
      </c>
      <c r="G5" s="88">
        <v>3.9587937581588495</v>
      </c>
      <c r="H5" s="88">
        <v>4.9999999999999991</v>
      </c>
      <c r="I5" s="88">
        <v>55.102660244798862</v>
      </c>
      <c r="J5" s="88">
        <v>58.868247568293306</v>
      </c>
      <c r="K5" s="88">
        <v>-1.0412062418411505</v>
      </c>
      <c r="L5" s="88">
        <v>87697.167674999975</v>
      </c>
      <c r="M5" s="88">
        <v>18262.167675000001</v>
      </c>
      <c r="N5" s="88">
        <v>3652.4335349999997</v>
      </c>
    </row>
    <row r="6" spans="1:14" ht="12.5" x14ac:dyDescent="0.35">
      <c r="A6" s="89">
        <v>19017</v>
      </c>
      <c r="B6" s="86" t="s">
        <v>361</v>
      </c>
      <c r="C6" s="88">
        <v>32514</v>
      </c>
      <c r="D6" s="88">
        <v>8200.5834370000011</v>
      </c>
      <c r="E6" s="88">
        <v>3315.7665740000002</v>
      </c>
      <c r="F6" s="88">
        <v>428.98332599999992</v>
      </c>
      <c r="G6" s="88">
        <v>3.9648398494796022</v>
      </c>
      <c r="H6" s="88">
        <v>5</v>
      </c>
      <c r="I6" s="88">
        <v>54.437995295266809</v>
      </c>
      <c r="J6" s="88">
        <v>56.465807254805206</v>
      </c>
      <c r="K6" s="88">
        <v>-1.035160150520398</v>
      </c>
      <c r="L6" s="88">
        <v>41002.917185000006</v>
      </c>
      <c r="M6" s="88">
        <v>8488.9171850000021</v>
      </c>
      <c r="N6" s="88">
        <v>1697.7834370000003</v>
      </c>
    </row>
    <row r="7" spans="1:14" ht="12.5" x14ac:dyDescent="0.35">
      <c r="A7" s="89">
        <v>19019</v>
      </c>
      <c r="B7" s="86" t="s">
        <v>362</v>
      </c>
      <c r="C7" s="88">
        <v>3249</v>
      </c>
      <c r="D7" s="88">
        <v>906.48335699999996</v>
      </c>
      <c r="E7" s="88">
        <v>187.14998599999998</v>
      </c>
      <c r="F7" s="88">
        <v>84.399996000000016</v>
      </c>
      <c r="G7" s="88">
        <v>3.5841805311821076</v>
      </c>
      <c r="H7" s="88">
        <v>4.0000000000000009</v>
      </c>
      <c r="I7" s="88">
        <v>68.949661534154586</v>
      </c>
      <c r="J7" s="88">
        <v>74.270778702839905</v>
      </c>
      <c r="K7" s="88">
        <v>-0.41581946881789233</v>
      </c>
      <c r="L7" s="88">
        <v>3625.9334279999998</v>
      </c>
      <c r="M7" s="88">
        <v>376.93342799999999</v>
      </c>
      <c r="N7" s="88">
        <v>94.233356999999998</v>
      </c>
    </row>
    <row r="8" spans="1:14" ht="12.5" x14ac:dyDescent="0.35">
      <c r="A8" s="89">
        <v>19068</v>
      </c>
      <c r="B8" s="86" t="s">
        <v>363</v>
      </c>
      <c r="C8" s="88">
        <v>2465</v>
      </c>
      <c r="D8" s="88">
        <v>758.48334299999999</v>
      </c>
      <c r="E8" s="88">
        <v>167.03332499999999</v>
      </c>
      <c r="F8" s="88">
        <v>766.8499969999998</v>
      </c>
      <c r="G8" s="88">
        <v>3.2499065704597814</v>
      </c>
      <c r="H8" s="88">
        <v>4</v>
      </c>
      <c r="I8" s="88">
        <v>36.413503807698795</v>
      </c>
      <c r="J8" s="88">
        <v>62.424591579586803</v>
      </c>
      <c r="K8" s="88">
        <v>-0.75009342954021863</v>
      </c>
      <c r="L8" s="88">
        <v>3033.933372</v>
      </c>
      <c r="M8" s="88">
        <v>568.93337199999985</v>
      </c>
      <c r="N8" s="88">
        <v>142.23334299999996</v>
      </c>
    </row>
    <row r="9" spans="1:14" ht="12.5" x14ac:dyDescent="0.35">
      <c r="A9" s="89">
        <v>19100</v>
      </c>
      <c r="B9" s="86" t="s">
        <v>364</v>
      </c>
      <c r="C9" s="88">
        <v>4277</v>
      </c>
      <c r="D9" s="88">
        <v>1974.5166769999998</v>
      </c>
      <c r="E9" s="88">
        <v>213.39999300000002</v>
      </c>
      <c r="F9" s="88">
        <v>190.56666200000001</v>
      </c>
      <c r="G9" s="88">
        <v>2.1660997092707768</v>
      </c>
      <c r="H9" s="88">
        <v>2.5000000000000004</v>
      </c>
      <c r="I9" s="88">
        <v>71.928189561540137</v>
      </c>
      <c r="J9" s="88">
        <v>78.193105929934831</v>
      </c>
      <c r="K9" s="88">
        <v>-0.33390029072922317</v>
      </c>
      <c r="L9" s="88">
        <v>4936.2916925</v>
      </c>
      <c r="M9" s="88">
        <v>659.29169250000007</v>
      </c>
      <c r="N9" s="88">
        <v>263.71667700000006</v>
      </c>
    </row>
    <row r="10" spans="1:14" ht="12.5" x14ac:dyDescent="0.35">
      <c r="A10" s="89">
        <v>19180</v>
      </c>
      <c r="B10" s="86" t="s">
        <v>365</v>
      </c>
      <c r="C10" s="88">
        <v>8137</v>
      </c>
      <c r="D10" s="88">
        <v>4255.1500250000008</v>
      </c>
      <c r="E10" s="88">
        <v>358.61664899999994</v>
      </c>
      <c r="F10" s="88">
        <v>886.99999299999979</v>
      </c>
      <c r="G10" s="88">
        <v>1.9122710015377189</v>
      </c>
      <c r="H10" s="88">
        <v>2.5</v>
      </c>
      <c r="I10" s="88">
        <v>59.169933876178817</v>
      </c>
      <c r="J10" s="88">
        <v>70.545396621314609</v>
      </c>
      <c r="K10" s="88">
        <v>-0.5877289984622811</v>
      </c>
      <c r="L10" s="88">
        <v>10637.875062500001</v>
      </c>
      <c r="M10" s="88">
        <v>2500.8750624999993</v>
      </c>
      <c r="N10" s="88">
        <v>1000.3500249999997</v>
      </c>
    </row>
    <row r="11" spans="1:14" ht="12.5" x14ac:dyDescent="0.35">
      <c r="A11" s="89">
        <v>19183</v>
      </c>
      <c r="B11" s="86" t="s">
        <v>366</v>
      </c>
      <c r="C11" s="88">
        <v>1243</v>
      </c>
      <c r="D11" s="88">
        <v>300.63333699999998</v>
      </c>
      <c r="E11" s="88">
        <v>134.78333000000001</v>
      </c>
      <c r="F11" s="88">
        <v>281.26666299999999</v>
      </c>
      <c r="G11" s="88">
        <v>4.1346046729341932</v>
      </c>
      <c r="H11" s="88">
        <v>4.5000000000000009</v>
      </c>
      <c r="I11" s="88">
        <v>38.541739503107834</v>
      </c>
      <c r="J11" s="88">
        <v>63.438596394982945</v>
      </c>
      <c r="K11" s="88">
        <v>-0.36539532706580702</v>
      </c>
      <c r="L11" s="88">
        <v>1352.8500165000003</v>
      </c>
      <c r="M11" s="88">
        <v>109.85001650000012</v>
      </c>
      <c r="N11" s="88">
        <v>24.411114777777815</v>
      </c>
    </row>
    <row r="12" spans="1:14" ht="12.5" x14ac:dyDescent="0.35">
      <c r="A12" s="89">
        <v>19184</v>
      </c>
      <c r="B12" s="86" t="s">
        <v>367</v>
      </c>
      <c r="C12" s="88">
        <v>352</v>
      </c>
      <c r="D12" s="88">
        <v>83.066668000000007</v>
      </c>
      <c r="E12" s="88">
        <v>6.9833320000000008</v>
      </c>
      <c r="F12" s="88">
        <v>22.166665999999999</v>
      </c>
      <c r="G12" s="88">
        <v>4.2375601245977501</v>
      </c>
      <c r="H12" s="88">
        <v>4.4999999999999991</v>
      </c>
      <c r="I12" s="88">
        <v>69.706421386002916</v>
      </c>
      <c r="J12" s="88">
        <v>86.865321516492088</v>
      </c>
      <c r="K12" s="88">
        <v>-0.26243987540224967</v>
      </c>
      <c r="L12" s="88">
        <v>373.800006</v>
      </c>
      <c r="M12" s="88">
        <v>21.800006000000032</v>
      </c>
      <c r="N12" s="88">
        <v>4.8444457777777847</v>
      </c>
    </row>
    <row r="13" spans="1:14" ht="12.5" x14ac:dyDescent="0.35">
      <c r="A13" s="89">
        <v>19185</v>
      </c>
      <c r="B13" s="86" t="s">
        <v>368</v>
      </c>
      <c r="C13" s="88">
        <v>981</v>
      </c>
      <c r="D13" s="88">
        <v>229.98333599999998</v>
      </c>
      <c r="E13" s="88">
        <v>77.449996999999996</v>
      </c>
      <c r="F13" s="88">
        <v>490.44999800000005</v>
      </c>
      <c r="G13" s="88">
        <v>4.2655264379676625</v>
      </c>
      <c r="H13" s="88">
        <v>5.0000000000000009</v>
      </c>
      <c r="I13" s="88">
        <v>24.590061275512426</v>
      </c>
      <c r="J13" s="88">
        <v>63.81871415354918</v>
      </c>
      <c r="K13" s="88">
        <v>-0.73447356203233771</v>
      </c>
      <c r="L13" s="88">
        <v>1149.91668</v>
      </c>
      <c r="M13" s="88">
        <v>168.91668000000001</v>
      </c>
      <c r="N13" s="88">
        <v>33.783335999999998</v>
      </c>
    </row>
    <row r="14" spans="1:14" ht="12.5" x14ac:dyDescent="0.35">
      <c r="A14" s="89">
        <v>19186</v>
      </c>
      <c r="B14" s="86" t="s">
        <v>369</v>
      </c>
      <c r="C14" s="88">
        <v>510</v>
      </c>
      <c r="D14" s="88">
        <v>163.66666800000002</v>
      </c>
      <c r="E14" s="88">
        <v>29.066666000000001</v>
      </c>
      <c r="F14" s="88">
        <v>47.549997999999995</v>
      </c>
      <c r="G14" s="88">
        <v>3.1160895876489643</v>
      </c>
      <c r="H14" s="88">
        <v>5</v>
      </c>
      <c r="I14" s="88">
        <v>42.449885787333677</v>
      </c>
      <c r="J14" s="88">
        <v>52.922863877817697</v>
      </c>
      <c r="K14" s="88">
        <v>-1.8839104123510355</v>
      </c>
      <c r="L14" s="88">
        <v>818.33334000000002</v>
      </c>
      <c r="M14" s="88">
        <v>308.33334000000002</v>
      </c>
      <c r="N14" s="88">
        <v>61.666668000000008</v>
      </c>
    </row>
    <row r="15" spans="1:14" ht="12.5" x14ac:dyDescent="0.35">
      <c r="A15" s="89">
        <v>0</v>
      </c>
      <c r="B15" s="86" t="s">
        <v>370</v>
      </c>
      <c r="C15" s="88">
        <v>0</v>
      </c>
      <c r="D15" s="88">
        <v>0</v>
      </c>
      <c r="E15" s="88">
        <v>0</v>
      </c>
      <c r="F15" s="88">
        <v>0</v>
      </c>
      <c r="G15" s="88">
        <v>0</v>
      </c>
      <c r="H15" s="88">
        <v>0</v>
      </c>
      <c r="I15" s="88">
        <v>0</v>
      </c>
      <c r="J15" s="88">
        <v>0</v>
      </c>
      <c r="K15" s="88">
        <v>0</v>
      </c>
      <c r="L15" s="88">
        <v>0</v>
      </c>
      <c r="M15" s="88">
        <v>0</v>
      </c>
      <c r="N15" s="88">
        <v>0</v>
      </c>
    </row>
    <row r="16" spans="1:14" ht="12.5" x14ac:dyDescent="0.35">
      <c r="B16" s="86" t="s">
        <v>371</v>
      </c>
      <c r="C16" s="88">
        <v>123163</v>
      </c>
      <c r="D16" s="88">
        <v>34412.000382999999</v>
      </c>
      <c r="E16" s="88">
        <v>10540.783019999999</v>
      </c>
      <c r="F16" s="88">
        <v>4811.3166209999981</v>
      </c>
      <c r="G16" s="88">
        <v>3.5790712143791619</v>
      </c>
      <c r="H16" s="88">
        <v>4.4934620695252825</v>
      </c>
      <c r="I16" s="88">
        <v>55.133207332642378</v>
      </c>
      <c r="J16" s="88">
        <v>60.948493883470746</v>
      </c>
      <c r="K16" s="88">
        <v>-0.91439085514612084</v>
      </c>
      <c r="L16" s="88">
        <v>154629.0184575</v>
      </c>
      <c r="M16" s="88">
        <v>31466.018457500002</v>
      </c>
      <c r="N16" s="88">
        <v>6975.4559385555567</v>
      </c>
    </row>
    <row r="17" spans="1:14" ht="12.5" x14ac:dyDescent="0.35">
      <c r="A17" s="86" t="s">
        <v>372</v>
      </c>
    </row>
    <row r="18" spans="1:14" ht="12.5" x14ac:dyDescent="0.35">
      <c r="A18" s="89">
        <v>19123</v>
      </c>
      <c r="B18" s="86" t="s">
        <v>375</v>
      </c>
      <c r="C18" s="88">
        <v>7484</v>
      </c>
      <c r="D18" s="88">
        <v>2452.6833689999999</v>
      </c>
      <c r="E18" s="88">
        <v>794.74996300000009</v>
      </c>
      <c r="F18" s="88">
        <v>206.966666</v>
      </c>
      <c r="G18" s="88">
        <v>3.0513518763130651</v>
      </c>
      <c r="H18" s="88">
        <v>3.13</v>
      </c>
      <c r="I18" s="88">
        <v>69.217644581405423</v>
      </c>
      <c r="J18" s="88">
        <v>73.62905003801508</v>
      </c>
      <c r="K18" s="88">
        <v>-7.8648123686934926E-2</v>
      </c>
      <c r="L18" s="88">
        <v>7676.8989449699993</v>
      </c>
      <c r="M18" s="88">
        <v>192.89894497</v>
      </c>
      <c r="N18" s="88">
        <v>61.629055900958484</v>
      </c>
    </row>
    <row r="19" spans="1:14" ht="12.5" x14ac:dyDescent="0.35">
      <c r="A19" s="89">
        <v>19444</v>
      </c>
      <c r="B19" s="86" t="s">
        <v>376</v>
      </c>
      <c r="C19" s="88">
        <v>11449</v>
      </c>
      <c r="D19" s="88">
        <v>1794.1833620000002</v>
      </c>
      <c r="E19" s="88">
        <v>733.58330399999988</v>
      </c>
      <c r="F19" s="88">
        <v>253.29999899999999</v>
      </c>
      <c r="G19" s="88">
        <v>6.3811761063471497</v>
      </c>
      <c r="H19" s="88">
        <v>5.9999999999999991</v>
      </c>
      <c r="I19" s="88">
        <v>68.612762530331736</v>
      </c>
      <c r="J19" s="88">
        <v>75.48824392427791</v>
      </c>
      <c r="K19" s="88">
        <v>0.38117610634714993</v>
      </c>
      <c r="L19" s="88">
        <v>10765.100171999999</v>
      </c>
      <c r="M19" s="88">
        <v>-683.89982800000007</v>
      </c>
      <c r="N19" s="88">
        <v>-113.98330466666668</v>
      </c>
    </row>
    <row r="20" spans="1:14" ht="12.5" x14ac:dyDescent="0.35">
      <c r="A20" s="89">
        <v>19457</v>
      </c>
      <c r="B20" s="86" t="s">
        <v>377</v>
      </c>
      <c r="C20" s="88">
        <v>95646</v>
      </c>
      <c r="D20" s="88">
        <v>13803.766822999998</v>
      </c>
      <c r="E20" s="88">
        <v>3515.8665139999998</v>
      </c>
      <c r="F20" s="88">
        <v>253.84999499999995</v>
      </c>
      <c r="G20" s="88">
        <v>6.9289782438684426</v>
      </c>
      <c r="H20" s="88">
        <v>6.0000000000000009</v>
      </c>
      <c r="I20" s="88">
        <v>90.710530740212633</v>
      </c>
      <c r="J20" s="88">
        <v>92.040054716084455</v>
      </c>
      <c r="K20" s="88">
        <v>0.92897824386844263</v>
      </c>
      <c r="L20" s="88">
        <v>82822.600938000003</v>
      </c>
      <c r="M20" s="88">
        <v>-12823.399062</v>
      </c>
      <c r="N20" s="88">
        <v>-2137.2331770000001</v>
      </c>
    </row>
    <row r="21" spans="1:14" ht="12.5" x14ac:dyDescent="0.35">
      <c r="A21" s="89">
        <v>19458</v>
      </c>
      <c r="B21" s="86" t="s">
        <v>378</v>
      </c>
      <c r="C21" s="88">
        <v>37975</v>
      </c>
      <c r="D21" s="88">
        <v>5574.9000619999997</v>
      </c>
      <c r="E21" s="88">
        <v>1589.91661</v>
      </c>
      <c r="F21" s="88">
        <v>1292.549994</v>
      </c>
      <c r="G21" s="88">
        <v>6.811781301488737</v>
      </c>
      <c r="H21" s="88">
        <v>6.0000000000000009</v>
      </c>
      <c r="I21" s="88">
        <v>74.836138914385174</v>
      </c>
      <c r="J21" s="88">
        <v>88.336756631903185</v>
      </c>
      <c r="K21" s="88">
        <v>0.81178130148873717</v>
      </c>
      <c r="L21" s="88">
        <v>33449.400372000004</v>
      </c>
      <c r="M21" s="88">
        <v>-4525.5996280000008</v>
      </c>
      <c r="N21" s="88">
        <v>-754.26660466666681</v>
      </c>
    </row>
    <row r="22" spans="1:14" ht="12.5" x14ac:dyDescent="0.35">
      <c r="A22" s="89">
        <v>19487</v>
      </c>
      <c r="B22" s="86" t="s">
        <v>379</v>
      </c>
      <c r="C22" s="88">
        <v>1176</v>
      </c>
      <c r="D22" s="88">
        <v>151.60000299999999</v>
      </c>
      <c r="E22" s="88">
        <v>102.49999700000001</v>
      </c>
      <c r="F22" s="88">
        <v>9.6</v>
      </c>
      <c r="G22" s="88">
        <v>7.7572557831677615</v>
      </c>
      <c r="H22" s="88">
        <v>6</v>
      </c>
      <c r="I22" s="88">
        <v>74.326886613576022</v>
      </c>
      <c r="J22" s="88">
        <v>77.134986225895318</v>
      </c>
      <c r="K22" s="88">
        <v>1.7572557831677613</v>
      </c>
      <c r="L22" s="88">
        <v>909.60001799999998</v>
      </c>
      <c r="M22" s="88">
        <v>-266.39998200000002</v>
      </c>
      <c r="N22" s="88">
        <v>-44.399997000000006</v>
      </c>
    </row>
    <row r="23" spans="1:14" ht="12.5" x14ac:dyDescent="0.35">
      <c r="A23" s="89">
        <v>19595</v>
      </c>
      <c r="B23" s="86" t="s">
        <v>380</v>
      </c>
      <c r="C23" s="88">
        <v>6557</v>
      </c>
      <c r="D23" s="88">
        <v>3056.2333590000007</v>
      </c>
      <c r="E23" s="88">
        <v>246.88330799999997</v>
      </c>
      <c r="F23" s="88">
        <v>39.916665000000002</v>
      </c>
      <c r="G23" s="88">
        <v>2.145451354586827</v>
      </c>
      <c r="H23" s="88">
        <v>2.7999999999999989</v>
      </c>
      <c r="I23" s="88">
        <v>70.049726749230771</v>
      </c>
      <c r="J23" s="88">
        <v>70.896245887071942</v>
      </c>
      <c r="K23" s="88">
        <v>-0.65454864541317281</v>
      </c>
      <c r="L23" s="88">
        <v>8557.4534051999981</v>
      </c>
      <c r="M23" s="88">
        <v>2000.4534052000004</v>
      </c>
      <c r="N23" s="88">
        <v>714.44764471428573</v>
      </c>
    </row>
    <row r="24" spans="1:14" ht="12.5" x14ac:dyDescent="0.35">
      <c r="A24" s="89">
        <v>19603</v>
      </c>
      <c r="B24" s="86" t="s">
        <v>381</v>
      </c>
      <c r="C24" s="88">
        <v>8132</v>
      </c>
      <c r="D24" s="88">
        <v>2538.166702</v>
      </c>
      <c r="E24" s="88">
        <v>391.76663200000002</v>
      </c>
      <c r="F24" s="88">
        <v>93.166664999999995</v>
      </c>
      <c r="G24" s="88">
        <v>3.2038872756435683</v>
      </c>
      <c r="H24" s="88">
        <v>3.9999999999999996</v>
      </c>
      <c r="I24" s="88">
        <v>67.248850539925527</v>
      </c>
      <c r="J24" s="88">
        <v>69.38724429011188</v>
      </c>
      <c r="K24" s="88">
        <v>-0.79611272435643177</v>
      </c>
      <c r="L24" s="88">
        <v>10152.666807999998</v>
      </c>
      <c r="M24" s="88">
        <v>2020.6668079999997</v>
      </c>
      <c r="N24" s="88">
        <v>505.16670199999993</v>
      </c>
    </row>
    <row r="25" spans="1:14" ht="12.5" x14ac:dyDescent="0.35">
      <c r="A25" s="89">
        <v>19605</v>
      </c>
      <c r="B25" s="86" t="s">
        <v>382</v>
      </c>
      <c r="C25" s="88">
        <v>4403</v>
      </c>
      <c r="D25" s="88">
        <v>1331.3000160000001</v>
      </c>
      <c r="E25" s="88">
        <v>218.73332000000002</v>
      </c>
      <c r="F25" s="88">
        <v>20.899996999999999</v>
      </c>
      <c r="G25" s="88">
        <v>3.3072935830265919</v>
      </c>
      <c r="H25" s="88">
        <v>4</v>
      </c>
      <c r="I25" s="88">
        <v>70.069809894345155</v>
      </c>
      <c r="J25" s="88">
        <v>71.014601714346597</v>
      </c>
      <c r="K25" s="88">
        <v>-0.69270641697340807</v>
      </c>
      <c r="L25" s="88">
        <v>5325.2000640000006</v>
      </c>
      <c r="M25" s="88">
        <v>922.20006400000022</v>
      </c>
      <c r="N25" s="88">
        <v>230.55001600000006</v>
      </c>
    </row>
    <row r="26" spans="1:14" ht="12.5" x14ac:dyDescent="0.35">
      <c r="A26" s="89">
        <v>19606</v>
      </c>
      <c r="B26" s="86" t="s">
        <v>383</v>
      </c>
      <c r="C26" s="88">
        <v>11817</v>
      </c>
      <c r="D26" s="88">
        <v>4002.8833760000007</v>
      </c>
      <c r="E26" s="88">
        <v>750.88329299999987</v>
      </c>
      <c r="F26" s="88">
        <v>1940.3833299999999</v>
      </c>
      <c r="G26" s="88">
        <v>2.9521219805830281</v>
      </c>
      <c r="H26" s="88">
        <v>3.4999999999999996</v>
      </c>
      <c r="I26" s="88">
        <v>50.436361819335133</v>
      </c>
      <c r="J26" s="88">
        <v>70.536546913446074</v>
      </c>
      <c r="K26" s="88">
        <v>-0.54787801941697178</v>
      </c>
      <c r="L26" s="88">
        <v>14010.091816</v>
      </c>
      <c r="M26" s="88">
        <v>2193.0918160000001</v>
      </c>
      <c r="N26" s="88">
        <v>626.59766171428566</v>
      </c>
    </row>
    <row r="27" spans="1:14" ht="12.5" x14ac:dyDescent="0.35">
      <c r="A27" s="89">
        <v>19623</v>
      </c>
      <c r="B27" s="86" t="s">
        <v>384</v>
      </c>
      <c r="C27" s="88">
        <v>4062</v>
      </c>
      <c r="D27" s="88">
        <v>1339.9666850000001</v>
      </c>
      <c r="E27" s="88">
        <v>216.13331500000001</v>
      </c>
      <c r="F27" s="88">
        <v>705.88333299999999</v>
      </c>
      <c r="G27" s="88">
        <v>3.0314186505315992</v>
      </c>
      <c r="H27" s="88">
        <v>4</v>
      </c>
      <c r="I27" s="88">
        <v>44.894229996521375</v>
      </c>
      <c r="J27" s="88">
        <v>65.259302101407357</v>
      </c>
      <c r="K27" s="88">
        <v>-0.96858134946840091</v>
      </c>
      <c r="L27" s="88">
        <v>5359.8667400000004</v>
      </c>
      <c r="M27" s="88">
        <v>1297.8667400000002</v>
      </c>
      <c r="N27" s="88">
        <v>324.46668500000004</v>
      </c>
    </row>
    <row r="28" spans="1:14" ht="12.5" x14ac:dyDescent="0.35">
      <c r="A28" s="89">
        <v>19707</v>
      </c>
      <c r="B28" s="86" t="s">
        <v>385</v>
      </c>
      <c r="C28" s="88">
        <v>7397</v>
      </c>
      <c r="D28" s="88">
        <v>2070.9000430000001</v>
      </c>
      <c r="E28" s="88">
        <v>470.31662399999993</v>
      </c>
      <c r="F28" s="88">
        <v>204.36666299999996</v>
      </c>
      <c r="G28" s="88">
        <v>3.5718768875413072</v>
      </c>
      <c r="H28" s="88">
        <v>3.6300000000000008</v>
      </c>
      <c r="I28" s="88">
        <v>74.218874515878724</v>
      </c>
      <c r="J28" s="88">
        <v>80.187615370144044</v>
      </c>
      <c r="K28" s="88">
        <v>-5.8123112458692956E-2</v>
      </c>
      <c r="L28" s="88">
        <v>7517.367156090002</v>
      </c>
      <c r="M28" s="88">
        <v>120.36715609000014</v>
      </c>
      <c r="N28" s="88">
        <v>33.158996168044098</v>
      </c>
    </row>
    <row r="29" spans="1:14" ht="12.5" x14ac:dyDescent="0.35">
      <c r="A29" s="89">
        <v>19708</v>
      </c>
      <c r="B29" s="86" t="s">
        <v>386</v>
      </c>
      <c r="C29" s="88">
        <v>6713</v>
      </c>
      <c r="D29" s="88">
        <v>2049.8000460000003</v>
      </c>
      <c r="E29" s="88">
        <v>1125.283287</v>
      </c>
      <c r="F29" s="88">
        <v>107.316664</v>
      </c>
      <c r="G29" s="88">
        <v>3.2749535805210921</v>
      </c>
      <c r="H29" s="88">
        <v>3.6299999999999994</v>
      </c>
      <c r="I29" s="88">
        <v>56.340217404905417</v>
      </c>
      <c r="J29" s="88">
        <v>58.244496303869624</v>
      </c>
      <c r="K29" s="88">
        <v>-0.35504641947890775</v>
      </c>
      <c r="L29" s="88">
        <v>7440.7741669799989</v>
      </c>
      <c r="M29" s="88">
        <v>727.7741669799999</v>
      </c>
      <c r="N29" s="88">
        <v>200.48875123415976</v>
      </c>
    </row>
    <row r="30" spans="1:14" ht="12.5" x14ac:dyDescent="0.35">
      <c r="A30" s="89">
        <v>19709</v>
      </c>
      <c r="B30" s="86" t="s">
        <v>387</v>
      </c>
      <c r="C30" s="88">
        <v>1729</v>
      </c>
      <c r="D30" s="88">
        <v>483.88334000000003</v>
      </c>
      <c r="E30" s="88">
        <v>206.949994</v>
      </c>
      <c r="F30" s="88">
        <v>70.766665000000003</v>
      </c>
      <c r="G30" s="88">
        <v>3.5731753029562867</v>
      </c>
      <c r="H30" s="88">
        <v>3.6299999999999994</v>
      </c>
      <c r="I30" s="88">
        <v>62.540512141319617</v>
      </c>
      <c r="J30" s="88">
        <v>68.94695382366281</v>
      </c>
      <c r="K30" s="88">
        <v>-5.6824697043713283E-2</v>
      </c>
      <c r="L30" s="88">
        <v>1756.4965242000001</v>
      </c>
      <c r="M30" s="88">
        <v>27.496524200000096</v>
      </c>
      <c r="N30" s="88">
        <v>7.5748000550964409</v>
      </c>
    </row>
    <row r="31" spans="1:14" ht="12.5" x14ac:dyDescent="0.35">
      <c r="A31" s="89">
        <v>19715</v>
      </c>
      <c r="B31" s="86" t="s">
        <v>388</v>
      </c>
      <c r="C31" s="88">
        <v>17645</v>
      </c>
      <c r="D31" s="88">
        <v>5419.4334120000003</v>
      </c>
      <c r="E31" s="88">
        <v>1489.9832560000002</v>
      </c>
      <c r="F31" s="88">
        <v>253.56666400000003</v>
      </c>
      <c r="G31" s="88">
        <v>3.2558754132728143</v>
      </c>
      <c r="H31" s="88">
        <v>4</v>
      </c>
      <c r="I31" s="88">
        <v>61.583976892604603</v>
      </c>
      <c r="J31" s="88">
        <v>63.844029271386816</v>
      </c>
      <c r="K31" s="88">
        <v>-0.74412458672718573</v>
      </c>
      <c r="L31" s="88">
        <v>21677.733648000001</v>
      </c>
      <c r="M31" s="88">
        <v>4032.7336479999994</v>
      </c>
      <c r="N31" s="88">
        <v>1008.1834119999999</v>
      </c>
    </row>
    <row r="32" spans="1:14" ht="12.5" x14ac:dyDescent="0.35">
      <c r="A32" s="89">
        <v>19716</v>
      </c>
      <c r="B32" s="86" t="s">
        <v>389</v>
      </c>
      <c r="C32" s="88">
        <v>33890</v>
      </c>
      <c r="D32" s="88">
        <v>10957.100130000001</v>
      </c>
      <c r="E32" s="88">
        <v>1065.1665410000001</v>
      </c>
      <c r="F32" s="88">
        <v>316.66666099999992</v>
      </c>
      <c r="G32" s="88">
        <v>3.0929716437664787</v>
      </c>
      <c r="H32" s="88">
        <v>4</v>
      </c>
      <c r="I32" s="88">
        <v>68.664768436889702</v>
      </c>
      <c r="J32" s="88">
        <v>70.473399333565666</v>
      </c>
      <c r="K32" s="88">
        <v>-0.9070283562335214</v>
      </c>
      <c r="L32" s="88">
        <v>43828.400520000003</v>
      </c>
      <c r="M32" s="88">
        <v>9938.4005200000029</v>
      </c>
      <c r="N32" s="88">
        <v>2484.6001300000003</v>
      </c>
    </row>
    <row r="33" spans="1:14" ht="12.5" x14ac:dyDescent="0.35">
      <c r="A33" s="89">
        <v>19717</v>
      </c>
      <c r="B33" s="86" t="s">
        <v>562</v>
      </c>
      <c r="C33" s="88">
        <v>2925</v>
      </c>
      <c r="D33" s="88">
        <v>841.06667900000014</v>
      </c>
      <c r="E33" s="88">
        <v>266.26665399999996</v>
      </c>
      <c r="F33" s="88">
        <v>46.733331999999997</v>
      </c>
      <c r="G33" s="88">
        <v>3.4777266452616176</v>
      </c>
      <c r="H33" s="88">
        <v>3.629999999999999</v>
      </c>
      <c r="I33" s="88">
        <v>69.821367187738502</v>
      </c>
      <c r="J33" s="88">
        <v>72.768072621006411</v>
      </c>
      <c r="K33" s="88">
        <v>-0.15227335473838252</v>
      </c>
      <c r="L33" s="88">
        <v>3053.07204477</v>
      </c>
      <c r="M33" s="88">
        <v>128.07204477000008</v>
      </c>
      <c r="N33" s="88">
        <v>35.28155503305787</v>
      </c>
    </row>
    <row r="34" spans="1:14" ht="12.5" x14ac:dyDescent="0.35">
      <c r="A34" s="89">
        <v>19721</v>
      </c>
      <c r="B34" s="86" t="s">
        <v>390</v>
      </c>
      <c r="C34" s="88">
        <v>64837.5</v>
      </c>
      <c r="D34" s="88">
        <v>20817.700169999993</v>
      </c>
      <c r="E34" s="88">
        <v>2053.8665039999996</v>
      </c>
      <c r="F34" s="88">
        <v>1379.8833229999996</v>
      </c>
      <c r="G34" s="88">
        <v>3.1145371232426595</v>
      </c>
      <c r="H34" s="88">
        <v>4</v>
      </c>
      <c r="I34" s="88">
        <v>66.838786967398491</v>
      </c>
      <c r="J34" s="88">
        <v>70.871292863494716</v>
      </c>
      <c r="K34" s="88">
        <v>-0.88546287675734048</v>
      </c>
      <c r="L34" s="88">
        <v>83270.800679999971</v>
      </c>
      <c r="M34" s="88">
        <v>18433.300680000008</v>
      </c>
      <c r="N34" s="88">
        <v>4608.3251700000019</v>
      </c>
    </row>
    <row r="35" spans="1:14" ht="12.5" x14ac:dyDescent="0.35">
      <c r="A35" s="89">
        <v>19723</v>
      </c>
      <c r="B35" s="86" t="s">
        <v>391</v>
      </c>
      <c r="C35" s="88">
        <v>14618</v>
      </c>
      <c r="D35" s="88">
        <v>4722.966703000001</v>
      </c>
      <c r="E35" s="88">
        <v>399.33329999999995</v>
      </c>
      <c r="F35" s="88">
        <v>834.46666200000004</v>
      </c>
      <c r="G35" s="88">
        <v>3.0950885151730438</v>
      </c>
      <c r="H35" s="88">
        <v>4</v>
      </c>
      <c r="I35" s="88">
        <v>61.350397044635599</v>
      </c>
      <c r="J35" s="88">
        <v>71.344903614775617</v>
      </c>
      <c r="K35" s="88">
        <v>-0.90491148482695616</v>
      </c>
      <c r="L35" s="88">
        <v>18891.866812000004</v>
      </c>
      <c r="M35" s="88">
        <v>4273.8668120000002</v>
      </c>
      <c r="N35" s="88">
        <v>1068.4667030000001</v>
      </c>
    </row>
    <row r="36" spans="1:14" ht="12.5" x14ac:dyDescent="0.35">
      <c r="A36" s="89">
        <v>19727</v>
      </c>
      <c r="B36" s="86" t="s">
        <v>392</v>
      </c>
      <c r="C36" s="88">
        <v>18429</v>
      </c>
      <c r="D36" s="88">
        <v>5035.9000790000009</v>
      </c>
      <c r="E36" s="88">
        <v>1439.8999220000001</v>
      </c>
      <c r="F36" s="88">
        <v>282.41666399999997</v>
      </c>
      <c r="G36" s="88">
        <v>3.6595245558683764</v>
      </c>
      <c r="H36" s="88">
        <v>3.629999999999999</v>
      </c>
      <c r="I36" s="88">
        <v>75.121289471338557</v>
      </c>
      <c r="J36" s="88">
        <v>78.397410414400966</v>
      </c>
      <c r="K36" s="88">
        <v>2.9524555868376295E-2</v>
      </c>
      <c r="L36" s="88">
        <v>18280.317286769998</v>
      </c>
      <c r="M36" s="88">
        <v>-148.682713229999</v>
      </c>
      <c r="N36" s="88">
        <v>-40.959425132231132</v>
      </c>
    </row>
    <row r="37" spans="1:14" ht="12.5" x14ac:dyDescent="0.35">
      <c r="A37" s="89">
        <v>19729</v>
      </c>
      <c r="B37" s="86" t="s">
        <v>393</v>
      </c>
      <c r="C37" s="88">
        <v>4137</v>
      </c>
      <c r="D37" s="88">
        <v>1105.133349</v>
      </c>
      <c r="E37" s="88">
        <v>184.76664900000003</v>
      </c>
      <c r="F37" s="88">
        <v>7.5333329999999998</v>
      </c>
      <c r="G37" s="88">
        <v>3.7434396525482101</v>
      </c>
      <c r="H37" s="88">
        <v>3.63</v>
      </c>
      <c r="I37" s="88">
        <v>87.840307003875509</v>
      </c>
      <c r="J37" s="88">
        <v>88.353315988840933</v>
      </c>
      <c r="K37" s="88">
        <v>0.11343965254821001</v>
      </c>
      <c r="L37" s="88">
        <v>4011.6340568700002</v>
      </c>
      <c r="M37" s="88">
        <v>-125.36594313000009</v>
      </c>
      <c r="N37" s="88">
        <v>-34.536072487603327</v>
      </c>
    </row>
    <row r="38" spans="1:14" ht="12.5" x14ac:dyDescent="0.35">
      <c r="A38" s="89">
        <v>19730</v>
      </c>
      <c r="B38" s="86" t="s">
        <v>394</v>
      </c>
      <c r="C38" s="88">
        <v>6708</v>
      </c>
      <c r="D38" s="88">
        <v>2122.7000370000001</v>
      </c>
      <c r="E38" s="88">
        <v>359.416631</v>
      </c>
      <c r="F38" s="88">
        <v>169.81666399999997</v>
      </c>
      <c r="G38" s="88">
        <v>3.1601261992157772</v>
      </c>
      <c r="H38" s="88">
        <v>3.63</v>
      </c>
      <c r="I38" s="88">
        <v>69.682516589765569</v>
      </c>
      <c r="J38" s="88">
        <v>74.449920422024846</v>
      </c>
      <c r="K38" s="88">
        <v>-0.46987380078422292</v>
      </c>
      <c r="L38" s="88">
        <v>7705.4011343100001</v>
      </c>
      <c r="M38" s="88">
        <v>997.40113431000009</v>
      </c>
      <c r="N38" s="88">
        <v>274.76615270247936</v>
      </c>
    </row>
    <row r="39" spans="1:14" ht="12.5" x14ac:dyDescent="0.35">
      <c r="A39" s="89">
        <v>19732</v>
      </c>
      <c r="B39" s="86" t="s">
        <v>395</v>
      </c>
      <c r="C39" s="88">
        <v>9956</v>
      </c>
      <c r="D39" s="88">
        <v>2733.0000420000001</v>
      </c>
      <c r="E39" s="88">
        <v>716.01662800000008</v>
      </c>
      <c r="F39" s="88">
        <v>821.28332799999987</v>
      </c>
      <c r="G39" s="88">
        <v>3.6428832224657532</v>
      </c>
      <c r="H39" s="88">
        <v>3.6299999999999994</v>
      </c>
      <c r="I39" s="88">
        <v>64.227331230694958</v>
      </c>
      <c r="J39" s="88">
        <v>79.521208129325032</v>
      </c>
      <c r="K39" s="88">
        <v>1.2883222465753193E-2</v>
      </c>
      <c r="L39" s="88">
        <v>9920.7901524600002</v>
      </c>
      <c r="M39" s="88">
        <v>-35.209847539999465</v>
      </c>
      <c r="N39" s="88">
        <v>-9.6996825179061901</v>
      </c>
    </row>
    <row r="40" spans="1:14" ht="12.5" x14ac:dyDescent="0.35">
      <c r="A40" s="89">
        <v>19740</v>
      </c>
      <c r="B40" s="86" t="s">
        <v>396</v>
      </c>
      <c r="C40" s="88">
        <v>1254</v>
      </c>
      <c r="D40" s="88">
        <v>335.21666899999997</v>
      </c>
      <c r="E40" s="88">
        <v>34.516663999999999</v>
      </c>
      <c r="F40" s="88">
        <v>0</v>
      </c>
      <c r="G40" s="88">
        <v>3.7408640916958702</v>
      </c>
      <c r="H40" s="88">
        <v>3.6300000000000008</v>
      </c>
      <c r="I40" s="88">
        <v>93.433432846455673</v>
      </c>
      <c r="J40" s="88">
        <v>93.433432846455673</v>
      </c>
      <c r="K40" s="88">
        <v>0.11086409169587</v>
      </c>
      <c r="L40" s="88">
        <v>1216.8365084700001</v>
      </c>
      <c r="M40" s="88">
        <v>-37.163491529999959</v>
      </c>
      <c r="N40" s="88">
        <v>-10.237876454545441</v>
      </c>
    </row>
    <row r="41" spans="1:14" ht="12.5" x14ac:dyDescent="0.35">
      <c r="A41" s="89">
        <v>19742</v>
      </c>
      <c r="B41" s="86" t="s">
        <v>397</v>
      </c>
      <c r="C41" s="88">
        <v>6980</v>
      </c>
      <c r="D41" s="88">
        <v>1571.1000189999997</v>
      </c>
      <c r="E41" s="88">
        <v>530.46664900000007</v>
      </c>
      <c r="F41" s="88">
        <v>175.89999800000001</v>
      </c>
      <c r="G41" s="88">
        <v>4.4427470661242481</v>
      </c>
      <c r="H41" s="88">
        <v>4.830000000000001</v>
      </c>
      <c r="I41" s="88">
        <v>63.453599443358982</v>
      </c>
      <c r="J41" s="88">
        <v>68.764631532101532</v>
      </c>
      <c r="K41" s="88">
        <v>-0.38725293387575166</v>
      </c>
      <c r="L41" s="88">
        <v>7588.4130917700004</v>
      </c>
      <c r="M41" s="88">
        <v>608.41309176999994</v>
      </c>
      <c r="N41" s="88">
        <v>125.96544343064178</v>
      </c>
    </row>
    <row r="42" spans="1:14" ht="12.5" x14ac:dyDescent="0.35">
      <c r="A42" s="89">
        <v>19743</v>
      </c>
      <c r="B42" s="86" t="s">
        <v>398</v>
      </c>
      <c r="C42" s="88">
        <v>1899</v>
      </c>
      <c r="D42" s="88">
        <v>388.16667100000001</v>
      </c>
      <c r="E42" s="88">
        <v>53.049996</v>
      </c>
      <c r="F42" s="88">
        <v>10.333332</v>
      </c>
      <c r="G42" s="88">
        <v>4.8922283696015727</v>
      </c>
      <c r="H42" s="88">
        <v>4.83</v>
      </c>
      <c r="I42" s="88">
        <v>87.070690458930514</v>
      </c>
      <c r="J42" s="88">
        <v>89.109893437414627</v>
      </c>
      <c r="K42" s="88">
        <v>6.2228369601572811E-2</v>
      </c>
      <c r="L42" s="88">
        <v>1874.8450209299999</v>
      </c>
      <c r="M42" s="88">
        <v>-24.154979069999971</v>
      </c>
      <c r="N42" s="88">
        <v>-5.0010308633540319</v>
      </c>
    </row>
    <row r="43" spans="1:14" ht="12.5" x14ac:dyDescent="0.35">
      <c r="A43" s="89">
        <v>19749</v>
      </c>
      <c r="B43" s="86" t="s">
        <v>399</v>
      </c>
      <c r="C43" s="88">
        <v>6451</v>
      </c>
      <c r="D43" s="88">
        <v>1357.050015</v>
      </c>
      <c r="E43" s="88">
        <v>221.39998500000002</v>
      </c>
      <c r="F43" s="88">
        <v>99.949997999999994</v>
      </c>
      <c r="G43" s="88">
        <v>4.7536936212332597</v>
      </c>
      <c r="H43" s="88">
        <v>4.8299999999999983</v>
      </c>
      <c r="I43" s="88">
        <v>79.576428009284072</v>
      </c>
      <c r="J43" s="88">
        <v>84.615335680042463</v>
      </c>
      <c r="K43" s="88">
        <v>-7.630637876674029E-2</v>
      </c>
      <c r="L43" s="88">
        <v>6554.5515724499992</v>
      </c>
      <c r="M43" s="88">
        <v>103.55157245000014</v>
      </c>
      <c r="N43" s="88">
        <v>21.439248954451369</v>
      </c>
    </row>
    <row r="44" spans="1:14" ht="12.5" x14ac:dyDescent="0.35">
      <c r="A44" s="89">
        <v>19751</v>
      </c>
      <c r="B44" s="86" t="s">
        <v>400</v>
      </c>
      <c r="C44" s="88">
        <v>5824</v>
      </c>
      <c r="D44" s="88">
        <v>1244.2166850000001</v>
      </c>
      <c r="E44" s="88">
        <v>495.78331599999996</v>
      </c>
      <c r="F44" s="88">
        <v>120.349998</v>
      </c>
      <c r="G44" s="88">
        <v>4.6808566949895871</v>
      </c>
      <c r="H44" s="88">
        <v>4.830000000000001</v>
      </c>
      <c r="I44" s="88">
        <v>64.815604705578323</v>
      </c>
      <c r="J44" s="88">
        <v>69.298683958672513</v>
      </c>
      <c r="K44" s="88">
        <v>-0.1491433050104132</v>
      </c>
      <c r="L44" s="88">
        <v>6009.5665885500002</v>
      </c>
      <c r="M44" s="88">
        <v>185.56658854999986</v>
      </c>
      <c r="N44" s="88">
        <v>38.41958355072461</v>
      </c>
    </row>
    <row r="45" spans="1:14" ht="12.5" x14ac:dyDescent="0.35">
      <c r="A45" s="89">
        <v>19775</v>
      </c>
      <c r="B45" s="86" t="s">
        <v>402</v>
      </c>
      <c r="C45" s="88">
        <v>6269</v>
      </c>
      <c r="D45" s="88">
        <v>1453.2333570000001</v>
      </c>
      <c r="E45" s="88">
        <v>784.84997699999997</v>
      </c>
      <c r="F45" s="88">
        <v>43.183332</v>
      </c>
      <c r="G45" s="88">
        <v>4.3138288629305119</v>
      </c>
      <c r="H45" s="88">
        <v>3.6299999999999994</v>
      </c>
      <c r="I45" s="88">
        <v>75.703435762938042</v>
      </c>
      <c r="J45" s="88">
        <v>77.164117127832583</v>
      </c>
      <c r="K45" s="88">
        <v>0.68382886293051171</v>
      </c>
      <c r="L45" s="88">
        <v>5275.2370859099992</v>
      </c>
      <c r="M45" s="88">
        <v>-993.76291408999998</v>
      </c>
      <c r="N45" s="88">
        <v>-273.76388817906337</v>
      </c>
    </row>
    <row r="46" spans="1:14" ht="12.5" x14ac:dyDescent="0.35">
      <c r="A46" s="89">
        <v>26306</v>
      </c>
      <c r="B46" s="86" t="s">
        <v>403</v>
      </c>
      <c r="C46" s="88">
        <v>6159</v>
      </c>
      <c r="D46" s="88">
        <v>1773.0166990000005</v>
      </c>
      <c r="E46" s="88">
        <v>528.69996700000002</v>
      </c>
      <c r="F46" s="88">
        <v>157.39999799999998</v>
      </c>
      <c r="G46" s="88">
        <v>3.4737405482270636</v>
      </c>
      <c r="H46" s="88">
        <v>3.9999999999999996</v>
      </c>
      <c r="I46" s="88">
        <v>62.613946810292539</v>
      </c>
      <c r="J46" s="88">
        <v>66.895722777027501</v>
      </c>
      <c r="K46" s="88">
        <v>-0.52625945177293654</v>
      </c>
      <c r="L46" s="88">
        <v>7092.0667960000019</v>
      </c>
      <c r="M46" s="88">
        <v>933.06679600000029</v>
      </c>
      <c r="N46" s="88">
        <v>233.26669900000007</v>
      </c>
    </row>
    <row r="47" spans="1:14" ht="12.5" x14ac:dyDescent="0.35">
      <c r="A47" s="89">
        <v>0</v>
      </c>
      <c r="B47" s="86" t="s">
        <v>370</v>
      </c>
      <c r="C47" s="88">
        <v>0</v>
      </c>
      <c r="D47" s="88">
        <v>0</v>
      </c>
      <c r="E47" s="88">
        <v>0</v>
      </c>
      <c r="F47" s="88">
        <v>0</v>
      </c>
      <c r="G47" s="88">
        <v>0</v>
      </c>
      <c r="H47" s="88">
        <v>0</v>
      </c>
      <c r="I47" s="88">
        <v>0</v>
      </c>
      <c r="J47" s="88">
        <v>0</v>
      </c>
      <c r="K47" s="88">
        <v>0</v>
      </c>
      <c r="L47" s="88">
        <v>0</v>
      </c>
      <c r="M47" s="88">
        <v>0</v>
      </c>
      <c r="N47" s="88">
        <v>0</v>
      </c>
    </row>
    <row r="48" spans="1:14" ht="12.5" x14ac:dyDescent="0.35">
      <c r="B48" s="86" t="s">
        <v>371</v>
      </c>
      <c r="C48" s="88">
        <v>412521.5</v>
      </c>
      <c r="D48" s="88">
        <v>102527.26790199996</v>
      </c>
      <c r="E48" s="88">
        <v>20987.048799999993</v>
      </c>
      <c r="F48" s="88">
        <v>9918.4499230000001</v>
      </c>
      <c r="G48" s="88">
        <v>4.0235296272042094</v>
      </c>
      <c r="H48" s="88">
        <v>4.3109999824356775</v>
      </c>
      <c r="I48" s="88">
        <v>69.959243827022888</v>
      </c>
      <c r="J48" s="88">
        <v>75.558375890255334</v>
      </c>
      <c r="K48" s="88">
        <v>-0.28747035523146847</v>
      </c>
      <c r="L48" s="88">
        <v>441995.05012469995</v>
      </c>
      <c r="M48" s="88">
        <v>29473.550124700014</v>
      </c>
      <c r="N48" s="88">
        <v>9178.7133514901489</v>
      </c>
    </row>
    <row r="49" spans="1:14" ht="12.5" x14ac:dyDescent="0.35">
      <c r="A49" s="86" t="s">
        <v>413</v>
      </c>
    </row>
    <row r="50" spans="1:14" ht="12.5" x14ac:dyDescent="0.35">
      <c r="A50" s="89">
        <v>18567</v>
      </c>
      <c r="B50" s="86" t="s">
        <v>415</v>
      </c>
      <c r="C50" s="88">
        <v>49073</v>
      </c>
      <c r="D50" s="88">
        <v>6456.4167710000002</v>
      </c>
      <c r="E50" s="88">
        <v>1314.4332309999998</v>
      </c>
      <c r="F50" s="88">
        <v>1510.133331</v>
      </c>
      <c r="G50" s="88">
        <v>7.6006555556355986</v>
      </c>
      <c r="H50" s="88">
        <v>8</v>
      </c>
      <c r="I50" s="88">
        <v>66.093481476140056</v>
      </c>
      <c r="J50" s="88">
        <v>78.937632285029906</v>
      </c>
      <c r="K50" s="88">
        <v>-0.3993444443644012</v>
      </c>
      <c r="L50" s="88">
        <v>51651.334168000001</v>
      </c>
      <c r="M50" s="88">
        <v>2578.3341679999994</v>
      </c>
      <c r="N50" s="88">
        <v>322.29177099999993</v>
      </c>
    </row>
    <row r="51" spans="1:14" ht="12.5" x14ac:dyDescent="0.35">
      <c r="A51" s="89">
        <v>18568</v>
      </c>
      <c r="B51" s="86" t="s">
        <v>416</v>
      </c>
      <c r="C51" s="88">
        <v>48189</v>
      </c>
      <c r="D51" s="88">
        <v>6186.2834049999992</v>
      </c>
      <c r="E51" s="88">
        <v>892.73326200000008</v>
      </c>
      <c r="F51" s="88">
        <v>205.883332</v>
      </c>
      <c r="G51" s="88">
        <v>7.7896528246752714</v>
      </c>
      <c r="H51" s="88">
        <v>8</v>
      </c>
      <c r="I51" s="88">
        <v>82.686447320167261</v>
      </c>
      <c r="J51" s="88">
        <v>85.091267380116776</v>
      </c>
      <c r="K51" s="88">
        <v>-0.21034717532472882</v>
      </c>
      <c r="L51" s="88">
        <v>49490.267239999994</v>
      </c>
      <c r="M51" s="88">
        <v>1301.2672399999983</v>
      </c>
      <c r="N51" s="88">
        <v>162.65840499999979</v>
      </c>
    </row>
    <row r="52" spans="1:14" ht="12.5" x14ac:dyDescent="0.35">
      <c r="A52" s="89">
        <v>18569</v>
      </c>
      <c r="B52" s="86" t="s">
        <v>417</v>
      </c>
      <c r="C52" s="88">
        <v>22427</v>
      </c>
      <c r="D52" s="88">
        <v>3063.9000639999999</v>
      </c>
      <c r="E52" s="88">
        <v>672.86660600000005</v>
      </c>
      <c r="F52" s="88">
        <v>1687.7666639999998</v>
      </c>
      <c r="G52" s="88">
        <v>7.3197557138077718</v>
      </c>
      <c r="H52" s="88">
        <v>7.9999999999999991</v>
      </c>
      <c r="I52" s="88">
        <v>51.679560754635787</v>
      </c>
      <c r="J52" s="88">
        <v>73.522787014154162</v>
      </c>
      <c r="K52" s="88">
        <v>-0.68024428619222821</v>
      </c>
      <c r="L52" s="88">
        <v>24511.200511999996</v>
      </c>
      <c r="M52" s="88">
        <v>2084.2005119999994</v>
      </c>
      <c r="N52" s="88">
        <v>260.52506399999993</v>
      </c>
    </row>
    <row r="53" spans="1:14" ht="12.5" x14ac:dyDescent="0.35">
      <c r="A53" s="89">
        <v>18570</v>
      </c>
      <c r="B53" s="86" t="s">
        <v>418</v>
      </c>
      <c r="C53" s="88">
        <v>36021</v>
      </c>
      <c r="D53" s="88">
        <v>4948.3167170000015</v>
      </c>
      <c r="E53" s="88">
        <v>602.19994999999983</v>
      </c>
      <c r="F53" s="88">
        <v>271.08333099999999</v>
      </c>
      <c r="G53" s="88">
        <v>7.2794451244903993</v>
      </c>
      <c r="H53" s="88">
        <v>8</v>
      </c>
      <c r="I53" s="88">
        <v>77.343427950166102</v>
      </c>
      <c r="J53" s="88">
        <v>81.120826584845233</v>
      </c>
      <c r="K53" s="88">
        <v>-0.7205548755096004</v>
      </c>
      <c r="L53" s="88">
        <v>39586.533736000012</v>
      </c>
      <c r="M53" s="88">
        <v>3565.5337360000003</v>
      </c>
      <c r="N53" s="88">
        <v>445.69171700000004</v>
      </c>
    </row>
    <row r="54" spans="1:14" ht="12.5" x14ac:dyDescent="0.35">
      <c r="A54" s="89">
        <v>18572</v>
      </c>
      <c r="B54" s="86" t="s">
        <v>419</v>
      </c>
      <c r="C54" s="88">
        <v>38894.33</v>
      </c>
      <c r="D54" s="88">
        <v>5327.9167760000009</v>
      </c>
      <c r="E54" s="88">
        <v>2326.4498949999997</v>
      </c>
      <c r="F54" s="88">
        <v>564.91666399999997</v>
      </c>
      <c r="G54" s="88">
        <v>7.3001008903146563</v>
      </c>
      <c r="H54" s="88">
        <v>8</v>
      </c>
      <c r="I54" s="88">
        <v>59.151036067793605</v>
      </c>
      <c r="J54" s="88">
        <v>63.51657111514929</v>
      </c>
      <c r="K54" s="88">
        <v>-0.6998991096853433</v>
      </c>
      <c r="L54" s="88">
        <v>42623.334208000007</v>
      </c>
      <c r="M54" s="88">
        <v>3729.0042080000003</v>
      </c>
      <c r="N54" s="88">
        <v>466.12552600000004</v>
      </c>
    </row>
    <row r="55" spans="1:14" ht="12.5" x14ac:dyDescent="0.35">
      <c r="A55" s="89">
        <v>18919</v>
      </c>
      <c r="B55" s="86" t="s">
        <v>422</v>
      </c>
      <c r="C55" s="88">
        <v>20058</v>
      </c>
      <c r="D55" s="88">
        <v>2399.2333520000002</v>
      </c>
      <c r="E55" s="88">
        <v>573.48331399999995</v>
      </c>
      <c r="F55" s="88">
        <v>1071.466666</v>
      </c>
      <c r="G55" s="88">
        <v>8.3601705450116626</v>
      </c>
      <c r="H55" s="88">
        <v>8.6652787695658873</v>
      </c>
      <c r="I55" s="88">
        <v>57.219769070459833</v>
      </c>
      <c r="J55" s="88">
        <v>77.843690581860116</v>
      </c>
      <c r="K55" s="88">
        <v>-0.29982945498833713</v>
      </c>
      <c r="L55" s="88">
        <v>20790.025828320002</v>
      </c>
      <c r="M55" s="88">
        <v>732.02582831999939</v>
      </c>
      <c r="N55" s="88">
        <v>85.160988643571912</v>
      </c>
    </row>
    <row r="56" spans="1:14" ht="12.5" x14ac:dyDescent="0.35">
      <c r="A56" s="89">
        <v>18920</v>
      </c>
      <c r="B56" s="86" t="s">
        <v>423</v>
      </c>
      <c r="C56" s="88">
        <v>15496</v>
      </c>
      <c r="D56" s="88">
        <v>1854.0000200000002</v>
      </c>
      <c r="E56" s="88">
        <v>667.74997999999994</v>
      </c>
      <c r="F56" s="88">
        <v>230.11666600000001</v>
      </c>
      <c r="G56" s="88">
        <v>8.3581444621559395</v>
      </c>
      <c r="H56" s="88">
        <v>8.6599999999999984</v>
      </c>
      <c r="I56" s="88">
        <v>65.02409675209698</v>
      </c>
      <c r="J56" s="88">
        <v>70.957725524805412</v>
      </c>
      <c r="K56" s="88">
        <v>-0.30185553784406127</v>
      </c>
      <c r="L56" s="88">
        <v>16055.640173199996</v>
      </c>
      <c r="M56" s="88">
        <v>559.64017319999959</v>
      </c>
      <c r="N56" s="88">
        <v>64.6235765819861</v>
      </c>
    </row>
    <row r="57" spans="1:14" ht="12.5" x14ac:dyDescent="0.35">
      <c r="A57" s="89">
        <v>18921</v>
      </c>
      <c r="B57" s="86" t="s">
        <v>424</v>
      </c>
      <c r="C57" s="88">
        <v>16028</v>
      </c>
      <c r="D57" s="88">
        <v>2166.6333839999998</v>
      </c>
      <c r="E57" s="88">
        <v>1489.3166159999998</v>
      </c>
      <c r="F57" s="88">
        <v>303.21666600000003</v>
      </c>
      <c r="G57" s="88">
        <v>7.3976520985794991</v>
      </c>
      <c r="H57" s="88">
        <v>8.6600000000000019</v>
      </c>
      <c r="I57" s="88">
        <v>46.747421116806599</v>
      </c>
      <c r="J57" s="88">
        <v>50.624552143067383</v>
      </c>
      <c r="K57" s="88">
        <v>-1.2623479014205008</v>
      </c>
      <c r="L57" s="88">
        <v>18763.04510544</v>
      </c>
      <c r="M57" s="88">
        <v>2735.04510544</v>
      </c>
      <c r="N57" s="88">
        <v>315.82506991224022</v>
      </c>
    </row>
    <row r="58" spans="1:14" ht="12.5" x14ac:dyDescent="0.35">
      <c r="A58" s="89">
        <v>19580</v>
      </c>
      <c r="B58" s="86" t="s">
        <v>427</v>
      </c>
      <c r="C58" s="88">
        <v>4428</v>
      </c>
      <c r="D58" s="88">
        <v>581.16667700000005</v>
      </c>
      <c r="E58" s="88">
        <v>749.31665600000008</v>
      </c>
      <c r="F58" s="88">
        <v>80.883333000000007</v>
      </c>
      <c r="G58" s="88">
        <v>7.6191567328971272</v>
      </c>
      <c r="H58" s="88">
        <v>8.66</v>
      </c>
      <c r="I58" s="88">
        <v>36.22845923157017</v>
      </c>
      <c r="J58" s="88">
        <v>38.430875797488959</v>
      </c>
      <c r="K58" s="88">
        <v>-1.0408432671028731</v>
      </c>
      <c r="L58" s="88">
        <v>5032.9034228199998</v>
      </c>
      <c r="M58" s="88">
        <v>604.90342281999995</v>
      </c>
      <c r="N58" s="88">
        <v>69.850279771362594</v>
      </c>
    </row>
    <row r="59" spans="1:14" ht="12.5" x14ac:dyDescent="0.35">
      <c r="A59" s="89">
        <v>19583</v>
      </c>
      <c r="B59" s="86" t="s">
        <v>428</v>
      </c>
      <c r="C59" s="88">
        <v>4354</v>
      </c>
      <c r="D59" s="88">
        <v>542.76667500000008</v>
      </c>
      <c r="E59" s="88">
        <v>120.366658</v>
      </c>
      <c r="F59" s="88">
        <v>148.966666</v>
      </c>
      <c r="G59" s="88">
        <v>8.0218631698418115</v>
      </c>
      <c r="H59" s="88">
        <v>8.6600000000000019</v>
      </c>
      <c r="I59" s="88">
        <v>61.910031174180133</v>
      </c>
      <c r="J59" s="88">
        <v>74.145859927256026</v>
      </c>
      <c r="K59" s="88">
        <v>-0.63813683015818923</v>
      </c>
      <c r="L59" s="88">
        <v>4700.3594055000003</v>
      </c>
      <c r="M59" s="88">
        <v>346.35940550000026</v>
      </c>
      <c r="N59" s="88">
        <v>39.995312413394949</v>
      </c>
    </row>
    <row r="60" spans="1:14" ht="12.5" x14ac:dyDescent="0.35">
      <c r="A60" s="89">
        <v>19584</v>
      </c>
      <c r="B60" s="86" t="s">
        <v>429</v>
      </c>
      <c r="C60" s="88">
        <v>5492</v>
      </c>
      <c r="D60" s="88">
        <v>679.91667099999995</v>
      </c>
      <c r="E60" s="88">
        <v>231.64999599999999</v>
      </c>
      <c r="F60" s="88">
        <v>216.51666599999996</v>
      </c>
      <c r="G60" s="88">
        <v>8.0774604216168733</v>
      </c>
      <c r="H60" s="88">
        <v>8.66</v>
      </c>
      <c r="I60" s="88">
        <v>56.217490321469974</v>
      </c>
      <c r="J60" s="88">
        <v>69.570351960032667</v>
      </c>
      <c r="K60" s="88">
        <v>-0.58253957838312653</v>
      </c>
      <c r="L60" s="88">
        <v>5888.0783708599993</v>
      </c>
      <c r="M60" s="88">
        <v>396.07837085999955</v>
      </c>
      <c r="N60" s="88">
        <v>45.736532431870621</v>
      </c>
    </row>
    <row r="61" spans="1:14" ht="12.5" x14ac:dyDescent="0.35">
      <c r="A61" s="89">
        <v>26034</v>
      </c>
      <c r="B61" s="86" t="s">
        <v>432</v>
      </c>
      <c r="C61" s="88">
        <v>48217</v>
      </c>
      <c r="D61" s="88">
        <v>5128.6833750000005</v>
      </c>
      <c r="E61" s="88">
        <v>1378.599962</v>
      </c>
      <c r="F61" s="88">
        <v>849.89999399999988</v>
      </c>
      <c r="G61" s="88">
        <v>9.4014382394974785</v>
      </c>
      <c r="H61" s="88">
        <v>9.3699999999999974</v>
      </c>
      <c r="I61" s="88">
        <v>69.943766663629546</v>
      </c>
      <c r="J61" s="88">
        <v>79.078947011238895</v>
      </c>
      <c r="K61" s="88">
        <v>3.143823949747912E-2</v>
      </c>
      <c r="L61" s="88">
        <v>48055.763223749993</v>
      </c>
      <c r="M61" s="88">
        <v>-161.23677625000022</v>
      </c>
      <c r="N61" s="88">
        <v>-17.207766942369304</v>
      </c>
    </row>
    <row r="62" spans="1:14" ht="12.5" x14ac:dyDescent="0.35">
      <c r="A62" s="89">
        <v>26183</v>
      </c>
      <c r="B62" s="86" t="s">
        <v>433</v>
      </c>
      <c r="C62" s="88">
        <v>9560</v>
      </c>
      <c r="D62" s="88">
        <v>1085.266674</v>
      </c>
      <c r="E62" s="88">
        <v>403.58332599999994</v>
      </c>
      <c r="F62" s="88">
        <v>97.416666000000006</v>
      </c>
      <c r="G62" s="88">
        <v>8.808894835740622</v>
      </c>
      <c r="H62" s="88">
        <v>9.3699999999999992</v>
      </c>
      <c r="I62" s="88">
        <v>64.319417612338327</v>
      </c>
      <c r="J62" s="88">
        <v>68.52788939952201</v>
      </c>
      <c r="K62" s="88">
        <v>-0.56110516425937818</v>
      </c>
      <c r="L62" s="88">
        <v>10168.948735379998</v>
      </c>
      <c r="M62" s="88">
        <v>608.94873537999922</v>
      </c>
      <c r="N62" s="88">
        <v>64.989192676627468</v>
      </c>
    </row>
    <row r="63" spans="1:14" ht="12.5" x14ac:dyDescent="0.35">
      <c r="A63" s="89">
        <v>26190</v>
      </c>
      <c r="B63" s="86" t="s">
        <v>434</v>
      </c>
      <c r="C63" s="88">
        <v>70273</v>
      </c>
      <c r="D63" s="88">
        <v>7673.966730000001</v>
      </c>
      <c r="E63" s="88">
        <v>2570.4166089999994</v>
      </c>
      <c r="F63" s="88">
        <v>1137.9666599999996</v>
      </c>
      <c r="G63" s="88">
        <v>9.1573240375515681</v>
      </c>
      <c r="H63" s="88">
        <v>9.3704182322041412</v>
      </c>
      <c r="I63" s="88">
        <v>65.887275592859297</v>
      </c>
      <c r="J63" s="88">
        <v>73.206166389338918</v>
      </c>
      <c r="K63" s="88">
        <v>-0.21267596244843276</v>
      </c>
      <c r="L63" s="88">
        <v>71908.277760119992</v>
      </c>
      <c r="M63" s="88">
        <v>1635.2777601200016</v>
      </c>
      <c r="N63" s="88">
        <v>174.44641724755564</v>
      </c>
    </row>
    <row r="64" spans="1:14" ht="12.5" x14ac:dyDescent="0.35">
      <c r="A64" s="89">
        <v>26207</v>
      </c>
      <c r="B64" s="86" t="s">
        <v>435</v>
      </c>
      <c r="C64" s="88">
        <v>28831</v>
      </c>
      <c r="D64" s="88">
        <v>3145.1000280000007</v>
      </c>
      <c r="E64" s="88">
        <v>802.63331199999982</v>
      </c>
      <c r="F64" s="88">
        <v>639.1333259999999</v>
      </c>
      <c r="G64" s="88">
        <v>9.1669580437268028</v>
      </c>
      <c r="H64" s="88">
        <v>9.3699999999999974</v>
      </c>
      <c r="I64" s="88">
        <v>67.08169060702545</v>
      </c>
      <c r="J64" s="88">
        <v>77.942136419282534</v>
      </c>
      <c r="K64" s="88">
        <v>-0.20304195627319699</v>
      </c>
      <c r="L64" s="88">
        <v>29469.587262360001</v>
      </c>
      <c r="M64" s="88">
        <v>638.58726235999984</v>
      </c>
      <c r="N64" s="88">
        <v>68.152322557097108</v>
      </c>
    </row>
    <row r="65" spans="1:14" ht="12.5" x14ac:dyDescent="0.35">
      <c r="A65" s="89">
        <v>26210</v>
      </c>
      <c r="B65" s="86" t="s">
        <v>436</v>
      </c>
      <c r="C65" s="88">
        <v>115354</v>
      </c>
      <c r="D65" s="88">
        <v>12820.433515999996</v>
      </c>
      <c r="E65" s="88">
        <v>6938.6998289999992</v>
      </c>
      <c r="F65" s="88">
        <v>926.38331900000003</v>
      </c>
      <c r="G65" s="88">
        <v>8.9976676573407115</v>
      </c>
      <c r="H65" s="88">
        <v>9.3703321260622552</v>
      </c>
      <c r="I65" s="88">
        <v>59.513147503070165</v>
      </c>
      <c r="J65" s="88">
        <v>62.303350196519595</v>
      </c>
      <c r="K65" s="88">
        <v>-0.372332342659289</v>
      </c>
      <c r="L65" s="88">
        <v>120131.72004502</v>
      </c>
      <c r="M65" s="88">
        <v>4777.7200450200016</v>
      </c>
      <c r="N65" s="88">
        <v>509.83147209541886</v>
      </c>
    </row>
    <row r="66" spans="1:14" ht="12.5" x14ac:dyDescent="0.35">
      <c r="A66" s="89">
        <v>26212</v>
      </c>
      <c r="B66" s="86" t="s">
        <v>437</v>
      </c>
      <c r="C66" s="88">
        <v>19771</v>
      </c>
      <c r="D66" s="88">
        <v>2260.3166870000005</v>
      </c>
      <c r="E66" s="88">
        <v>671.049981</v>
      </c>
      <c r="F66" s="88">
        <v>812.14999799999987</v>
      </c>
      <c r="G66" s="88">
        <v>8.7470043970878297</v>
      </c>
      <c r="H66" s="88">
        <v>9.3772234716417842</v>
      </c>
      <c r="I66" s="88">
        <v>56.321275832256731</v>
      </c>
      <c r="J66" s="88">
        <v>71.925370861324652</v>
      </c>
      <c r="K66" s="88">
        <v>-0.62299560291216949</v>
      </c>
      <c r="L66" s="88">
        <v>21195.49469068</v>
      </c>
      <c r="M66" s="88">
        <v>1424.4946906799994</v>
      </c>
      <c r="N66" s="88">
        <v>151.92033972281672</v>
      </c>
    </row>
    <row r="67" spans="1:14" ht="12.5" x14ac:dyDescent="0.35">
      <c r="A67" s="89">
        <v>26219</v>
      </c>
      <c r="B67" s="86" t="s">
        <v>438</v>
      </c>
      <c r="C67" s="88">
        <v>8606</v>
      </c>
      <c r="D67" s="88">
        <v>1137.0333670000002</v>
      </c>
      <c r="E67" s="88">
        <v>1413.4666340000001</v>
      </c>
      <c r="F67" s="88">
        <v>120.43333200000001</v>
      </c>
      <c r="G67" s="88">
        <v>7.5688192183017966</v>
      </c>
      <c r="H67" s="88">
        <v>9.3765115359187163</v>
      </c>
      <c r="I67" s="88">
        <v>34.362932036724253</v>
      </c>
      <c r="J67" s="88">
        <v>35.985532468842955</v>
      </c>
      <c r="K67" s="88">
        <v>-1.8011807816982037</v>
      </c>
      <c r="L67" s="88">
        <v>10661.4064824</v>
      </c>
      <c r="M67" s="88">
        <v>2055.4064824000002</v>
      </c>
      <c r="N67" s="88">
        <v>219.22236104486944</v>
      </c>
    </row>
    <row r="68" spans="1:14" ht="12.5" x14ac:dyDescent="0.35">
      <c r="A68" s="89">
        <v>26804</v>
      </c>
      <c r="B68" s="86" t="s">
        <v>439</v>
      </c>
      <c r="C68" s="88">
        <v>26079</v>
      </c>
      <c r="D68" s="88">
        <v>3029.7167040000004</v>
      </c>
      <c r="E68" s="88">
        <v>1231.433299</v>
      </c>
      <c r="F68" s="88">
        <v>1206.349995</v>
      </c>
      <c r="G68" s="88">
        <v>8.6077354907701604</v>
      </c>
      <c r="H68" s="88">
        <v>9.3714507407125538</v>
      </c>
      <c r="I68" s="88">
        <v>50.899241615801863</v>
      </c>
      <c r="J68" s="88">
        <v>65.309037049842232</v>
      </c>
      <c r="K68" s="88">
        <v>-0.76226450922983868</v>
      </c>
      <c r="L68" s="88">
        <v>28392.840849849996</v>
      </c>
      <c r="M68" s="88">
        <v>2313.8408498500003</v>
      </c>
      <c r="N68" s="88">
        <v>246.80066974832806</v>
      </c>
    </row>
    <row r="69" spans="1:14" ht="12.5" x14ac:dyDescent="0.35">
      <c r="A69" s="89">
        <v>26807</v>
      </c>
      <c r="B69" s="86" t="s">
        <v>440</v>
      </c>
      <c r="C69" s="88">
        <v>35166</v>
      </c>
      <c r="D69" s="88">
        <v>4031.8500349999999</v>
      </c>
      <c r="E69" s="88">
        <v>1089.1499690000001</v>
      </c>
      <c r="F69" s="88">
        <v>837.13332799999989</v>
      </c>
      <c r="G69" s="88">
        <v>8.7220505958128971</v>
      </c>
      <c r="H69" s="88">
        <v>9.3706926514269497</v>
      </c>
      <c r="I69" s="88">
        <v>62.986054900274894</v>
      </c>
      <c r="J69" s="88">
        <v>73.282427817254217</v>
      </c>
      <c r="K69" s="88">
        <v>-0.65794940418710324</v>
      </c>
      <c r="L69" s="88">
        <v>37781.227494629995</v>
      </c>
      <c r="M69" s="88">
        <v>2615.2274946300008</v>
      </c>
      <c r="N69" s="88">
        <v>279.05690353884262</v>
      </c>
    </row>
    <row r="70" spans="1:14" ht="12.5" x14ac:dyDescent="0.35">
      <c r="A70" s="89">
        <v>26036</v>
      </c>
      <c r="B70" s="86" t="s">
        <v>443</v>
      </c>
      <c r="C70" s="88">
        <v>13770</v>
      </c>
      <c r="D70" s="88">
        <v>1654.9666850000001</v>
      </c>
      <c r="E70" s="88">
        <v>350.99998399999998</v>
      </c>
      <c r="F70" s="88">
        <v>195.76666299999999</v>
      </c>
      <c r="G70" s="88">
        <v>8.320409180925596</v>
      </c>
      <c r="H70" s="88">
        <v>9.3723137424666643</v>
      </c>
      <c r="I70" s="88">
        <v>66.727740131235024</v>
      </c>
      <c r="J70" s="88">
        <v>73.239845844719994</v>
      </c>
      <c r="K70" s="88">
        <v>-1.0495908190744034</v>
      </c>
      <c r="L70" s="88">
        <v>15510.867005149999</v>
      </c>
      <c r="M70" s="88">
        <v>1740.8670051499992</v>
      </c>
      <c r="N70" s="88">
        <v>185.79978888141611</v>
      </c>
    </row>
    <row r="71" spans="1:14" ht="12.5" x14ac:dyDescent="0.35">
      <c r="A71" s="89">
        <v>1</v>
      </c>
      <c r="B71" s="86" t="s">
        <v>444</v>
      </c>
      <c r="C71" s="88">
        <v>1581.33</v>
      </c>
      <c r="D71" s="88">
        <v>0</v>
      </c>
      <c r="E71" s="88">
        <v>0</v>
      </c>
      <c r="F71" s="88">
        <v>480</v>
      </c>
      <c r="G71" s="88">
        <v>0</v>
      </c>
      <c r="H71" s="88">
        <v>0</v>
      </c>
      <c r="I71" s="88">
        <v>0</v>
      </c>
      <c r="J71" s="88">
        <v>0</v>
      </c>
      <c r="K71" s="88">
        <v>0</v>
      </c>
      <c r="L71" s="88">
        <v>0</v>
      </c>
      <c r="M71" s="88">
        <v>-1581.33</v>
      </c>
      <c r="N71" s="88">
        <v>0</v>
      </c>
    </row>
    <row r="72" spans="1:14" ht="12.5" x14ac:dyDescent="0.35">
      <c r="A72" s="89">
        <v>0</v>
      </c>
      <c r="B72" s="86" t="s">
        <v>370</v>
      </c>
      <c r="C72" s="88">
        <v>0</v>
      </c>
      <c r="D72" s="88">
        <v>0</v>
      </c>
      <c r="E72" s="88">
        <v>0</v>
      </c>
      <c r="F72" s="88">
        <v>0</v>
      </c>
      <c r="G72" s="88">
        <v>0</v>
      </c>
      <c r="H72" s="88">
        <v>0</v>
      </c>
      <c r="I72" s="88">
        <v>0</v>
      </c>
      <c r="J72" s="88">
        <v>0</v>
      </c>
      <c r="K72" s="88">
        <v>0</v>
      </c>
      <c r="L72" s="88">
        <v>0</v>
      </c>
      <c r="M72" s="88">
        <v>0</v>
      </c>
      <c r="N72" s="88">
        <v>0</v>
      </c>
    </row>
    <row r="73" spans="1:14" ht="12.5" x14ac:dyDescent="0.35">
      <c r="B73" s="86" t="s">
        <v>371</v>
      </c>
      <c r="C73" s="88">
        <v>637668.66</v>
      </c>
      <c r="D73" s="88">
        <v>76173.884312999988</v>
      </c>
      <c r="E73" s="88">
        <v>26490.599069000004</v>
      </c>
      <c r="F73" s="88">
        <v>13593.583265999998</v>
      </c>
      <c r="G73" s="88">
        <v>8.3712241505212859</v>
      </c>
      <c r="H73" s="88">
        <v>8.8267634213939132</v>
      </c>
      <c r="I73" s="88">
        <v>61.941842356669795</v>
      </c>
      <c r="J73" s="88">
        <v>70.078084015849882</v>
      </c>
      <c r="K73" s="88">
        <v>-0.4555392708726288</v>
      </c>
      <c r="L73" s="88">
        <v>672368.85571948008</v>
      </c>
      <c r="M73" s="88">
        <v>34700.195719480005</v>
      </c>
      <c r="N73" s="88">
        <v>4161.4959433250278</v>
      </c>
    </row>
    <row r="74" spans="1:14" ht="12.5" x14ac:dyDescent="0.35">
      <c r="A74" s="86" t="s">
        <v>446</v>
      </c>
    </row>
    <row r="75" spans="1:14" ht="12.5" x14ac:dyDescent="0.35">
      <c r="A75" s="89">
        <v>19888</v>
      </c>
      <c r="B75" s="86" t="s">
        <v>447</v>
      </c>
      <c r="C75" s="88">
        <v>50018</v>
      </c>
      <c r="D75" s="88">
        <v>6324.1000459999996</v>
      </c>
      <c r="E75" s="88">
        <v>1236.5832849999999</v>
      </c>
      <c r="F75" s="88">
        <v>444.81666599999994</v>
      </c>
      <c r="G75" s="88">
        <v>7.9091095390934614</v>
      </c>
      <c r="H75" s="88">
        <v>8</v>
      </c>
      <c r="I75" s="88">
        <v>78.099431670014141</v>
      </c>
      <c r="J75" s="88">
        <v>82.694245034238961</v>
      </c>
      <c r="K75" s="88">
        <v>-9.089046090653824E-2</v>
      </c>
      <c r="L75" s="88">
        <v>50592.800367999997</v>
      </c>
      <c r="M75" s="88">
        <v>574.80036799999789</v>
      </c>
      <c r="N75" s="88">
        <v>71.850045999999736</v>
      </c>
    </row>
    <row r="76" spans="1:14" ht="12.5" x14ac:dyDescent="0.35">
      <c r="A76" s="89">
        <v>19900</v>
      </c>
      <c r="B76" s="86" t="s">
        <v>448</v>
      </c>
      <c r="C76" s="88">
        <v>30396</v>
      </c>
      <c r="D76" s="88">
        <v>3689.6000300000001</v>
      </c>
      <c r="E76" s="88">
        <v>571.43330500000002</v>
      </c>
      <c r="F76" s="88">
        <v>288.69999599999994</v>
      </c>
      <c r="G76" s="88">
        <v>8.2382913467181424</v>
      </c>
      <c r="H76" s="88">
        <v>8</v>
      </c>
      <c r="I76" s="88">
        <v>83.510388930089164</v>
      </c>
      <c r="J76" s="88">
        <v>89.168511515528905</v>
      </c>
      <c r="K76" s="88">
        <v>0.23829134671814245</v>
      </c>
      <c r="L76" s="88">
        <v>29516.80024</v>
      </c>
      <c r="M76" s="88">
        <v>-879.19976000000054</v>
      </c>
      <c r="N76" s="88">
        <v>-109.89997000000007</v>
      </c>
    </row>
    <row r="77" spans="1:14" ht="12.5" x14ac:dyDescent="0.35">
      <c r="A77" s="89">
        <v>19902</v>
      </c>
      <c r="B77" s="86" t="s">
        <v>449</v>
      </c>
      <c r="C77" s="88">
        <v>47064</v>
      </c>
      <c r="D77" s="88">
        <v>5718.1667280000001</v>
      </c>
      <c r="E77" s="88">
        <v>2222.5999429999997</v>
      </c>
      <c r="F77" s="88">
        <v>624.01666099999989</v>
      </c>
      <c r="G77" s="88">
        <v>8.230609955729852</v>
      </c>
      <c r="H77" s="88">
        <v>8</v>
      </c>
      <c r="I77" s="88">
        <v>68.688252486431963</v>
      </c>
      <c r="J77" s="88">
        <v>74.086045387594027</v>
      </c>
      <c r="K77" s="88">
        <v>0.23060995572985235</v>
      </c>
      <c r="L77" s="88">
        <v>45745.333824000001</v>
      </c>
      <c r="M77" s="88">
        <v>-1318.6661760000006</v>
      </c>
      <c r="N77" s="88">
        <v>-164.83327200000008</v>
      </c>
    </row>
    <row r="78" spans="1:14" ht="12.5" x14ac:dyDescent="0.35">
      <c r="A78" s="89">
        <v>19908</v>
      </c>
      <c r="B78" s="86" t="s">
        <v>450</v>
      </c>
      <c r="C78" s="88">
        <v>31471</v>
      </c>
      <c r="D78" s="88">
        <v>3831.9833690000005</v>
      </c>
      <c r="E78" s="88">
        <v>1350.9499639999997</v>
      </c>
      <c r="F78" s="88">
        <v>1187.6499979999999</v>
      </c>
      <c r="G78" s="88">
        <v>8.2127183156884929</v>
      </c>
      <c r="H78" s="88">
        <v>8</v>
      </c>
      <c r="I78" s="88">
        <v>61.750624638364059</v>
      </c>
      <c r="J78" s="88">
        <v>75.900551815953676</v>
      </c>
      <c r="K78" s="88">
        <v>0.21271831568849278</v>
      </c>
      <c r="L78" s="88">
        <v>30655.866952000004</v>
      </c>
      <c r="M78" s="88">
        <v>-815.1330480000006</v>
      </c>
      <c r="N78" s="88">
        <v>-101.89163100000007</v>
      </c>
    </row>
    <row r="79" spans="1:14" ht="12.5" x14ac:dyDescent="0.35">
      <c r="A79" s="89">
        <v>19913</v>
      </c>
      <c r="B79" s="86" t="s">
        <v>451</v>
      </c>
      <c r="C79" s="88">
        <v>147368</v>
      </c>
      <c r="D79" s="88">
        <v>18414.616836999998</v>
      </c>
      <c r="E79" s="88">
        <v>5106.0164979999981</v>
      </c>
      <c r="F79" s="88">
        <v>1219.7666619999998</v>
      </c>
      <c r="G79" s="88">
        <v>8.0027730853404133</v>
      </c>
      <c r="H79" s="88">
        <v>8</v>
      </c>
      <c r="I79" s="88">
        <v>74.457163191515548</v>
      </c>
      <c r="J79" s="88">
        <v>78.318469310044165</v>
      </c>
      <c r="K79" s="88">
        <v>2.7730853404136723E-3</v>
      </c>
      <c r="L79" s="88">
        <v>147316.93469599998</v>
      </c>
      <c r="M79" s="88">
        <v>-51.0653040000036</v>
      </c>
      <c r="N79" s="88">
        <v>-6.3831630000004544</v>
      </c>
    </row>
    <row r="80" spans="1:14" ht="12.5" x14ac:dyDescent="0.35">
      <c r="A80" s="89">
        <v>19929</v>
      </c>
      <c r="B80" s="86" t="s">
        <v>452</v>
      </c>
      <c r="C80" s="88">
        <v>38233</v>
      </c>
      <c r="D80" s="88">
        <v>5037.0667290000001</v>
      </c>
      <c r="E80" s="88">
        <v>1440.683272</v>
      </c>
      <c r="F80" s="88">
        <v>692.26666399999999</v>
      </c>
      <c r="G80" s="88">
        <v>7.5903302570681515</v>
      </c>
      <c r="H80" s="88">
        <v>7.2</v>
      </c>
      <c r="I80" s="88">
        <v>74.060342353886938</v>
      </c>
      <c r="J80" s="88">
        <v>81.975051338483695</v>
      </c>
      <c r="K80" s="88">
        <v>0.39033025706815122</v>
      </c>
      <c r="L80" s="88">
        <v>36266.880448800002</v>
      </c>
      <c r="M80" s="88">
        <v>-1966.1195512000006</v>
      </c>
      <c r="N80" s="88">
        <v>-273.07215988888896</v>
      </c>
    </row>
    <row r="81" spans="1:14" ht="12.5" x14ac:dyDescent="0.35">
      <c r="A81" s="89">
        <v>19931</v>
      </c>
      <c r="B81" s="86" t="s">
        <v>453</v>
      </c>
      <c r="C81" s="88">
        <v>40708</v>
      </c>
      <c r="D81" s="88">
        <v>5175.9166950000008</v>
      </c>
      <c r="E81" s="88">
        <v>910.49997199999984</v>
      </c>
      <c r="F81" s="88">
        <v>558.56666499999994</v>
      </c>
      <c r="G81" s="88">
        <v>7.8648870139900877</v>
      </c>
      <c r="H81" s="88">
        <v>8</v>
      </c>
      <c r="I81" s="88">
        <v>76.576565293933839</v>
      </c>
      <c r="J81" s="88">
        <v>83.604200606070663</v>
      </c>
      <c r="K81" s="88">
        <v>-0.13511298600991267</v>
      </c>
      <c r="L81" s="88">
        <v>41407.333560000006</v>
      </c>
      <c r="M81" s="88">
        <v>699.33355999999844</v>
      </c>
      <c r="N81" s="88">
        <v>87.416694999999805</v>
      </c>
    </row>
    <row r="82" spans="1:14" ht="12.5" x14ac:dyDescent="0.35">
      <c r="A82" s="89">
        <v>19943</v>
      </c>
      <c r="B82" s="86" t="s">
        <v>454</v>
      </c>
      <c r="C82" s="88">
        <v>45323</v>
      </c>
      <c r="D82" s="88">
        <v>5871.3500679999997</v>
      </c>
      <c r="E82" s="88">
        <v>1727.9499360000002</v>
      </c>
      <c r="F82" s="88">
        <v>1583.916659</v>
      </c>
      <c r="G82" s="88">
        <v>7.7193489529808765</v>
      </c>
      <c r="H82" s="88">
        <v>8</v>
      </c>
      <c r="I82" s="88">
        <v>61.692707554492308</v>
      </c>
      <c r="J82" s="88">
        <v>74.551274420248532</v>
      </c>
      <c r="K82" s="88">
        <v>-0.2806510470191233</v>
      </c>
      <c r="L82" s="88">
        <v>46970.800543999998</v>
      </c>
      <c r="M82" s="88">
        <v>1647.8005439999999</v>
      </c>
      <c r="N82" s="88">
        <v>205.97506799999999</v>
      </c>
    </row>
    <row r="83" spans="1:14" ht="12.5" x14ac:dyDescent="0.35">
      <c r="A83" s="89">
        <v>19980</v>
      </c>
      <c r="B83" s="86" t="s">
        <v>456</v>
      </c>
      <c r="C83" s="88">
        <v>39806</v>
      </c>
      <c r="D83" s="88">
        <v>5016.4833719999997</v>
      </c>
      <c r="E83" s="88">
        <v>1277.1332960000002</v>
      </c>
      <c r="F83" s="88">
        <v>293.133331</v>
      </c>
      <c r="G83" s="88">
        <v>7.9350407542824009</v>
      </c>
      <c r="H83" s="88">
        <v>8</v>
      </c>
      <c r="I83" s="88">
        <v>75.541807427872911</v>
      </c>
      <c r="J83" s="88">
        <v>79.060264748873024</v>
      </c>
      <c r="K83" s="88">
        <v>-6.4959245717599284E-2</v>
      </c>
      <c r="L83" s="88">
        <v>40131.866975999998</v>
      </c>
      <c r="M83" s="88">
        <v>325.86697599999809</v>
      </c>
      <c r="N83" s="88">
        <v>40.733371999999761</v>
      </c>
    </row>
    <row r="84" spans="1:14" ht="12.5" x14ac:dyDescent="0.35">
      <c r="A84" s="89">
        <v>19988</v>
      </c>
      <c r="B84" s="86" t="s">
        <v>457</v>
      </c>
      <c r="C84" s="88">
        <v>21357</v>
      </c>
      <c r="D84" s="88">
        <v>3661.5666970000007</v>
      </c>
      <c r="E84" s="88">
        <v>1303.9999719999998</v>
      </c>
      <c r="F84" s="88">
        <v>896.94999599999994</v>
      </c>
      <c r="G84" s="88">
        <v>5.8327491391863058</v>
      </c>
      <c r="H84" s="88">
        <v>4</v>
      </c>
      <c r="I84" s="88">
        <v>91.074367973672921</v>
      </c>
      <c r="J84" s="88">
        <v>107.52549217258327</v>
      </c>
      <c r="K84" s="88">
        <v>1.8327491391863056</v>
      </c>
      <c r="L84" s="88">
        <v>14646.266788000003</v>
      </c>
      <c r="M84" s="88">
        <v>-6710.733212000001</v>
      </c>
      <c r="N84" s="88">
        <v>-1677.6833030000003</v>
      </c>
    </row>
    <row r="85" spans="1:14" ht="12.5" x14ac:dyDescent="0.35">
      <c r="A85" s="89">
        <v>19989</v>
      </c>
      <c r="B85" s="86" t="s">
        <v>458</v>
      </c>
      <c r="C85" s="88">
        <v>7939</v>
      </c>
      <c r="D85" s="88">
        <v>1382.0500079999997</v>
      </c>
      <c r="E85" s="88">
        <v>263.54999199999997</v>
      </c>
      <c r="F85" s="88">
        <v>752.43333299999995</v>
      </c>
      <c r="G85" s="88">
        <v>5.7443652212619511</v>
      </c>
      <c r="H85" s="88">
        <v>4</v>
      </c>
      <c r="I85" s="88">
        <v>82.765738602850362</v>
      </c>
      <c r="J85" s="88">
        <v>120.60950413223141</v>
      </c>
      <c r="K85" s="88">
        <v>1.7443652212619509</v>
      </c>
      <c r="L85" s="88">
        <v>5528.2000319999988</v>
      </c>
      <c r="M85" s="88">
        <v>-2410.7999679999998</v>
      </c>
      <c r="N85" s="88">
        <v>-602.69999199999995</v>
      </c>
    </row>
    <row r="86" spans="1:14" ht="12.5" x14ac:dyDescent="0.35">
      <c r="A86" s="89">
        <v>19990</v>
      </c>
      <c r="B86" s="86" t="s">
        <v>459</v>
      </c>
      <c r="C86" s="88">
        <v>19926</v>
      </c>
      <c r="D86" s="88">
        <v>3306.2666880000006</v>
      </c>
      <c r="E86" s="88">
        <v>1153.6333129999998</v>
      </c>
      <c r="F86" s="88">
        <v>468.68333100000001</v>
      </c>
      <c r="G86" s="88">
        <v>6.0267370664081161</v>
      </c>
      <c r="H86" s="88">
        <v>4</v>
      </c>
      <c r="I86" s="88">
        <v>101.07366893152492</v>
      </c>
      <c r="J86" s="88">
        <v>111.69532946664829</v>
      </c>
      <c r="K86" s="88">
        <v>2.0267370664081157</v>
      </c>
      <c r="L86" s="88">
        <v>13225.066752000002</v>
      </c>
      <c r="M86" s="88">
        <v>-6700.9332479999985</v>
      </c>
      <c r="N86" s="88">
        <v>-1675.2333119999996</v>
      </c>
    </row>
    <row r="87" spans="1:14" ht="12.5" x14ac:dyDescent="0.35">
      <c r="A87" s="89">
        <v>20043</v>
      </c>
      <c r="B87" s="86" t="s">
        <v>460</v>
      </c>
      <c r="C87" s="88">
        <v>22824</v>
      </c>
      <c r="D87" s="88">
        <v>3664.2166830000006</v>
      </c>
      <c r="E87" s="88">
        <v>631.71664999999985</v>
      </c>
      <c r="F87" s="88">
        <v>727.79999799999996</v>
      </c>
      <c r="G87" s="88">
        <v>6.2288892755417864</v>
      </c>
      <c r="H87" s="88">
        <v>6.1999999999999993</v>
      </c>
      <c r="I87" s="88">
        <v>73.277980335609669</v>
      </c>
      <c r="J87" s="88">
        <v>85.692445325744103</v>
      </c>
      <c r="K87" s="88">
        <v>2.8889275541786219E-2</v>
      </c>
      <c r="L87" s="88">
        <v>22718.143434600002</v>
      </c>
      <c r="M87" s="88">
        <v>-105.85656540000032</v>
      </c>
      <c r="N87" s="88">
        <v>-17.073639580645221</v>
      </c>
    </row>
    <row r="88" spans="1:14" ht="12.5" x14ac:dyDescent="0.35">
      <c r="A88" s="89">
        <v>20044</v>
      </c>
      <c r="B88" s="86" t="s">
        <v>461</v>
      </c>
      <c r="C88" s="88">
        <v>22527</v>
      </c>
      <c r="D88" s="88">
        <v>3583.7666910000007</v>
      </c>
      <c r="E88" s="88">
        <v>976.06664200000012</v>
      </c>
      <c r="F88" s="88">
        <v>681.633331</v>
      </c>
      <c r="G88" s="88">
        <v>6.2858444598451673</v>
      </c>
      <c r="H88" s="88">
        <v>6.1999999999999993</v>
      </c>
      <c r="I88" s="88">
        <v>69.320045890518074</v>
      </c>
      <c r="J88" s="88">
        <v>79.682453971369739</v>
      </c>
      <c r="K88" s="88">
        <v>8.5844459845167198E-2</v>
      </c>
      <c r="L88" s="88">
        <v>22219.353484200001</v>
      </c>
      <c r="M88" s="88">
        <v>-307.64651579999975</v>
      </c>
      <c r="N88" s="88">
        <v>-49.620405774193507</v>
      </c>
    </row>
    <row r="89" spans="1:14" ht="12.5" x14ac:dyDescent="0.35">
      <c r="A89" s="89">
        <v>20080</v>
      </c>
      <c r="B89" s="86" t="s">
        <v>463</v>
      </c>
      <c r="C89" s="88">
        <v>21512</v>
      </c>
      <c r="D89" s="88">
        <v>3496.0833500000003</v>
      </c>
      <c r="E89" s="88">
        <v>427.84998300000001</v>
      </c>
      <c r="F89" s="88">
        <v>1862.7833309999999</v>
      </c>
      <c r="G89" s="88">
        <v>6.1531713767636571</v>
      </c>
      <c r="H89" s="88">
        <v>6.2</v>
      </c>
      <c r="I89" s="88">
        <v>59.959345184779494</v>
      </c>
      <c r="J89" s="88">
        <v>88.423454858391139</v>
      </c>
      <c r="K89" s="88">
        <v>-4.6828623236342536E-2</v>
      </c>
      <c r="L89" s="88">
        <v>21675.716770000003</v>
      </c>
      <c r="M89" s="88">
        <v>163.71676999999917</v>
      </c>
      <c r="N89" s="88">
        <v>26.405930645161156</v>
      </c>
    </row>
    <row r="90" spans="1:14" ht="12.5" x14ac:dyDescent="0.35">
      <c r="A90" s="89">
        <v>20081</v>
      </c>
      <c r="B90" s="86" t="s">
        <v>464</v>
      </c>
      <c r="C90" s="88">
        <v>20616</v>
      </c>
      <c r="D90" s="88">
        <v>3356.6833569999999</v>
      </c>
      <c r="E90" s="88">
        <v>711.93330800000001</v>
      </c>
      <c r="F90" s="88">
        <v>2321.033332</v>
      </c>
      <c r="G90" s="88">
        <v>6.1417768098404517</v>
      </c>
      <c r="H90" s="88">
        <v>6.2</v>
      </c>
      <c r="I90" s="88">
        <v>52.039803306205556</v>
      </c>
      <c r="J90" s="88">
        <v>81.727072473967141</v>
      </c>
      <c r="K90" s="88">
        <v>-5.8223190159548042E-2</v>
      </c>
      <c r="L90" s="88">
        <v>20811.4368134</v>
      </c>
      <c r="M90" s="88">
        <v>195.43681339999995</v>
      </c>
      <c r="N90" s="88">
        <v>31.522066677419346</v>
      </c>
    </row>
    <row r="91" spans="1:14" ht="12.5" x14ac:dyDescent="0.35">
      <c r="A91" s="89">
        <v>20082</v>
      </c>
      <c r="B91" s="86" t="s">
        <v>465</v>
      </c>
      <c r="C91" s="88">
        <v>3478</v>
      </c>
      <c r="D91" s="88">
        <v>805.76667200000009</v>
      </c>
      <c r="E91" s="88">
        <v>250.133329</v>
      </c>
      <c r="F91" s="88">
        <v>849.43333199999995</v>
      </c>
      <c r="G91" s="88">
        <v>4.3163860219823036</v>
      </c>
      <c r="H91" s="88">
        <v>3.8697482771414502</v>
      </c>
      <c r="I91" s="88">
        <v>47.438542635015025</v>
      </c>
      <c r="J91" s="88">
        <v>85.142878592680006</v>
      </c>
      <c r="K91" s="88">
        <v>-1.8836139780176966</v>
      </c>
      <c r="L91" s="88">
        <v>3118.1141907500005</v>
      </c>
      <c r="M91" s="88">
        <v>-359.88580924999974</v>
      </c>
      <c r="N91" s="88">
        <v>-98.095693591397762</v>
      </c>
    </row>
    <row r="92" spans="1:14" ht="12.5" x14ac:dyDescent="0.35">
      <c r="A92" s="89">
        <v>0</v>
      </c>
      <c r="B92" s="86" t="s">
        <v>370</v>
      </c>
      <c r="C92" s="88">
        <v>0</v>
      </c>
      <c r="D92" s="88">
        <v>0</v>
      </c>
      <c r="E92" s="88">
        <v>0</v>
      </c>
      <c r="F92" s="88">
        <v>0</v>
      </c>
      <c r="G92" s="88">
        <v>0</v>
      </c>
      <c r="H92" s="88">
        <v>0</v>
      </c>
      <c r="I92" s="88">
        <v>0</v>
      </c>
      <c r="J92" s="88">
        <v>0</v>
      </c>
      <c r="K92" s="88">
        <v>0</v>
      </c>
      <c r="L92" s="88">
        <v>0</v>
      </c>
      <c r="M92" s="88">
        <v>0</v>
      </c>
      <c r="N92" s="88">
        <v>0</v>
      </c>
    </row>
    <row r="93" spans="1:14" ht="12.5" x14ac:dyDescent="0.35">
      <c r="B93" s="86" t="s">
        <v>371</v>
      </c>
      <c r="C93" s="88">
        <v>610566</v>
      </c>
      <c r="D93" s="88">
        <v>82335.684019999986</v>
      </c>
      <c r="E93" s="88">
        <v>21562.732659999994</v>
      </c>
      <c r="F93" s="88">
        <v>15453.583286000001</v>
      </c>
      <c r="G93" s="88">
        <v>7.415569655699815</v>
      </c>
      <c r="H93" s="88">
        <v>7.1967206312370671</v>
      </c>
      <c r="I93" s="88">
        <v>72.598923694767578</v>
      </c>
      <c r="J93" s="88">
        <v>83.392443737508657</v>
      </c>
      <c r="K93" s="88">
        <v>0.21884902446274737</v>
      </c>
      <c r="L93" s="88">
        <v>592546.91587375</v>
      </c>
      <c r="M93" s="88">
        <v>-18019.084126250014</v>
      </c>
      <c r="N93" s="88">
        <v>-4312.5833635125455</v>
      </c>
    </row>
    <row r="94" spans="1:14" ht="12.5" x14ac:dyDescent="0.35">
      <c r="A94" s="86" t="s">
        <v>466</v>
      </c>
    </row>
    <row r="95" spans="1:14" ht="12.5" x14ac:dyDescent="0.35">
      <c r="A95" s="89">
        <v>19430</v>
      </c>
      <c r="B95" s="86" t="s">
        <v>467</v>
      </c>
      <c r="C95" s="88">
        <v>1849</v>
      </c>
      <c r="D95" s="88">
        <v>888.76668000000006</v>
      </c>
      <c r="E95" s="88">
        <v>387.73332299999993</v>
      </c>
      <c r="F95" s="88">
        <v>832.68332999999996</v>
      </c>
      <c r="G95" s="88">
        <v>2.0804110253098145</v>
      </c>
      <c r="H95" s="88">
        <v>2.2000000000000002</v>
      </c>
      <c r="I95" s="88">
        <v>39.84739174665993</v>
      </c>
      <c r="J95" s="88">
        <v>65.840543932114258</v>
      </c>
      <c r="K95" s="88">
        <v>-0.11958897469018552</v>
      </c>
      <c r="L95" s="88">
        <v>1955.2866959999999</v>
      </c>
      <c r="M95" s="88">
        <v>106.28669600000008</v>
      </c>
      <c r="N95" s="88">
        <v>48.312134545454583</v>
      </c>
    </row>
    <row r="96" spans="1:14" ht="12.5" x14ac:dyDescent="0.35">
      <c r="A96" s="89">
        <v>19445</v>
      </c>
      <c r="B96" s="86" t="s">
        <v>468</v>
      </c>
      <c r="C96" s="88">
        <v>3002</v>
      </c>
      <c r="D96" s="88">
        <v>1096.050011</v>
      </c>
      <c r="E96" s="88">
        <v>373.99999299999996</v>
      </c>
      <c r="F96" s="88">
        <v>484.74999700000001</v>
      </c>
      <c r="G96" s="88">
        <v>2.7389261163923293</v>
      </c>
      <c r="H96" s="88">
        <v>3</v>
      </c>
      <c r="I96" s="88">
        <v>51.190232563677327</v>
      </c>
      <c r="J96" s="88">
        <v>68.070246858532471</v>
      </c>
      <c r="K96" s="88">
        <v>-0.26107388360767059</v>
      </c>
      <c r="L96" s="88">
        <v>3288.1500330000003</v>
      </c>
      <c r="M96" s="88">
        <v>286.15003299999995</v>
      </c>
      <c r="N96" s="88">
        <v>95.383344333333312</v>
      </c>
    </row>
    <row r="97" spans="1:14" ht="12.5" x14ac:dyDescent="0.35">
      <c r="A97" s="89">
        <v>19650</v>
      </c>
      <c r="B97" s="86" t="s">
        <v>470</v>
      </c>
      <c r="C97" s="88">
        <v>24030.400000000001</v>
      </c>
      <c r="D97" s="88">
        <v>7954.6833990000005</v>
      </c>
      <c r="E97" s="88">
        <v>2190.4332809999996</v>
      </c>
      <c r="F97" s="88">
        <v>2074.9499879999998</v>
      </c>
      <c r="G97" s="88">
        <v>3.0209121840123658</v>
      </c>
      <c r="H97" s="88">
        <v>3.1999999999999993</v>
      </c>
      <c r="I97" s="88">
        <v>61.45220156517027</v>
      </c>
      <c r="J97" s="88">
        <v>74.020834231316954</v>
      </c>
      <c r="K97" s="88">
        <v>-0.17908781598763426</v>
      </c>
      <c r="L97" s="88">
        <v>25454.986876799994</v>
      </c>
      <c r="M97" s="88">
        <v>1424.5868767999998</v>
      </c>
      <c r="N97" s="88">
        <v>445.18339899999989</v>
      </c>
    </row>
    <row r="98" spans="1:14" ht="12.5" x14ac:dyDescent="0.35">
      <c r="A98" s="89">
        <v>19657</v>
      </c>
      <c r="B98" s="86" t="s">
        <v>471</v>
      </c>
      <c r="C98" s="88">
        <v>0</v>
      </c>
      <c r="D98" s="88">
        <v>0</v>
      </c>
      <c r="E98" s="88">
        <v>0</v>
      </c>
      <c r="F98" s="88">
        <v>0</v>
      </c>
      <c r="G98" s="88">
        <v>0</v>
      </c>
      <c r="H98" s="88">
        <v>0</v>
      </c>
      <c r="I98" s="88">
        <v>0</v>
      </c>
      <c r="J98" s="88">
        <v>0</v>
      </c>
      <c r="K98" s="88">
        <v>0</v>
      </c>
      <c r="L98" s="88">
        <v>0</v>
      </c>
      <c r="M98" s="88">
        <v>0</v>
      </c>
      <c r="N98" s="88">
        <v>0</v>
      </c>
    </row>
    <row r="99" spans="1:14" ht="12.5" x14ac:dyDescent="0.35">
      <c r="A99" s="89">
        <v>19659</v>
      </c>
      <c r="B99" s="86" t="s">
        <v>472</v>
      </c>
      <c r="C99" s="88">
        <v>53304.800000000003</v>
      </c>
      <c r="D99" s="88">
        <v>17574.733478000002</v>
      </c>
      <c r="E99" s="88">
        <v>4877.7498859999978</v>
      </c>
      <c r="F99" s="88">
        <v>2799.7333059999992</v>
      </c>
      <c r="G99" s="88">
        <v>3.0330360381696138</v>
      </c>
      <c r="H99" s="88">
        <v>2.5600000000000005</v>
      </c>
      <c r="I99" s="88">
        <v>82.45563259518039</v>
      </c>
      <c r="J99" s="88">
        <v>92.737514423801073</v>
      </c>
      <c r="K99" s="88">
        <v>0.47303603816961354</v>
      </c>
      <c r="L99" s="88">
        <v>44991.317703680012</v>
      </c>
      <c r="M99" s="88">
        <v>-8313.4822963200004</v>
      </c>
      <c r="N99" s="88">
        <v>-3247.4540219999994</v>
      </c>
    </row>
    <row r="100" spans="1:14" ht="12.5" x14ac:dyDescent="0.35">
      <c r="A100" s="89">
        <v>0</v>
      </c>
      <c r="B100" s="86" t="s">
        <v>370</v>
      </c>
      <c r="C100" s="88">
        <v>0</v>
      </c>
      <c r="D100" s="88">
        <v>0</v>
      </c>
      <c r="E100" s="88">
        <v>0</v>
      </c>
      <c r="F100" s="88">
        <v>0</v>
      </c>
      <c r="G100" s="88">
        <v>0</v>
      </c>
      <c r="H100" s="88">
        <v>0</v>
      </c>
      <c r="I100" s="88">
        <v>0</v>
      </c>
      <c r="J100" s="88">
        <v>0</v>
      </c>
      <c r="K100" s="88">
        <v>0</v>
      </c>
      <c r="L100" s="88">
        <v>0</v>
      </c>
      <c r="M100" s="88">
        <v>0</v>
      </c>
      <c r="N100" s="88">
        <v>0</v>
      </c>
    </row>
    <row r="101" spans="1:14" ht="12.5" x14ac:dyDescent="0.35">
      <c r="B101" s="86" t="s">
        <v>371</v>
      </c>
      <c r="C101" s="88">
        <v>82186.2</v>
      </c>
      <c r="D101" s="88">
        <v>27514.233568000003</v>
      </c>
      <c r="E101" s="88">
        <v>7829.9164829999972</v>
      </c>
      <c r="F101" s="88">
        <v>6192.1166209999983</v>
      </c>
      <c r="G101" s="88">
        <v>2.9870430443530642</v>
      </c>
      <c r="H101" s="88">
        <v>2.7509303910798293</v>
      </c>
      <c r="I101" s="88">
        <v>72.641329202881053</v>
      </c>
      <c r="J101" s="88">
        <v>85.367723277728587</v>
      </c>
      <c r="K101" s="88">
        <v>0.23611265327323508</v>
      </c>
      <c r="L101" s="88">
        <v>75689.741309480014</v>
      </c>
      <c r="M101" s="88">
        <v>-6496.4586905200003</v>
      </c>
      <c r="N101" s="88">
        <v>-2658.5751441212115</v>
      </c>
    </row>
    <row r="102" spans="1:14" ht="12.5" x14ac:dyDescent="0.35">
      <c r="A102" s="86" t="s">
        <v>473</v>
      </c>
    </row>
    <row r="103" spans="1:14" ht="12.5" x14ac:dyDescent="0.35">
      <c r="A103" s="89">
        <v>18583</v>
      </c>
      <c r="B103" s="86" t="s">
        <v>474</v>
      </c>
      <c r="C103" s="88">
        <v>7374</v>
      </c>
      <c r="D103" s="88">
        <v>7841.7666660000014</v>
      </c>
      <c r="E103" s="88">
        <v>619.43333299999995</v>
      </c>
      <c r="F103" s="88">
        <v>1007.1833329999999</v>
      </c>
      <c r="G103" s="88">
        <v>0.94034932612466993</v>
      </c>
      <c r="H103" s="88">
        <v>1</v>
      </c>
      <c r="I103" s="88">
        <v>77.880243558351935</v>
      </c>
      <c r="J103" s="88">
        <v>87.150758767923065</v>
      </c>
      <c r="K103" s="88">
        <v>-5.9650673875330115E-2</v>
      </c>
      <c r="L103" s="88">
        <v>7841.7666660000014</v>
      </c>
      <c r="M103" s="88">
        <v>467.76666599999987</v>
      </c>
      <c r="N103" s="88">
        <v>467.76666599999987</v>
      </c>
    </row>
    <row r="104" spans="1:14" ht="12.5" x14ac:dyDescent="0.35">
      <c r="A104" s="89">
        <v>18584</v>
      </c>
      <c r="B104" s="86" t="s">
        <v>475</v>
      </c>
      <c r="C104" s="88">
        <v>7094</v>
      </c>
      <c r="D104" s="88">
        <v>6663.8333320000002</v>
      </c>
      <c r="E104" s="88">
        <v>540</v>
      </c>
      <c r="F104" s="88">
        <v>578.98333300000002</v>
      </c>
      <c r="G104" s="88">
        <v>1.0645524349977846</v>
      </c>
      <c r="H104" s="88">
        <v>1</v>
      </c>
      <c r="I104" s="88">
        <v>91.149519580775063</v>
      </c>
      <c r="J104" s="88">
        <v>98.475348790870669</v>
      </c>
      <c r="K104" s="88">
        <v>6.4552434997784611E-2</v>
      </c>
      <c r="L104" s="88">
        <v>6663.8333320000002</v>
      </c>
      <c r="M104" s="88">
        <v>-430.16666800000002</v>
      </c>
      <c r="N104" s="88">
        <v>-430.16666800000002</v>
      </c>
    </row>
    <row r="105" spans="1:14" ht="12.5" x14ac:dyDescent="0.35">
      <c r="A105" s="89">
        <v>18585</v>
      </c>
      <c r="B105" s="86" t="s">
        <v>476</v>
      </c>
      <c r="C105" s="88">
        <v>8062</v>
      </c>
      <c r="D105" s="88">
        <v>8575.7999990000008</v>
      </c>
      <c r="E105" s="88">
        <v>791.43333299999995</v>
      </c>
      <c r="F105" s="88">
        <v>1056</v>
      </c>
      <c r="G105" s="88">
        <v>0.94008722229297403</v>
      </c>
      <c r="H105" s="88">
        <v>1</v>
      </c>
      <c r="I105" s="88">
        <v>77.346440813611437</v>
      </c>
      <c r="J105" s="88">
        <v>86.065967551580997</v>
      </c>
      <c r="K105" s="88">
        <v>-5.9912777707025952E-2</v>
      </c>
      <c r="L105" s="88">
        <v>8575.7999990000008</v>
      </c>
      <c r="M105" s="88">
        <v>513.79999900000007</v>
      </c>
      <c r="N105" s="88">
        <v>513.79999900000007</v>
      </c>
    </row>
    <row r="106" spans="1:14" ht="12.5" x14ac:dyDescent="0.35">
      <c r="A106" s="89">
        <v>18615</v>
      </c>
      <c r="B106" s="86" t="s">
        <v>479</v>
      </c>
      <c r="C106" s="88">
        <v>5212</v>
      </c>
      <c r="D106" s="88">
        <v>2818.6833530000004</v>
      </c>
      <c r="E106" s="88">
        <v>195.63332</v>
      </c>
      <c r="F106" s="88">
        <v>479.03332699999999</v>
      </c>
      <c r="G106" s="88">
        <v>1.8490902833951635</v>
      </c>
      <c r="H106" s="88">
        <v>1.5</v>
      </c>
      <c r="I106" s="88">
        <v>99.465174292794927</v>
      </c>
      <c r="J106" s="88">
        <v>115.27211777872935</v>
      </c>
      <c r="K106" s="88">
        <v>0.3490902833951634</v>
      </c>
      <c r="L106" s="88">
        <v>4228.0250294999996</v>
      </c>
      <c r="M106" s="88">
        <v>-983.97497050000004</v>
      </c>
      <c r="N106" s="88">
        <v>-655.98331366666662</v>
      </c>
    </row>
    <row r="107" spans="1:14" ht="12.5" x14ac:dyDescent="0.35">
      <c r="A107" s="89">
        <v>18616</v>
      </c>
      <c r="B107" s="86" t="s">
        <v>480</v>
      </c>
      <c r="C107" s="88">
        <v>13961</v>
      </c>
      <c r="D107" s="88">
        <v>7501.0500509999993</v>
      </c>
      <c r="E107" s="88">
        <v>572.94996200000003</v>
      </c>
      <c r="F107" s="88">
        <v>1344.716653</v>
      </c>
      <c r="G107" s="88">
        <v>1.8612060851585432</v>
      </c>
      <c r="H107" s="88">
        <v>1.5</v>
      </c>
      <c r="I107" s="88">
        <v>98.817425589907728</v>
      </c>
      <c r="J107" s="88">
        <v>115.27536926931229</v>
      </c>
      <c r="K107" s="88">
        <v>0.36120608515854313</v>
      </c>
      <c r="L107" s="88">
        <v>11251.575076499998</v>
      </c>
      <c r="M107" s="88">
        <v>-2709.4249235000007</v>
      </c>
      <c r="N107" s="88">
        <v>-1806.2832823333331</v>
      </c>
    </row>
    <row r="108" spans="1:14" ht="12.5" x14ac:dyDescent="0.35">
      <c r="A108" s="89">
        <v>18617</v>
      </c>
      <c r="B108" s="86" t="s">
        <v>481</v>
      </c>
      <c r="C108" s="88">
        <v>5191</v>
      </c>
      <c r="D108" s="88">
        <v>2961.4500180000005</v>
      </c>
      <c r="E108" s="88">
        <v>139.183324</v>
      </c>
      <c r="F108" s="88">
        <v>724.29999199999986</v>
      </c>
      <c r="G108" s="88">
        <v>1.7528575422338935</v>
      </c>
      <c r="H108" s="88">
        <v>1.5</v>
      </c>
      <c r="I108" s="88">
        <v>90.476522450852897</v>
      </c>
      <c r="J108" s="88">
        <v>111.61160586869445</v>
      </c>
      <c r="K108" s="88">
        <v>0.25285754223389345</v>
      </c>
      <c r="L108" s="88">
        <v>4442.1750270000002</v>
      </c>
      <c r="M108" s="88">
        <v>-748.82497300000023</v>
      </c>
      <c r="N108" s="88">
        <v>-499.21664866666674</v>
      </c>
    </row>
    <row r="109" spans="1:14" ht="12.5" x14ac:dyDescent="0.35">
      <c r="A109" s="89">
        <v>18619</v>
      </c>
      <c r="B109" s="86" t="s">
        <v>482</v>
      </c>
      <c r="C109" s="88">
        <v>4611</v>
      </c>
      <c r="D109" s="88">
        <v>2129.883343</v>
      </c>
      <c r="E109" s="88">
        <v>583.01665800000001</v>
      </c>
      <c r="F109" s="88">
        <v>621.76666499999999</v>
      </c>
      <c r="G109" s="88">
        <v>2.1649073012164499</v>
      </c>
      <c r="H109" s="88">
        <v>1.5000000000000002</v>
      </c>
      <c r="I109" s="88">
        <v>92.183126767729519</v>
      </c>
      <c r="J109" s="88">
        <v>113.31047950368826</v>
      </c>
      <c r="K109" s="88">
        <v>0.66490730121644992</v>
      </c>
      <c r="L109" s="88">
        <v>3194.8250145000002</v>
      </c>
      <c r="M109" s="88">
        <v>-1416.1749854999998</v>
      </c>
      <c r="N109" s="88">
        <v>-944.11665700000003</v>
      </c>
    </row>
    <row r="110" spans="1:14" ht="12.5" x14ac:dyDescent="0.35">
      <c r="A110" s="89">
        <v>18620</v>
      </c>
      <c r="B110" s="86" t="s">
        <v>483</v>
      </c>
      <c r="C110" s="88">
        <v>9793</v>
      </c>
      <c r="D110" s="88">
        <v>5125.0000280000004</v>
      </c>
      <c r="E110" s="88">
        <v>297.83331600000002</v>
      </c>
      <c r="F110" s="88">
        <v>589.24998900000003</v>
      </c>
      <c r="G110" s="88">
        <v>1.9108292578530304</v>
      </c>
      <c r="H110" s="88">
        <v>1.5</v>
      </c>
      <c r="I110" s="88">
        <v>108.59241804311243</v>
      </c>
      <c r="J110" s="88">
        <v>120.39216862296466</v>
      </c>
      <c r="K110" s="88">
        <v>0.41082925785303048</v>
      </c>
      <c r="L110" s="88">
        <v>7687.5000419999997</v>
      </c>
      <c r="M110" s="88">
        <v>-2105.4999580000003</v>
      </c>
      <c r="N110" s="88">
        <v>-1403.6666386666666</v>
      </c>
    </row>
    <row r="111" spans="1:14" ht="12.5" x14ac:dyDescent="0.35">
      <c r="A111" s="89">
        <v>18623</v>
      </c>
      <c r="B111" s="86" t="s">
        <v>484</v>
      </c>
      <c r="C111" s="88">
        <v>3941</v>
      </c>
      <c r="D111" s="88">
        <v>1644.9333530000004</v>
      </c>
      <c r="E111" s="88">
        <v>184.04998599999999</v>
      </c>
      <c r="F111" s="88">
        <v>576.83332700000005</v>
      </c>
      <c r="G111" s="88">
        <v>2.3958417481246119</v>
      </c>
      <c r="H111" s="88">
        <v>2.4999999999999996</v>
      </c>
      <c r="I111" s="88">
        <v>65.52452736530789</v>
      </c>
      <c r="J111" s="88">
        <v>86.189959517067578</v>
      </c>
      <c r="K111" s="88">
        <v>-0.10415825187538814</v>
      </c>
      <c r="L111" s="88">
        <v>4112.3333825</v>
      </c>
      <c r="M111" s="88">
        <v>171.33338249999989</v>
      </c>
      <c r="N111" s="88">
        <v>68.533352999999948</v>
      </c>
    </row>
    <row r="112" spans="1:14" ht="12.5" x14ac:dyDescent="0.35">
      <c r="A112" s="89">
        <v>18624</v>
      </c>
      <c r="B112" s="86" t="s">
        <v>485</v>
      </c>
      <c r="C112" s="88">
        <v>5473</v>
      </c>
      <c r="D112" s="88">
        <v>2174.9333590000001</v>
      </c>
      <c r="E112" s="88">
        <v>221.049983</v>
      </c>
      <c r="F112" s="88">
        <v>467.66665799999993</v>
      </c>
      <c r="G112" s="88">
        <v>2.5163989403870279</v>
      </c>
      <c r="H112" s="88">
        <v>2.5</v>
      </c>
      <c r="I112" s="88">
        <v>76.447889930682877</v>
      </c>
      <c r="J112" s="88">
        <v>91.369583470963263</v>
      </c>
      <c r="K112" s="88">
        <v>1.6398940387028063E-2</v>
      </c>
      <c r="L112" s="88">
        <v>5437.3333975000005</v>
      </c>
      <c r="M112" s="88">
        <v>-35.66660250000001</v>
      </c>
      <c r="N112" s="88">
        <v>-14.266641000000007</v>
      </c>
    </row>
    <row r="113" spans="1:14" ht="12.5" x14ac:dyDescent="0.35">
      <c r="A113" s="89">
        <v>19348</v>
      </c>
      <c r="B113" s="86" t="s">
        <v>486</v>
      </c>
      <c r="C113" s="88">
        <v>2783</v>
      </c>
      <c r="D113" s="88">
        <v>1113.2833450000001</v>
      </c>
      <c r="E113" s="88">
        <v>452.41665599999999</v>
      </c>
      <c r="F113" s="88">
        <v>77.516664999999989</v>
      </c>
      <c r="G113" s="88">
        <v>2.4998128396504482</v>
      </c>
      <c r="H113" s="88">
        <v>2.4999999999999991</v>
      </c>
      <c r="I113" s="88">
        <v>67.745174634201277</v>
      </c>
      <c r="J113" s="88">
        <v>71.099188777030207</v>
      </c>
      <c r="K113" s="88">
        <v>-1.871603495516183E-4</v>
      </c>
      <c r="L113" s="88">
        <v>2783.2083624999996</v>
      </c>
      <c r="M113" s="88">
        <v>0.20836249999993015</v>
      </c>
      <c r="N113" s="88">
        <v>8.3344999999962963E-2</v>
      </c>
    </row>
    <row r="114" spans="1:14" ht="12.5" x14ac:dyDescent="0.35">
      <c r="A114" s="89">
        <v>19350</v>
      </c>
      <c r="B114" s="86" t="s">
        <v>487</v>
      </c>
      <c r="C114" s="88">
        <v>732</v>
      </c>
      <c r="D114" s="88">
        <v>282.85000300000002</v>
      </c>
      <c r="E114" s="88">
        <v>217.79999699999999</v>
      </c>
      <c r="F114" s="88">
        <v>41.816665999999998</v>
      </c>
      <c r="G114" s="88">
        <v>2.5879441125549505</v>
      </c>
      <c r="H114" s="88">
        <v>2.4999999999999996</v>
      </c>
      <c r="I114" s="88">
        <v>53.975666733690012</v>
      </c>
      <c r="J114" s="88">
        <v>58.483970837910718</v>
      </c>
      <c r="K114" s="88">
        <v>8.7944112554950493E-2</v>
      </c>
      <c r="L114" s="88">
        <v>707.12500749999992</v>
      </c>
      <c r="M114" s="88">
        <v>-24.874992500000044</v>
      </c>
      <c r="N114" s="88">
        <v>-9.9499970000000175</v>
      </c>
    </row>
    <row r="115" spans="1:14" ht="12.5" x14ac:dyDescent="0.35">
      <c r="A115" s="89">
        <v>19352</v>
      </c>
      <c r="B115" s="86" t="s">
        <v>488</v>
      </c>
      <c r="C115" s="88">
        <v>2448</v>
      </c>
      <c r="D115" s="88">
        <v>1116.0000090000001</v>
      </c>
      <c r="E115" s="88">
        <v>153.78332499999999</v>
      </c>
      <c r="F115" s="88">
        <v>169.94999800000002</v>
      </c>
      <c r="G115" s="88">
        <v>2.1935483694068676</v>
      </c>
      <c r="H115" s="88">
        <v>2.4999999999999996</v>
      </c>
      <c r="I115" s="88">
        <v>68.012594987972392</v>
      </c>
      <c r="J115" s="88">
        <v>77.1155183326442</v>
      </c>
      <c r="K115" s="88">
        <v>-0.30645163059313235</v>
      </c>
      <c r="L115" s="88">
        <v>2790.0000225000003</v>
      </c>
      <c r="M115" s="88">
        <v>342.00002249999989</v>
      </c>
      <c r="N115" s="88">
        <v>136.80000899999999</v>
      </c>
    </row>
    <row r="116" spans="1:14" ht="12.5" x14ac:dyDescent="0.35">
      <c r="A116" s="89">
        <v>19354</v>
      </c>
      <c r="B116" s="86" t="s">
        <v>489</v>
      </c>
      <c r="C116" s="88">
        <v>2285</v>
      </c>
      <c r="D116" s="88">
        <v>999.03333699999985</v>
      </c>
      <c r="E116" s="88">
        <v>32.916663999999997</v>
      </c>
      <c r="F116" s="88">
        <v>50.149999000000001</v>
      </c>
      <c r="G116" s="88">
        <v>2.2872109622103634</v>
      </c>
      <c r="H116" s="88">
        <v>2.5</v>
      </c>
      <c r="I116" s="88">
        <v>84.465391368635068</v>
      </c>
      <c r="J116" s="88">
        <v>88.570182559847254</v>
      </c>
      <c r="K116" s="88">
        <v>-0.21278903778963668</v>
      </c>
      <c r="L116" s="88">
        <v>2497.5833424999996</v>
      </c>
      <c r="M116" s="88">
        <v>212.5833424999997</v>
      </c>
      <c r="N116" s="88">
        <v>85.033336999999918</v>
      </c>
    </row>
    <row r="117" spans="1:14" ht="12.5" x14ac:dyDescent="0.35">
      <c r="A117" s="89">
        <v>19561</v>
      </c>
      <c r="B117" s="86" t="s">
        <v>490</v>
      </c>
      <c r="C117" s="88">
        <v>10847</v>
      </c>
      <c r="D117" s="88">
        <v>5718.4500239999998</v>
      </c>
      <c r="E117" s="88">
        <v>257.18331799999999</v>
      </c>
      <c r="F117" s="88">
        <v>489.1333249999999</v>
      </c>
      <c r="G117" s="88">
        <v>1.8968426679390005</v>
      </c>
      <c r="H117" s="88">
        <v>2</v>
      </c>
      <c r="I117" s="88">
        <v>83.893205731380192</v>
      </c>
      <c r="J117" s="88">
        <v>90.760254011582234</v>
      </c>
      <c r="K117" s="88">
        <v>-0.10315733206099964</v>
      </c>
      <c r="L117" s="88">
        <v>11436.900048</v>
      </c>
      <c r="M117" s="88">
        <v>589.90004799999963</v>
      </c>
      <c r="N117" s="88">
        <v>294.95002399999981</v>
      </c>
    </row>
    <row r="118" spans="1:14" ht="12.5" x14ac:dyDescent="0.35">
      <c r="A118" s="89">
        <v>19565</v>
      </c>
      <c r="B118" s="86" t="s">
        <v>491</v>
      </c>
      <c r="C118" s="88">
        <v>11681</v>
      </c>
      <c r="D118" s="88">
        <v>6124.0500309999998</v>
      </c>
      <c r="E118" s="88">
        <v>138.88331299999999</v>
      </c>
      <c r="F118" s="88">
        <v>685.93332199999986</v>
      </c>
      <c r="G118" s="88">
        <v>1.9073978724652259</v>
      </c>
      <c r="H118" s="88">
        <v>2</v>
      </c>
      <c r="I118" s="88">
        <v>84.049677173644554</v>
      </c>
      <c r="J118" s="88">
        <v>93.25502411095114</v>
      </c>
      <c r="K118" s="88">
        <v>-9.260212753477419E-2</v>
      </c>
      <c r="L118" s="88">
        <v>12248.100062</v>
      </c>
      <c r="M118" s="88">
        <v>567.10006199999964</v>
      </c>
      <c r="N118" s="88">
        <v>283.55003099999982</v>
      </c>
    </row>
    <row r="119" spans="1:14" ht="12.5" x14ac:dyDescent="0.35">
      <c r="A119" s="89">
        <v>19585</v>
      </c>
      <c r="B119" s="86" t="s">
        <v>492</v>
      </c>
      <c r="C119" s="88">
        <v>3055</v>
      </c>
      <c r="D119" s="88">
        <v>1453.7500189999998</v>
      </c>
      <c r="E119" s="88">
        <v>289.03331599999996</v>
      </c>
      <c r="F119" s="88">
        <v>206.26666400000002</v>
      </c>
      <c r="G119" s="88">
        <v>2.1014617094219967</v>
      </c>
      <c r="H119" s="88">
        <v>2.5000000000000004</v>
      </c>
      <c r="I119" s="88">
        <v>62.697211489374098</v>
      </c>
      <c r="J119" s="88">
        <v>70.117723496776478</v>
      </c>
      <c r="K119" s="88">
        <v>-0.39853829057800311</v>
      </c>
      <c r="L119" s="88">
        <v>3634.3750475000002</v>
      </c>
      <c r="M119" s="88">
        <v>579.37504749999994</v>
      </c>
      <c r="N119" s="88">
        <v>231.75001899999992</v>
      </c>
    </row>
    <row r="120" spans="1:14" ht="12.5" x14ac:dyDescent="0.35">
      <c r="A120" s="89">
        <v>19586</v>
      </c>
      <c r="B120" s="86" t="s">
        <v>493</v>
      </c>
      <c r="C120" s="88">
        <v>2782</v>
      </c>
      <c r="D120" s="88">
        <v>998.53334500000017</v>
      </c>
      <c r="E120" s="88">
        <v>124.999989</v>
      </c>
      <c r="F120" s="88">
        <v>302.09999700000003</v>
      </c>
      <c r="G120" s="88">
        <v>2.7860862272956939</v>
      </c>
      <c r="H120" s="88">
        <v>2.5</v>
      </c>
      <c r="I120" s="88">
        <v>78.05653639192856</v>
      </c>
      <c r="J120" s="88">
        <v>99.044680378777016</v>
      </c>
      <c r="K120" s="88">
        <v>0.28608622729569388</v>
      </c>
      <c r="L120" s="88">
        <v>2496.3333625</v>
      </c>
      <c r="M120" s="88">
        <v>-285.66663749999998</v>
      </c>
      <c r="N120" s="88">
        <v>-114.26665499999999</v>
      </c>
    </row>
    <row r="121" spans="1:14" ht="12.5" x14ac:dyDescent="0.35">
      <c r="A121" s="89">
        <v>19587</v>
      </c>
      <c r="B121" s="86" t="s">
        <v>494</v>
      </c>
      <c r="C121" s="88">
        <v>558</v>
      </c>
      <c r="D121" s="88">
        <v>183.86666600000001</v>
      </c>
      <c r="E121" s="88">
        <v>13.3</v>
      </c>
      <c r="F121" s="88">
        <v>34</v>
      </c>
      <c r="G121" s="88">
        <v>3.0348078427658005</v>
      </c>
      <c r="H121" s="88">
        <v>2.5</v>
      </c>
      <c r="I121" s="88">
        <v>96.553713328201042</v>
      </c>
      <c r="J121" s="88">
        <v>113.2037197403338</v>
      </c>
      <c r="K121" s="88">
        <v>0.5348078427658004</v>
      </c>
      <c r="L121" s="88">
        <v>459.66666500000008</v>
      </c>
      <c r="M121" s="88">
        <v>-98.333334999999934</v>
      </c>
      <c r="N121" s="88">
        <v>-39.333333999999979</v>
      </c>
    </row>
    <row r="122" spans="1:14" ht="12.5" x14ac:dyDescent="0.35">
      <c r="A122" s="89">
        <v>19592</v>
      </c>
      <c r="B122" s="86" t="s">
        <v>495</v>
      </c>
      <c r="C122" s="88">
        <v>1217</v>
      </c>
      <c r="D122" s="88">
        <v>490.01667499999996</v>
      </c>
      <c r="E122" s="88">
        <v>169.21666099999999</v>
      </c>
      <c r="F122" s="88">
        <v>249.94999799999997</v>
      </c>
      <c r="G122" s="88">
        <v>2.483588951335177</v>
      </c>
      <c r="H122" s="88">
        <v>2.5000000000000004</v>
      </c>
      <c r="I122" s="88">
        <v>53.542556467494599</v>
      </c>
      <c r="J122" s="88">
        <v>73.843353091597905</v>
      </c>
      <c r="K122" s="88">
        <v>-1.6411048664823225E-2</v>
      </c>
      <c r="L122" s="88">
        <v>1225.0416875000001</v>
      </c>
      <c r="M122" s="88">
        <v>8.0416875000000445</v>
      </c>
      <c r="N122" s="88">
        <v>3.2166750000000208</v>
      </c>
    </row>
    <row r="123" spans="1:14" ht="12.5" x14ac:dyDescent="0.35">
      <c r="A123" s="89">
        <v>19802</v>
      </c>
      <c r="B123" s="86" t="s">
        <v>496</v>
      </c>
      <c r="C123" s="88">
        <v>8355</v>
      </c>
      <c r="D123" s="88">
        <v>3536.3666830000002</v>
      </c>
      <c r="E123" s="88">
        <v>380.58332100000001</v>
      </c>
      <c r="F123" s="88">
        <v>419.81666099999995</v>
      </c>
      <c r="G123" s="88">
        <v>2.3625943656137536</v>
      </c>
      <c r="H123" s="88">
        <v>2.4999999999999996</v>
      </c>
      <c r="I123" s="88">
        <v>77.062020118671242</v>
      </c>
      <c r="J123" s="88">
        <v>85.321487276536644</v>
      </c>
      <c r="K123" s="88">
        <v>-0.13740563438624634</v>
      </c>
      <c r="L123" s="88">
        <v>8840.9167074999987</v>
      </c>
      <c r="M123" s="88">
        <v>485.9167075000002</v>
      </c>
      <c r="N123" s="88">
        <v>194.36668300000008</v>
      </c>
    </row>
    <row r="124" spans="1:14" ht="12.5" x14ac:dyDescent="0.35">
      <c r="A124" s="89">
        <v>19842</v>
      </c>
      <c r="B124" s="86" t="s">
        <v>497</v>
      </c>
      <c r="C124" s="88">
        <v>2225</v>
      </c>
      <c r="D124" s="88">
        <v>914.23334700000009</v>
      </c>
      <c r="E124" s="88">
        <v>181.38332500000001</v>
      </c>
      <c r="F124" s="88">
        <v>334.68332699999996</v>
      </c>
      <c r="G124" s="88">
        <v>2.43373314624893</v>
      </c>
      <c r="H124" s="88">
        <v>2.4999999999999996</v>
      </c>
      <c r="I124" s="88">
        <v>62.224708139763344</v>
      </c>
      <c r="J124" s="88">
        <v>81.232790852915784</v>
      </c>
      <c r="K124" s="88">
        <v>-6.6266853751070012E-2</v>
      </c>
      <c r="L124" s="88">
        <v>2285.5833674999994</v>
      </c>
      <c r="M124" s="88">
        <v>60.583367499999952</v>
      </c>
      <c r="N124" s="88">
        <v>24.23334699999997</v>
      </c>
    </row>
    <row r="125" spans="1:14" ht="12.5" x14ac:dyDescent="0.35">
      <c r="A125" s="89">
        <v>19862</v>
      </c>
      <c r="B125" s="86" t="s">
        <v>498</v>
      </c>
      <c r="C125" s="88">
        <v>2145</v>
      </c>
      <c r="D125" s="88">
        <v>903.03334100000006</v>
      </c>
      <c r="E125" s="88">
        <v>56.616662000000005</v>
      </c>
      <c r="F125" s="88">
        <v>420.03333000000003</v>
      </c>
      <c r="G125" s="88">
        <v>2.3753275794055093</v>
      </c>
      <c r="H125" s="88">
        <v>2.4999999999999996</v>
      </c>
      <c r="I125" s="88">
        <v>62.188183285942834</v>
      </c>
      <c r="J125" s="88">
        <v>89.407596189948421</v>
      </c>
      <c r="K125" s="88">
        <v>-0.12467242059449063</v>
      </c>
      <c r="L125" s="88">
        <v>2257.5833524999998</v>
      </c>
      <c r="M125" s="88">
        <v>112.58335250000013</v>
      </c>
      <c r="N125" s="88">
        <v>45.033341000000057</v>
      </c>
    </row>
    <row r="126" spans="1:14" ht="12.5" x14ac:dyDescent="0.35">
      <c r="A126" s="89">
        <v>19872</v>
      </c>
      <c r="B126" s="86" t="s">
        <v>499</v>
      </c>
      <c r="C126" s="88">
        <v>1262</v>
      </c>
      <c r="D126" s="88">
        <v>571.93334000000004</v>
      </c>
      <c r="E126" s="88">
        <v>37.466662999999997</v>
      </c>
      <c r="F126" s="88">
        <v>337.36666400000001</v>
      </c>
      <c r="G126" s="88">
        <v>2.2065508543355765</v>
      </c>
      <c r="H126" s="88">
        <v>2.5</v>
      </c>
      <c r="I126" s="88">
        <v>53.318311414421331</v>
      </c>
      <c r="J126" s="88">
        <v>82.835575540638317</v>
      </c>
      <c r="K126" s="88">
        <v>-0.29344914566442326</v>
      </c>
      <c r="L126" s="88">
        <v>1429.8333499999999</v>
      </c>
      <c r="M126" s="88">
        <v>167.83334999999991</v>
      </c>
      <c r="N126" s="88">
        <v>67.133339999999976</v>
      </c>
    </row>
    <row r="127" spans="1:14" ht="12.5" x14ac:dyDescent="0.35">
      <c r="A127" s="89">
        <v>19882</v>
      </c>
      <c r="B127" s="86" t="s">
        <v>500</v>
      </c>
      <c r="C127" s="88">
        <v>1620</v>
      </c>
      <c r="D127" s="88">
        <v>734.51666999999998</v>
      </c>
      <c r="E127" s="88">
        <v>29.333330999999998</v>
      </c>
      <c r="F127" s="88">
        <v>96.749997999999991</v>
      </c>
      <c r="G127" s="88">
        <v>2.2055319724738176</v>
      </c>
      <c r="H127" s="88">
        <v>2.5</v>
      </c>
      <c r="I127" s="88">
        <v>75.296304944295713</v>
      </c>
      <c r="J127" s="88">
        <v>84.833409567565226</v>
      </c>
      <c r="K127" s="88">
        <v>-0.29446802752618256</v>
      </c>
      <c r="L127" s="88">
        <v>1836.2916749999997</v>
      </c>
      <c r="M127" s="88">
        <v>216.291675</v>
      </c>
      <c r="N127" s="88">
        <v>86.516669999999991</v>
      </c>
    </row>
    <row r="128" spans="1:14" ht="12.5" x14ac:dyDescent="0.35">
      <c r="A128" s="89">
        <v>26810</v>
      </c>
      <c r="B128" s="86" t="s">
        <v>441</v>
      </c>
      <c r="C128" s="88">
        <v>18910</v>
      </c>
      <c r="D128" s="88">
        <v>9787.1333419999992</v>
      </c>
      <c r="E128" s="88">
        <v>173.31666300000001</v>
      </c>
      <c r="F128" s="88">
        <v>552.79999799999996</v>
      </c>
      <c r="G128" s="88">
        <v>1.9321285752642812</v>
      </c>
      <c r="H128" s="88">
        <v>1.75</v>
      </c>
      <c r="I128" s="88">
        <v>102.78186366518229</v>
      </c>
      <c r="J128" s="88">
        <v>108.48620573852045</v>
      </c>
      <c r="K128" s="88">
        <v>0.93212857526428106</v>
      </c>
      <c r="L128" s="88">
        <v>17127.483348499998</v>
      </c>
      <c r="M128" s="88">
        <v>-1782.5166515000001</v>
      </c>
      <c r="N128" s="88">
        <v>-1018.5809437142858</v>
      </c>
    </row>
    <row r="129" spans="1:14" ht="12.5" x14ac:dyDescent="0.35">
      <c r="A129" s="89">
        <v>1</v>
      </c>
      <c r="B129" s="86" t="s">
        <v>444</v>
      </c>
      <c r="C129" s="88">
        <v>2544</v>
      </c>
      <c r="D129" s="88">
        <v>480</v>
      </c>
      <c r="E129" s="88">
        <v>0</v>
      </c>
      <c r="F129" s="88">
        <v>0</v>
      </c>
      <c r="G129" s="88">
        <v>5.3</v>
      </c>
      <c r="H129" s="88">
        <v>0</v>
      </c>
      <c r="I129" s="88">
        <v>0</v>
      </c>
      <c r="J129" s="88">
        <v>0</v>
      </c>
      <c r="K129" s="88">
        <v>5.3</v>
      </c>
      <c r="L129" s="88">
        <v>0</v>
      </c>
      <c r="M129" s="88">
        <v>-2544</v>
      </c>
      <c r="N129" s="88">
        <v>0</v>
      </c>
    </row>
    <row r="130" spans="1:14" ht="12.5" x14ac:dyDescent="0.35">
      <c r="A130" s="89">
        <v>0</v>
      </c>
      <c r="B130" s="86" t="s">
        <v>370</v>
      </c>
      <c r="C130" s="88">
        <v>0</v>
      </c>
      <c r="D130" s="88">
        <v>0</v>
      </c>
      <c r="E130" s="88">
        <v>0</v>
      </c>
      <c r="F130" s="88">
        <v>0</v>
      </c>
      <c r="G130" s="88">
        <v>0</v>
      </c>
      <c r="H130" s="88">
        <v>0</v>
      </c>
      <c r="I130" s="88">
        <v>0</v>
      </c>
      <c r="J130" s="88">
        <v>0</v>
      </c>
      <c r="K130" s="88">
        <v>0</v>
      </c>
      <c r="L130" s="88">
        <v>0</v>
      </c>
      <c r="M130" s="88">
        <v>0</v>
      </c>
      <c r="N130" s="88">
        <v>0</v>
      </c>
    </row>
    <row r="131" spans="1:14" ht="12.5" x14ac:dyDescent="0.35">
      <c r="B131" s="86" t="s">
        <v>371</v>
      </c>
      <c r="C131" s="88">
        <v>146161</v>
      </c>
      <c r="D131" s="88">
        <v>82844.383679000006</v>
      </c>
      <c r="E131" s="88">
        <v>6852.8164190000016</v>
      </c>
      <c r="F131" s="88">
        <v>11913.999889000004</v>
      </c>
      <c r="G131" s="88">
        <v>1.7642837511633267</v>
      </c>
      <c r="H131" s="88">
        <v>1.6596320265685347</v>
      </c>
      <c r="I131" s="88">
        <v>85.421142183294421</v>
      </c>
      <c r="J131" s="88">
        <v>96.767176132043147</v>
      </c>
      <c r="K131" s="88">
        <v>0.10465172459479191</v>
      </c>
      <c r="L131" s="88">
        <v>137491.19237500001</v>
      </c>
      <c r="M131" s="88">
        <v>-8669.8076250000013</v>
      </c>
      <c r="N131" s="88">
        <v>-4433.0639400476202</v>
      </c>
    </row>
    <row r="132" spans="1:14" ht="12.5" x14ac:dyDescent="0.35">
      <c r="A132" s="86" t="s">
        <v>501</v>
      </c>
    </row>
    <row r="133" spans="1:14" ht="12.5" x14ac:dyDescent="0.35">
      <c r="A133" s="89">
        <v>18528</v>
      </c>
      <c r="B133" s="86" t="s">
        <v>502</v>
      </c>
      <c r="C133" s="88">
        <v>18923</v>
      </c>
      <c r="D133" s="88">
        <v>6249.9667020000006</v>
      </c>
      <c r="E133" s="88">
        <v>359.61663099999998</v>
      </c>
      <c r="F133" s="88">
        <v>339.71666499999998</v>
      </c>
      <c r="G133" s="88">
        <v>3.0276961305961207</v>
      </c>
      <c r="H133" s="88">
        <v>2.4999999999999996</v>
      </c>
      <c r="I133" s="88">
        <v>108.92032293309865</v>
      </c>
      <c r="J133" s="88">
        <v>114.51856520581208</v>
      </c>
      <c r="K133" s="88">
        <v>0.52769613059612086</v>
      </c>
      <c r="L133" s="88">
        <v>15624.916754999998</v>
      </c>
      <c r="M133" s="88">
        <v>-3298.0832449999998</v>
      </c>
      <c r="N133" s="88">
        <v>-1319.2332980000001</v>
      </c>
    </row>
    <row r="134" spans="1:14" ht="12.5" x14ac:dyDescent="0.35">
      <c r="A134" s="89">
        <v>18529</v>
      </c>
      <c r="B134" s="86" t="s">
        <v>503</v>
      </c>
      <c r="C134" s="88">
        <v>37564</v>
      </c>
      <c r="D134" s="88">
        <v>13189.933440999994</v>
      </c>
      <c r="E134" s="88">
        <v>1217.4332280000001</v>
      </c>
      <c r="F134" s="88">
        <v>1183.8333239999999</v>
      </c>
      <c r="G134" s="88">
        <v>2.8479294583272807</v>
      </c>
      <c r="H134" s="88">
        <v>2.5000000000000013</v>
      </c>
      <c r="I134" s="88">
        <v>96.372312624520205</v>
      </c>
      <c r="J134" s="88">
        <v>104.29109179537086</v>
      </c>
      <c r="K134" s="88">
        <v>0.34792945832728095</v>
      </c>
      <c r="L134" s="88">
        <v>32974.833602500003</v>
      </c>
      <c r="M134" s="88">
        <v>-4589.1663975000001</v>
      </c>
      <c r="N134" s="88">
        <v>-1835.6665590000005</v>
      </c>
    </row>
    <row r="135" spans="1:14" ht="12.5" x14ac:dyDescent="0.35">
      <c r="A135" s="89">
        <v>18530</v>
      </c>
      <c r="B135" s="86" t="s">
        <v>504</v>
      </c>
      <c r="C135" s="88">
        <v>29025</v>
      </c>
      <c r="D135" s="88">
        <v>10593.516748</v>
      </c>
      <c r="E135" s="88">
        <v>729.49992499999996</v>
      </c>
      <c r="F135" s="88">
        <v>1016.8666569999998</v>
      </c>
      <c r="G135" s="88">
        <v>2.7398833352937091</v>
      </c>
      <c r="H135" s="88">
        <v>2.5</v>
      </c>
      <c r="I135" s="88">
        <v>94.085168303450118</v>
      </c>
      <c r="J135" s="88">
        <v>102.53451296118538</v>
      </c>
      <c r="K135" s="88">
        <v>0.23988333529370892</v>
      </c>
      <c r="L135" s="88">
        <v>26483.791870000001</v>
      </c>
      <c r="M135" s="88">
        <v>-2541.2081299999995</v>
      </c>
      <c r="N135" s="88">
        <v>-1016.4832520000002</v>
      </c>
    </row>
    <row r="136" spans="1:14" ht="12.5" x14ac:dyDescent="0.35">
      <c r="A136" s="89">
        <v>18531</v>
      </c>
      <c r="B136" s="86" t="s">
        <v>505</v>
      </c>
      <c r="C136" s="88">
        <v>15575</v>
      </c>
      <c r="D136" s="88">
        <v>5243.2333640000006</v>
      </c>
      <c r="E136" s="88">
        <v>127.43330400000001</v>
      </c>
      <c r="F136" s="88">
        <v>241.64999600000002</v>
      </c>
      <c r="G136" s="88">
        <v>2.9704952876859974</v>
      </c>
      <c r="H136" s="88">
        <v>2.4999999999999996</v>
      </c>
      <c r="I136" s="88">
        <v>111.00585324124846</v>
      </c>
      <c r="J136" s="88">
        <v>116.00049646762193</v>
      </c>
      <c r="K136" s="88">
        <v>0.47049528768599713</v>
      </c>
      <c r="L136" s="88">
        <v>13108.083409999999</v>
      </c>
      <c r="M136" s="88">
        <v>-2466.9165900000003</v>
      </c>
      <c r="N136" s="88">
        <v>-986.76663600000029</v>
      </c>
    </row>
    <row r="137" spans="1:14" ht="12.5" x14ac:dyDescent="0.35">
      <c r="A137" s="89">
        <v>18533</v>
      </c>
      <c r="B137" s="86" t="s">
        <v>506</v>
      </c>
      <c r="C137" s="88">
        <v>29337</v>
      </c>
      <c r="D137" s="88">
        <v>11076.883418999996</v>
      </c>
      <c r="E137" s="88">
        <v>496.29992199999992</v>
      </c>
      <c r="F137" s="88">
        <v>1340.7166569999999</v>
      </c>
      <c r="G137" s="88">
        <v>2.6484886488629757</v>
      </c>
      <c r="H137" s="88">
        <v>2.5</v>
      </c>
      <c r="I137" s="88">
        <v>90.869528192510231</v>
      </c>
      <c r="J137" s="88">
        <v>101.39647539114111</v>
      </c>
      <c r="K137" s="88">
        <v>0.14848864886297578</v>
      </c>
      <c r="L137" s="88">
        <v>27692.208547499991</v>
      </c>
      <c r="M137" s="88">
        <v>-1644.7914524999997</v>
      </c>
      <c r="N137" s="88">
        <v>-657.91658100000029</v>
      </c>
    </row>
    <row r="138" spans="1:14" ht="12.5" x14ac:dyDescent="0.35">
      <c r="A138" s="89">
        <v>18534</v>
      </c>
      <c r="B138" s="86" t="s">
        <v>507</v>
      </c>
      <c r="C138" s="88">
        <v>31562</v>
      </c>
      <c r="D138" s="88">
        <v>12452.883406999998</v>
      </c>
      <c r="E138" s="88">
        <v>872.66659800000025</v>
      </c>
      <c r="F138" s="88">
        <v>1427.2166569999999</v>
      </c>
      <c r="G138" s="88">
        <v>2.5345134109469303</v>
      </c>
      <c r="H138" s="88">
        <v>2.5000000000000004</v>
      </c>
      <c r="I138" s="88">
        <v>85.575812920106671</v>
      </c>
      <c r="J138" s="88">
        <v>94.741305186998773</v>
      </c>
      <c r="K138" s="88">
        <v>3.4513410946930494E-2</v>
      </c>
      <c r="L138" s="88">
        <v>31132.208517499999</v>
      </c>
      <c r="M138" s="88">
        <v>-429.79148249999997</v>
      </c>
      <c r="N138" s="88">
        <v>-171.91659299999995</v>
      </c>
    </row>
    <row r="139" spans="1:14" ht="12.5" x14ac:dyDescent="0.35">
      <c r="A139" s="89">
        <v>18535</v>
      </c>
      <c r="B139" s="86" t="s">
        <v>508</v>
      </c>
      <c r="C139" s="88">
        <v>27624</v>
      </c>
      <c r="D139" s="88">
        <v>10989.600112999997</v>
      </c>
      <c r="E139" s="88">
        <v>808.9165730000002</v>
      </c>
      <c r="F139" s="88">
        <v>2565.1333119999995</v>
      </c>
      <c r="G139" s="88">
        <v>2.5136492425527446</v>
      </c>
      <c r="H139" s="88">
        <v>2.5000000000000013</v>
      </c>
      <c r="I139" s="88">
        <v>76.927521910561993</v>
      </c>
      <c r="J139" s="88">
        <v>93.652450484875061</v>
      </c>
      <c r="K139" s="88">
        <v>1.3649242552744738E-2</v>
      </c>
      <c r="L139" s="88">
        <v>27474.000282500005</v>
      </c>
      <c r="M139" s="88">
        <v>-149.99971750000029</v>
      </c>
      <c r="N139" s="88">
        <v>-59.999887000000136</v>
      </c>
    </row>
    <row r="140" spans="1:14" ht="12.5" x14ac:dyDescent="0.35">
      <c r="A140" s="89">
        <v>18537</v>
      </c>
      <c r="B140" s="86" t="s">
        <v>509</v>
      </c>
      <c r="C140" s="88">
        <v>34456</v>
      </c>
      <c r="D140" s="88">
        <v>12846.766775999999</v>
      </c>
      <c r="E140" s="88">
        <v>1233.9832309999997</v>
      </c>
      <c r="F140" s="88">
        <v>1206.7333229999997</v>
      </c>
      <c r="G140" s="88">
        <v>2.6820756226671616</v>
      </c>
      <c r="H140" s="88">
        <v>2.5000000000000004</v>
      </c>
      <c r="I140" s="88">
        <v>90.154799854735344</v>
      </c>
      <c r="J140" s="88">
        <v>97.881149733789044</v>
      </c>
      <c r="K140" s="88">
        <v>0.18207562266716137</v>
      </c>
      <c r="L140" s="88">
        <v>32116.916940000006</v>
      </c>
      <c r="M140" s="88">
        <v>-2339.0830600000008</v>
      </c>
      <c r="N140" s="88">
        <v>-935.63322400000004</v>
      </c>
    </row>
    <row r="141" spans="1:14" ht="12.5" x14ac:dyDescent="0.35">
      <c r="A141" s="89">
        <v>19366</v>
      </c>
      <c r="B141" s="86" t="s">
        <v>514</v>
      </c>
      <c r="C141" s="88">
        <v>35934</v>
      </c>
      <c r="D141" s="88">
        <v>18598.90009499999</v>
      </c>
      <c r="E141" s="88">
        <v>563.01658099999975</v>
      </c>
      <c r="F141" s="88">
        <v>1549.2333179999998</v>
      </c>
      <c r="G141" s="88">
        <v>1.9320497350088066</v>
      </c>
      <c r="H141" s="88">
        <v>2</v>
      </c>
      <c r="I141" s="88">
        <v>86.750373616168176</v>
      </c>
      <c r="J141" s="88">
        <v>93.764106711221558</v>
      </c>
      <c r="K141" s="88">
        <v>-6.7950264991193304E-2</v>
      </c>
      <c r="L141" s="88">
        <v>37197.80018999998</v>
      </c>
      <c r="M141" s="88">
        <v>1263.8001899999988</v>
      </c>
      <c r="N141" s="88">
        <v>631.9000949999994</v>
      </c>
    </row>
    <row r="142" spans="1:14" ht="12.5" x14ac:dyDescent="0.35">
      <c r="A142" s="89">
        <v>19367</v>
      </c>
      <c r="B142" s="86" t="s">
        <v>515</v>
      </c>
      <c r="C142" s="88">
        <v>8682</v>
      </c>
      <c r="D142" s="88">
        <v>4127.8333520000006</v>
      </c>
      <c r="E142" s="88">
        <v>206.04998099999997</v>
      </c>
      <c r="F142" s="88">
        <v>881.84999599999992</v>
      </c>
      <c r="G142" s="88">
        <v>2.103282584262621</v>
      </c>
      <c r="H142" s="88">
        <v>1.9999999999999998</v>
      </c>
      <c r="I142" s="88">
        <v>83.228948379389038</v>
      </c>
      <c r="J142" s="88">
        <v>100.1642099349055</v>
      </c>
      <c r="K142" s="88">
        <v>0.10328258426262124</v>
      </c>
      <c r="L142" s="88">
        <v>8255.6667040000011</v>
      </c>
      <c r="M142" s="88">
        <v>-426.33329600000025</v>
      </c>
      <c r="N142" s="88">
        <v>-213.16664800000012</v>
      </c>
    </row>
    <row r="143" spans="1:14" ht="12.5" x14ac:dyDescent="0.35">
      <c r="A143" s="89">
        <v>19525</v>
      </c>
      <c r="B143" s="86" t="s">
        <v>516</v>
      </c>
      <c r="C143" s="88">
        <v>11179</v>
      </c>
      <c r="D143" s="88">
        <v>3999.3833490000006</v>
      </c>
      <c r="E143" s="88">
        <v>205.91665300000005</v>
      </c>
      <c r="F143" s="88">
        <v>540.91666299999997</v>
      </c>
      <c r="G143" s="88">
        <v>2.7951809127762606</v>
      </c>
      <c r="H143" s="88">
        <v>2.4999999999999996</v>
      </c>
      <c r="I143" s="88">
        <v>94.213988007462291</v>
      </c>
      <c r="J143" s="88">
        <v>106.33248513818782</v>
      </c>
      <c r="K143" s="88">
        <v>0.29518091277626068</v>
      </c>
      <c r="L143" s="88">
        <v>9998.4583724999993</v>
      </c>
      <c r="M143" s="88">
        <v>-1180.5416275</v>
      </c>
      <c r="N143" s="88">
        <v>-472.21665099999996</v>
      </c>
    </row>
    <row r="144" spans="1:14" ht="12.5" x14ac:dyDescent="0.35">
      <c r="A144" s="89">
        <v>19633</v>
      </c>
      <c r="B144" s="86" t="s">
        <v>517</v>
      </c>
      <c r="C144" s="88">
        <v>1120</v>
      </c>
      <c r="D144" s="88">
        <v>466.51667200000003</v>
      </c>
      <c r="E144" s="88">
        <v>20.416663</v>
      </c>
      <c r="F144" s="88">
        <v>346.11666500000001</v>
      </c>
      <c r="G144" s="88">
        <v>2.4007716491641267</v>
      </c>
      <c r="H144" s="88">
        <v>2</v>
      </c>
      <c r="I144" s="88">
        <v>67.222855770962127</v>
      </c>
      <c r="J144" s="88">
        <v>115.00547605762091</v>
      </c>
      <c r="K144" s="88">
        <v>0.40077164916412672</v>
      </c>
      <c r="L144" s="88">
        <v>933.03334400000006</v>
      </c>
      <c r="M144" s="88">
        <v>-186.966656</v>
      </c>
      <c r="N144" s="88">
        <v>-93.483328</v>
      </c>
    </row>
    <row r="145" spans="1:14" ht="12.5" x14ac:dyDescent="0.35">
      <c r="A145" s="89">
        <v>19635</v>
      </c>
      <c r="B145" s="86" t="s">
        <v>518</v>
      </c>
      <c r="C145" s="88">
        <v>678</v>
      </c>
      <c r="D145" s="88">
        <v>281.06666799999999</v>
      </c>
      <c r="E145" s="88">
        <v>24.399998</v>
      </c>
      <c r="F145" s="88">
        <v>100.88333300000001</v>
      </c>
      <c r="G145" s="88">
        <v>2.4122390777408014</v>
      </c>
      <c r="H145" s="88">
        <v>1.9999999999999998</v>
      </c>
      <c r="I145" s="88">
        <v>83.425618514644086</v>
      </c>
      <c r="J145" s="88">
        <v>110.97773922081568</v>
      </c>
      <c r="K145" s="88">
        <v>0.41223907774080149</v>
      </c>
      <c r="L145" s="88">
        <v>562.13333599999987</v>
      </c>
      <c r="M145" s="88">
        <v>-115.86666400000009</v>
      </c>
      <c r="N145" s="88">
        <v>-57.933332000000043</v>
      </c>
    </row>
    <row r="146" spans="1:14" ht="12.5" x14ac:dyDescent="0.35">
      <c r="A146" s="89">
        <v>19636</v>
      </c>
      <c r="B146" s="86" t="s">
        <v>519</v>
      </c>
      <c r="C146" s="88">
        <v>448</v>
      </c>
      <c r="D146" s="88">
        <v>165.80000499999997</v>
      </c>
      <c r="E146" s="88">
        <v>35.499996000000003</v>
      </c>
      <c r="F146" s="88">
        <v>175.29999899999999</v>
      </c>
      <c r="G146" s="88">
        <v>2.7020505819646989</v>
      </c>
      <c r="H146" s="88">
        <v>2</v>
      </c>
      <c r="I146" s="88">
        <v>59.479553903345732</v>
      </c>
      <c r="J146" s="88">
        <v>111.27670088784551</v>
      </c>
      <c r="K146" s="88">
        <v>0.70205058196469905</v>
      </c>
      <c r="L146" s="88">
        <v>331.60000999999994</v>
      </c>
      <c r="M146" s="88">
        <v>-116.39999000000003</v>
      </c>
      <c r="N146" s="88">
        <v>-58.199995000000015</v>
      </c>
    </row>
    <row r="147" spans="1:14" ht="12.5" x14ac:dyDescent="0.35">
      <c r="A147" s="89">
        <v>19637</v>
      </c>
      <c r="B147" s="86" t="s">
        <v>520</v>
      </c>
      <c r="C147" s="88">
        <v>547</v>
      </c>
      <c r="D147" s="88">
        <v>215.98333600000001</v>
      </c>
      <c r="E147" s="88">
        <v>9.2999980000000004</v>
      </c>
      <c r="F147" s="88">
        <v>14.716666</v>
      </c>
      <c r="G147" s="88">
        <v>2.5326027930228836</v>
      </c>
      <c r="H147" s="88">
        <v>2.5</v>
      </c>
      <c r="I147" s="88">
        <v>91.166666666666686</v>
      </c>
      <c r="J147" s="88">
        <v>97.122142199830904</v>
      </c>
      <c r="K147" s="88">
        <v>3.2602793022883818E-2</v>
      </c>
      <c r="L147" s="88">
        <v>539.95834000000002</v>
      </c>
      <c r="M147" s="88">
        <v>-7.0416599999999745</v>
      </c>
      <c r="N147" s="88">
        <v>-2.8166639999999901</v>
      </c>
    </row>
    <row r="148" spans="1:14" ht="12.5" x14ac:dyDescent="0.35">
      <c r="A148" s="89">
        <v>19643</v>
      </c>
      <c r="B148" s="86" t="s">
        <v>522</v>
      </c>
      <c r="C148" s="88">
        <v>840</v>
      </c>
      <c r="D148" s="88">
        <v>294.83333400000004</v>
      </c>
      <c r="E148" s="88">
        <v>1.0666660000000001</v>
      </c>
      <c r="F148" s="88">
        <v>0</v>
      </c>
      <c r="G148" s="88">
        <v>2.8490672632016567</v>
      </c>
      <c r="H148" s="88">
        <v>2</v>
      </c>
      <c r="I148" s="88">
        <v>141.93984454207504</v>
      </c>
      <c r="J148" s="88">
        <v>141.93984454207504</v>
      </c>
      <c r="K148" s="88">
        <v>0.8490672632016566</v>
      </c>
      <c r="L148" s="88">
        <v>589.66666800000007</v>
      </c>
      <c r="M148" s="88">
        <v>-250.33333199999998</v>
      </c>
      <c r="N148" s="88">
        <v>-125.16666599999999</v>
      </c>
    </row>
    <row r="149" spans="1:14" ht="12.5" x14ac:dyDescent="0.35">
      <c r="A149" s="89">
        <v>19667</v>
      </c>
      <c r="B149" s="86" t="s">
        <v>523</v>
      </c>
      <c r="C149" s="88">
        <v>1385</v>
      </c>
      <c r="D149" s="88">
        <v>729.93334199999993</v>
      </c>
      <c r="E149" s="88">
        <v>100.11665799999999</v>
      </c>
      <c r="F149" s="88">
        <v>125.34999900000001</v>
      </c>
      <c r="G149" s="88">
        <v>1.8974335330471863</v>
      </c>
      <c r="H149" s="88">
        <v>2</v>
      </c>
      <c r="I149" s="88">
        <v>72.482729822569326</v>
      </c>
      <c r="J149" s="88">
        <v>83.428709113908795</v>
      </c>
      <c r="K149" s="88">
        <v>-0.10256646695281375</v>
      </c>
      <c r="L149" s="88">
        <v>1459.8666839999999</v>
      </c>
      <c r="M149" s="88">
        <v>74.866683999999893</v>
      </c>
      <c r="N149" s="88">
        <v>37.433341999999946</v>
      </c>
    </row>
    <row r="150" spans="1:14" ht="12.5" x14ac:dyDescent="0.35">
      <c r="A150" s="89">
        <v>19784</v>
      </c>
      <c r="B150" s="86" t="s">
        <v>524</v>
      </c>
      <c r="C150" s="88">
        <v>12053</v>
      </c>
      <c r="D150" s="88">
        <v>4426.9000169999999</v>
      </c>
      <c r="E150" s="88">
        <v>171.74998399999996</v>
      </c>
      <c r="F150" s="88">
        <v>320.29999700000002</v>
      </c>
      <c r="G150" s="88">
        <v>2.7226727402278259</v>
      </c>
      <c r="H150" s="88">
        <v>2.4999999999999996</v>
      </c>
      <c r="I150" s="88">
        <v>98.012787315151684</v>
      </c>
      <c r="J150" s="88">
        <v>104.83946371898632</v>
      </c>
      <c r="K150" s="88">
        <v>0.22267274022782602</v>
      </c>
      <c r="L150" s="88">
        <v>11067.2500425</v>
      </c>
      <c r="M150" s="88">
        <v>-985.74995750000005</v>
      </c>
      <c r="N150" s="88">
        <v>-394.29998300000005</v>
      </c>
    </row>
    <row r="151" spans="1:14" ht="12.5" x14ac:dyDescent="0.35">
      <c r="A151" s="89">
        <v>19839</v>
      </c>
      <c r="B151" s="86" t="s">
        <v>525</v>
      </c>
      <c r="C151" s="88">
        <v>1214</v>
      </c>
      <c r="D151" s="88">
        <v>465.86667200000005</v>
      </c>
      <c r="E151" s="88">
        <v>73.283328999999995</v>
      </c>
      <c r="F151" s="88">
        <v>197.39999800000001</v>
      </c>
      <c r="G151" s="88">
        <v>2.6058957915753198</v>
      </c>
      <c r="H151" s="88">
        <v>2</v>
      </c>
      <c r="I151" s="88">
        <v>82.411241711236514</v>
      </c>
      <c r="J151" s="88">
        <v>112.58462373628005</v>
      </c>
      <c r="K151" s="88">
        <v>0.60589579157532003</v>
      </c>
      <c r="L151" s="88">
        <v>931.7333440000001</v>
      </c>
      <c r="M151" s="88">
        <v>-282.26665599999995</v>
      </c>
      <c r="N151" s="88">
        <v>-141.13332799999998</v>
      </c>
    </row>
    <row r="152" spans="1:14" ht="12.5" x14ac:dyDescent="0.35">
      <c r="A152" s="89">
        <v>0</v>
      </c>
      <c r="B152" s="86" t="s">
        <v>370</v>
      </c>
      <c r="C152" s="88">
        <v>0</v>
      </c>
      <c r="D152" s="88">
        <v>0</v>
      </c>
      <c r="E152" s="88">
        <v>0</v>
      </c>
      <c r="F152" s="88">
        <v>0</v>
      </c>
      <c r="G152" s="88">
        <v>0</v>
      </c>
      <c r="H152" s="88">
        <v>0</v>
      </c>
      <c r="I152" s="88">
        <v>0</v>
      </c>
      <c r="J152" s="88">
        <v>0</v>
      </c>
      <c r="K152" s="88">
        <v>0</v>
      </c>
      <c r="L152" s="88">
        <v>0</v>
      </c>
      <c r="M152" s="88">
        <v>0</v>
      </c>
      <c r="N152" s="88">
        <v>0</v>
      </c>
    </row>
    <row r="153" spans="1:14" ht="12.5" x14ac:dyDescent="0.35">
      <c r="B153" s="86" t="s">
        <v>371</v>
      </c>
      <c r="C153" s="88">
        <v>298146</v>
      </c>
      <c r="D153" s="88">
        <v>116415.80081199994</v>
      </c>
      <c r="E153" s="88">
        <v>7256.665919</v>
      </c>
      <c r="F153" s="88">
        <v>13573.933225000001</v>
      </c>
      <c r="G153" s="88">
        <v>2.5610441015775551</v>
      </c>
      <c r="H153" s="88">
        <v>2.3920646941192132</v>
      </c>
      <c r="I153" s="88">
        <v>90.558659486611262</v>
      </c>
      <c r="J153" s="88">
        <v>100.49811673509052</v>
      </c>
      <c r="K153" s="88">
        <v>0.16897940745834206</v>
      </c>
      <c r="L153" s="88">
        <v>278474.12695999991</v>
      </c>
      <c r="M153" s="88">
        <v>-19671.873040000002</v>
      </c>
      <c r="N153" s="88">
        <v>-7872.6991880000014</v>
      </c>
    </row>
    <row r="154" spans="1:14" ht="12.5" x14ac:dyDescent="0.35">
      <c r="A154" s="86" t="s">
        <v>404</v>
      </c>
    </row>
    <row r="155" spans="1:14" ht="12.5" x14ac:dyDescent="0.35">
      <c r="A155" s="89">
        <v>3505</v>
      </c>
      <c r="B155" s="86" t="s">
        <v>405</v>
      </c>
      <c r="C155" s="88">
        <v>12358.35</v>
      </c>
      <c r="D155" s="88">
        <v>6020.4667060000011</v>
      </c>
      <c r="E155" s="88">
        <v>2102.9999669999997</v>
      </c>
      <c r="F155" s="88">
        <v>2041.5833239999999</v>
      </c>
      <c r="G155" s="88">
        <v>2.0527229205808348</v>
      </c>
      <c r="H155" s="88">
        <v>2.0799999999999996</v>
      </c>
      <c r="I155" s="88">
        <v>58.450420064517523</v>
      </c>
      <c r="J155" s="88">
        <v>73.140134170693173</v>
      </c>
      <c r="K155" s="88">
        <v>-2.7277079419165205E-2</v>
      </c>
      <c r="L155" s="88">
        <v>12522.57074848</v>
      </c>
      <c r="M155" s="88">
        <v>164.22074847999986</v>
      </c>
      <c r="N155" s="88">
        <v>78.952282923076822</v>
      </c>
    </row>
    <row r="156" spans="1:14" ht="12.5" x14ac:dyDescent="0.35">
      <c r="A156" s="89">
        <v>3506</v>
      </c>
      <c r="B156" s="86" t="s">
        <v>406</v>
      </c>
      <c r="C156" s="88">
        <v>36456.959999999999</v>
      </c>
      <c r="D156" s="88">
        <v>17747.200228999995</v>
      </c>
      <c r="E156" s="88">
        <v>13849.783130000002</v>
      </c>
      <c r="F156" s="88">
        <v>3490.9666369999991</v>
      </c>
      <c r="G156" s="88">
        <v>2.0542372616288587</v>
      </c>
      <c r="H156" s="88">
        <v>2.0800000000000005</v>
      </c>
      <c r="I156" s="88">
        <v>49.952717721045239</v>
      </c>
      <c r="J156" s="88">
        <v>55.471702529305858</v>
      </c>
      <c r="K156" s="88">
        <v>-2.5762738371141437E-2</v>
      </c>
      <c r="L156" s="88">
        <v>36914.176476319997</v>
      </c>
      <c r="M156" s="88">
        <v>457.2164763200002</v>
      </c>
      <c r="N156" s="88">
        <v>219.81561361538479</v>
      </c>
    </row>
    <row r="157" spans="1:14" ht="12.5" x14ac:dyDescent="0.35">
      <c r="A157" s="89">
        <v>19201</v>
      </c>
      <c r="B157" s="86" t="s">
        <v>407</v>
      </c>
      <c r="C157" s="88">
        <v>557</v>
      </c>
      <c r="D157" s="88">
        <v>370.45000399999998</v>
      </c>
      <c r="E157" s="88">
        <v>544.89999799999998</v>
      </c>
      <c r="F157" s="88">
        <v>492.89999799999998</v>
      </c>
      <c r="G157" s="88">
        <v>1.5035767147676966</v>
      </c>
      <c r="H157" s="88">
        <v>1.1000000000000001</v>
      </c>
      <c r="I157" s="88">
        <v>35.956942046059751</v>
      </c>
      <c r="J157" s="88">
        <v>55.31912773820634</v>
      </c>
      <c r="K157" s="88">
        <v>0.40357671476769669</v>
      </c>
      <c r="L157" s="88">
        <v>407.49500439999997</v>
      </c>
      <c r="M157" s="88">
        <v>-149.50499560000003</v>
      </c>
      <c r="N157" s="88">
        <v>-135.9136323636364</v>
      </c>
    </row>
    <row r="158" spans="1:14" ht="12.5" x14ac:dyDescent="0.35">
      <c r="A158" s="89">
        <v>19209</v>
      </c>
      <c r="B158" s="86" t="s">
        <v>408</v>
      </c>
      <c r="C158" s="88">
        <v>6568</v>
      </c>
      <c r="D158" s="88">
        <v>2797.6833640000004</v>
      </c>
      <c r="E158" s="88">
        <v>1915.4333029999993</v>
      </c>
      <c r="F158" s="88">
        <v>467.34999700000003</v>
      </c>
      <c r="G158" s="88">
        <v>2.3476566664103733</v>
      </c>
      <c r="H158" s="88">
        <v>2.75</v>
      </c>
      <c r="I158" s="88">
        <v>46.019020182453076</v>
      </c>
      <c r="J158" s="88">
        <v>50.582240332535584</v>
      </c>
      <c r="K158" s="88">
        <v>-0.40234333358962659</v>
      </c>
      <c r="L158" s="88">
        <v>7693.6292510000003</v>
      </c>
      <c r="M158" s="88">
        <v>1125.6292510000003</v>
      </c>
      <c r="N158" s="88">
        <v>409.31972763636367</v>
      </c>
    </row>
    <row r="159" spans="1:14" ht="12.5" x14ac:dyDescent="0.35">
      <c r="A159" s="89">
        <v>19219</v>
      </c>
      <c r="B159" s="86" t="s">
        <v>409</v>
      </c>
      <c r="C159" s="88">
        <v>5341</v>
      </c>
      <c r="D159" s="88">
        <v>2860.0666839999994</v>
      </c>
      <c r="E159" s="88">
        <v>645.73331699999994</v>
      </c>
      <c r="F159" s="88">
        <v>671.6499980000001</v>
      </c>
      <c r="G159" s="88">
        <v>1.8674389761186425</v>
      </c>
      <c r="H159" s="88">
        <v>2</v>
      </c>
      <c r="I159" s="88">
        <v>63.926558083023529</v>
      </c>
      <c r="J159" s="88">
        <v>76.173769160769638</v>
      </c>
      <c r="K159" s="88">
        <v>-0.1325610238813576</v>
      </c>
      <c r="L159" s="88">
        <v>5720.1333679999989</v>
      </c>
      <c r="M159" s="88">
        <v>379.13336799999968</v>
      </c>
      <c r="N159" s="88">
        <v>189.56668399999984</v>
      </c>
    </row>
    <row r="160" spans="1:14" ht="12.5" x14ac:dyDescent="0.35">
      <c r="A160" s="89">
        <v>19226</v>
      </c>
      <c r="B160" s="86" t="s">
        <v>410</v>
      </c>
      <c r="C160" s="88">
        <v>2342</v>
      </c>
      <c r="D160" s="88">
        <v>707.30000900000005</v>
      </c>
      <c r="E160" s="88">
        <v>270.083327</v>
      </c>
      <c r="F160" s="88">
        <v>339.46666299999998</v>
      </c>
      <c r="G160" s="88">
        <v>3.311183331258801</v>
      </c>
      <c r="H160" s="88">
        <v>2.78</v>
      </c>
      <c r="I160" s="88">
        <v>63.974335945209731</v>
      </c>
      <c r="J160" s="88">
        <v>64.295885048215609</v>
      </c>
      <c r="K160" s="88">
        <v>0.53118333125880102</v>
      </c>
      <c r="L160" s="88">
        <v>1966.2940250200002</v>
      </c>
      <c r="M160" s="88">
        <v>-375.70597498000001</v>
      </c>
      <c r="N160" s="88">
        <v>-135.14603416546765</v>
      </c>
    </row>
    <row r="161" spans="1:14" ht="12.5" x14ac:dyDescent="0.35">
      <c r="A161" s="89">
        <v>19230</v>
      </c>
      <c r="B161" s="86" t="s">
        <v>411</v>
      </c>
      <c r="C161" s="88">
        <v>746</v>
      </c>
      <c r="D161" s="88">
        <v>307.050004</v>
      </c>
      <c r="E161" s="88">
        <v>31.983329999999995</v>
      </c>
      <c r="F161" s="88">
        <v>77.049999</v>
      </c>
      <c r="G161" s="88">
        <v>2.4295716993379357</v>
      </c>
      <c r="H161" s="88">
        <v>2.9199999999999995</v>
      </c>
      <c r="I161" s="88">
        <v>61.401030003363395</v>
      </c>
      <c r="J161" s="88">
        <v>75.355260531696672</v>
      </c>
      <c r="K161" s="88">
        <v>-0.49042830066206422</v>
      </c>
      <c r="L161" s="88">
        <v>896.58601167999996</v>
      </c>
      <c r="M161" s="88">
        <v>150.58601167999993</v>
      </c>
      <c r="N161" s="88">
        <v>51.570551945205459</v>
      </c>
    </row>
    <row r="162" spans="1:14" ht="12.5" x14ac:dyDescent="0.35">
      <c r="A162" s="89">
        <v>19260</v>
      </c>
      <c r="B162" s="86" t="s">
        <v>412</v>
      </c>
      <c r="C162" s="88">
        <v>422</v>
      </c>
      <c r="D162" s="88">
        <v>312.48333600000001</v>
      </c>
      <c r="E162" s="88">
        <v>122.399997</v>
      </c>
      <c r="F162" s="88">
        <v>0</v>
      </c>
      <c r="G162" s="88">
        <v>1.3504720136500332</v>
      </c>
      <c r="H162" s="88">
        <v>1.85</v>
      </c>
      <c r="I162" s="88">
        <v>52.452713363076747</v>
      </c>
      <c r="J162" s="88">
        <v>52.452713363076747</v>
      </c>
      <c r="K162" s="88">
        <v>-0.4995279863499667</v>
      </c>
      <c r="L162" s="88">
        <v>578.09417159999998</v>
      </c>
      <c r="M162" s="88">
        <v>156.09417159999998</v>
      </c>
      <c r="N162" s="88">
        <v>84.375227891891882</v>
      </c>
    </row>
    <row r="163" spans="1:14" ht="12.5" x14ac:dyDescent="0.35">
      <c r="A163" s="89">
        <v>0</v>
      </c>
      <c r="B163" s="86" t="s">
        <v>370</v>
      </c>
      <c r="C163" s="88">
        <v>0</v>
      </c>
      <c r="D163" s="88">
        <v>0</v>
      </c>
      <c r="E163" s="88">
        <v>0</v>
      </c>
      <c r="F163" s="88">
        <v>0</v>
      </c>
      <c r="G163" s="88">
        <v>0</v>
      </c>
      <c r="H163" s="88">
        <v>0</v>
      </c>
      <c r="I163" s="88">
        <v>0</v>
      </c>
      <c r="J163" s="88">
        <v>0</v>
      </c>
      <c r="K163" s="88">
        <v>0</v>
      </c>
      <c r="L163" s="88">
        <v>0</v>
      </c>
      <c r="M163" s="88">
        <v>0</v>
      </c>
      <c r="N163" s="88">
        <v>0</v>
      </c>
    </row>
    <row r="164" spans="1:14" ht="12.5" x14ac:dyDescent="0.35">
      <c r="B164" s="86" t="s">
        <v>371</v>
      </c>
      <c r="C164" s="88">
        <v>64791.31</v>
      </c>
      <c r="D164" s="88">
        <v>31122.700335999987</v>
      </c>
      <c r="E164" s="88">
        <v>19483.316369000004</v>
      </c>
      <c r="F164" s="88">
        <v>7580.9666159999997</v>
      </c>
      <c r="G164" s="88">
        <v>2.0818023275780844</v>
      </c>
      <c r="H164" s="88">
        <v>2.1430974284499507</v>
      </c>
      <c r="I164" s="88">
        <v>52.169393470152528</v>
      </c>
      <c r="J164" s="88">
        <v>59.561628175053464</v>
      </c>
      <c r="K164" s="88">
        <v>-6.1295100871866452E-2</v>
      </c>
      <c r="L164" s="88">
        <v>66698.979056499986</v>
      </c>
      <c r="M164" s="88">
        <v>1907.6690564999997</v>
      </c>
      <c r="N164" s="88">
        <v>762.54042148281837</v>
      </c>
    </row>
    <row r="165" spans="1:14" ht="12.5" x14ac:dyDescent="0.35">
      <c r="B165" s="86" t="s">
        <v>555</v>
      </c>
      <c r="C165" s="88">
        <v>2375203.67</v>
      </c>
      <c r="D165" s="88">
        <v>553345.95501299994</v>
      </c>
      <c r="E165" s="88">
        <v>121003.87873899998</v>
      </c>
      <c r="F165" s="88">
        <v>83037.949446999992</v>
      </c>
      <c r="G165" s="88">
        <v>4.2924388413469083</v>
      </c>
      <c r="H165" s="88">
        <v>4.3732024386435766</v>
      </c>
      <c r="I165" s="88">
        <v>72.75797247686495</v>
      </c>
      <c r="J165" s="88">
        <v>81.665683220663851</v>
      </c>
      <c r="K165" s="88">
        <v>-8.0763597296667627E-2</v>
      </c>
      <c r="L165" s="88">
        <v>2419893.8798764101</v>
      </c>
      <c r="M165" s="88">
        <v>44690.209876410001</v>
      </c>
      <c r="N165" s="88">
        <v>1801.284019172173</v>
      </c>
    </row>
    <row r="166" spans="1:14" ht="12.5" x14ac:dyDescent="0.35">
      <c r="B166" s="86" t="s">
        <v>556</v>
      </c>
      <c r="C166" s="88">
        <v>2375203.67</v>
      </c>
      <c r="D166" s="88">
        <v>553345.95501299994</v>
      </c>
      <c r="E166" s="88">
        <v>121003.87873899998</v>
      </c>
      <c r="F166" s="88">
        <v>83037.949446999992</v>
      </c>
      <c r="G166" s="88">
        <v>4.2924388413469083</v>
      </c>
      <c r="H166" s="88">
        <v>4.3732024386435766</v>
      </c>
      <c r="I166" s="88">
        <v>72.75797247686495</v>
      </c>
      <c r="J166" s="88">
        <v>81.665683220663851</v>
      </c>
      <c r="K166" s="88">
        <v>-8.0763597296667627E-2</v>
      </c>
      <c r="L166" s="88">
        <v>2419893.8798764101</v>
      </c>
      <c r="M166" s="88">
        <v>44690.209876410001</v>
      </c>
      <c r="N166" s="88">
        <v>1801.284019172173</v>
      </c>
    </row>
    <row r="167" spans="1:14" ht="12.5" x14ac:dyDescent="0.35">
      <c r="B167" s="86" t="s">
        <v>557</v>
      </c>
      <c r="C167" s="87">
        <v>45447</v>
      </c>
      <c r="D167" s="86" t="s">
        <v>558</v>
      </c>
    </row>
  </sheetData>
  <pageMargins left="0" right="0" top="0" bottom="0" header="0" footer="0"/>
  <pageSetup paperSize="0" fitToWidth="0" fitToHeight="0" orientation="landscape" horizontalDpi="0" verticalDpi="0" copies="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BA859-84BF-4C51-BB12-CDC916021AAE}">
  <sheetPr codeName="Sheet11">
    <outlinePr summaryBelow="0"/>
    <pageSetUpPr autoPageBreaks="0"/>
  </sheetPr>
  <dimension ref="A1:M12"/>
  <sheetViews>
    <sheetView workbookViewId="0">
      <selection activeCell="N2" sqref="N2"/>
    </sheetView>
  </sheetViews>
  <sheetFormatPr defaultColWidth="6.54296875" defaultRowHeight="12.75" customHeight="1" x14ac:dyDescent="0.35"/>
  <cols>
    <col min="1" max="1" width="19.453125" style="49" bestFit="1" customWidth="1"/>
    <col min="2" max="5" width="11.54296875" style="49" customWidth="1"/>
    <col min="6" max="6" width="13.453125" style="49" customWidth="1"/>
    <col min="7" max="13" width="11.54296875" style="49" customWidth="1"/>
    <col min="14" max="256" width="6.54296875" style="49"/>
    <col min="257" max="257" width="19.453125" style="49" bestFit="1" customWidth="1"/>
    <col min="258" max="261" width="11.54296875" style="49" customWidth="1"/>
    <col min="262" max="262" width="13.453125" style="49" customWidth="1"/>
    <col min="263" max="269" width="11.54296875" style="49" customWidth="1"/>
    <col min="270" max="512" width="6.54296875" style="49"/>
    <col min="513" max="513" width="19.453125" style="49" bestFit="1" customWidth="1"/>
    <col min="514" max="517" width="11.54296875" style="49" customWidth="1"/>
    <col min="518" max="518" width="13.453125" style="49" customWidth="1"/>
    <col min="519" max="525" width="11.54296875" style="49" customWidth="1"/>
    <col min="526" max="768" width="6.54296875" style="49"/>
    <col min="769" max="769" width="19.453125" style="49" bestFit="1" customWidth="1"/>
    <col min="770" max="773" width="11.54296875" style="49" customWidth="1"/>
    <col min="774" max="774" width="13.453125" style="49" customWidth="1"/>
    <col min="775" max="781" width="11.54296875" style="49" customWidth="1"/>
    <col min="782" max="1024" width="6.54296875" style="49"/>
    <col min="1025" max="1025" width="19.453125" style="49" bestFit="1" customWidth="1"/>
    <col min="1026" max="1029" width="11.54296875" style="49" customWidth="1"/>
    <col min="1030" max="1030" width="13.453125" style="49" customWidth="1"/>
    <col min="1031" max="1037" width="11.54296875" style="49" customWidth="1"/>
    <col min="1038" max="1280" width="6.54296875" style="49"/>
    <col min="1281" max="1281" width="19.453125" style="49" bestFit="1" customWidth="1"/>
    <col min="1282" max="1285" width="11.54296875" style="49" customWidth="1"/>
    <col min="1286" max="1286" width="13.453125" style="49" customWidth="1"/>
    <col min="1287" max="1293" width="11.54296875" style="49" customWidth="1"/>
    <col min="1294" max="1536" width="6.54296875" style="49"/>
    <col min="1537" max="1537" width="19.453125" style="49" bestFit="1" customWidth="1"/>
    <col min="1538" max="1541" width="11.54296875" style="49" customWidth="1"/>
    <col min="1542" max="1542" width="13.453125" style="49" customWidth="1"/>
    <col min="1543" max="1549" width="11.54296875" style="49" customWidth="1"/>
    <col min="1550" max="1792" width="6.54296875" style="49"/>
    <col min="1793" max="1793" width="19.453125" style="49" bestFit="1" customWidth="1"/>
    <col min="1794" max="1797" width="11.54296875" style="49" customWidth="1"/>
    <col min="1798" max="1798" width="13.453125" style="49" customWidth="1"/>
    <col min="1799" max="1805" width="11.54296875" style="49" customWidth="1"/>
    <col min="1806" max="2048" width="6.54296875" style="49"/>
    <col min="2049" max="2049" width="19.453125" style="49" bestFit="1" customWidth="1"/>
    <col min="2050" max="2053" width="11.54296875" style="49" customWidth="1"/>
    <col min="2054" max="2054" width="13.453125" style="49" customWidth="1"/>
    <col min="2055" max="2061" width="11.54296875" style="49" customWidth="1"/>
    <col min="2062" max="2304" width="6.54296875" style="49"/>
    <col min="2305" max="2305" width="19.453125" style="49" bestFit="1" customWidth="1"/>
    <col min="2306" max="2309" width="11.54296875" style="49" customWidth="1"/>
    <col min="2310" max="2310" width="13.453125" style="49" customWidth="1"/>
    <col min="2311" max="2317" width="11.54296875" style="49" customWidth="1"/>
    <col min="2318" max="2560" width="6.54296875" style="49"/>
    <col min="2561" max="2561" width="19.453125" style="49" bestFit="1" customWidth="1"/>
    <col min="2562" max="2565" width="11.54296875" style="49" customWidth="1"/>
    <col min="2566" max="2566" width="13.453125" style="49" customWidth="1"/>
    <col min="2567" max="2573" width="11.54296875" style="49" customWidth="1"/>
    <col min="2574" max="2816" width="6.54296875" style="49"/>
    <col min="2817" max="2817" width="19.453125" style="49" bestFit="1" customWidth="1"/>
    <col min="2818" max="2821" width="11.54296875" style="49" customWidth="1"/>
    <col min="2822" max="2822" width="13.453125" style="49" customWidth="1"/>
    <col min="2823" max="2829" width="11.54296875" style="49" customWidth="1"/>
    <col min="2830" max="3072" width="6.54296875" style="49"/>
    <col min="3073" max="3073" width="19.453125" style="49" bestFit="1" customWidth="1"/>
    <col min="3074" max="3077" width="11.54296875" style="49" customWidth="1"/>
    <col min="3078" max="3078" width="13.453125" style="49" customWidth="1"/>
    <col min="3079" max="3085" width="11.54296875" style="49" customWidth="1"/>
    <col min="3086" max="3328" width="6.54296875" style="49"/>
    <col min="3329" max="3329" width="19.453125" style="49" bestFit="1" customWidth="1"/>
    <col min="3330" max="3333" width="11.54296875" style="49" customWidth="1"/>
    <col min="3334" max="3334" width="13.453125" style="49" customWidth="1"/>
    <col min="3335" max="3341" width="11.54296875" style="49" customWidth="1"/>
    <col min="3342" max="3584" width="6.54296875" style="49"/>
    <col min="3585" max="3585" width="19.453125" style="49" bestFit="1" customWidth="1"/>
    <col min="3586" max="3589" width="11.54296875" style="49" customWidth="1"/>
    <col min="3590" max="3590" width="13.453125" style="49" customWidth="1"/>
    <col min="3591" max="3597" width="11.54296875" style="49" customWidth="1"/>
    <col min="3598" max="3840" width="6.54296875" style="49"/>
    <col min="3841" max="3841" width="19.453125" style="49" bestFit="1" customWidth="1"/>
    <col min="3842" max="3845" width="11.54296875" style="49" customWidth="1"/>
    <col min="3846" max="3846" width="13.453125" style="49" customWidth="1"/>
    <col min="3847" max="3853" width="11.54296875" style="49" customWidth="1"/>
    <col min="3854" max="4096" width="6.54296875" style="49"/>
    <col min="4097" max="4097" width="19.453125" style="49" bestFit="1" customWidth="1"/>
    <col min="4098" max="4101" width="11.54296875" style="49" customWidth="1"/>
    <col min="4102" max="4102" width="13.453125" style="49" customWidth="1"/>
    <col min="4103" max="4109" width="11.54296875" style="49" customWidth="1"/>
    <col min="4110" max="4352" width="6.54296875" style="49"/>
    <col min="4353" max="4353" width="19.453125" style="49" bestFit="1" customWidth="1"/>
    <col min="4354" max="4357" width="11.54296875" style="49" customWidth="1"/>
    <col min="4358" max="4358" width="13.453125" style="49" customWidth="1"/>
    <col min="4359" max="4365" width="11.54296875" style="49" customWidth="1"/>
    <col min="4366" max="4608" width="6.54296875" style="49"/>
    <col min="4609" max="4609" width="19.453125" style="49" bestFit="1" customWidth="1"/>
    <col min="4610" max="4613" width="11.54296875" style="49" customWidth="1"/>
    <col min="4614" max="4614" width="13.453125" style="49" customWidth="1"/>
    <col min="4615" max="4621" width="11.54296875" style="49" customWidth="1"/>
    <col min="4622" max="4864" width="6.54296875" style="49"/>
    <col min="4865" max="4865" width="19.453125" style="49" bestFit="1" customWidth="1"/>
    <col min="4866" max="4869" width="11.54296875" style="49" customWidth="1"/>
    <col min="4870" max="4870" width="13.453125" style="49" customWidth="1"/>
    <col min="4871" max="4877" width="11.54296875" style="49" customWidth="1"/>
    <col min="4878" max="5120" width="6.54296875" style="49"/>
    <col min="5121" max="5121" width="19.453125" style="49" bestFit="1" customWidth="1"/>
    <col min="5122" max="5125" width="11.54296875" style="49" customWidth="1"/>
    <col min="5126" max="5126" width="13.453125" style="49" customWidth="1"/>
    <col min="5127" max="5133" width="11.54296875" style="49" customWidth="1"/>
    <col min="5134" max="5376" width="6.54296875" style="49"/>
    <col min="5377" max="5377" width="19.453125" style="49" bestFit="1" customWidth="1"/>
    <col min="5378" max="5381" width="11.54296875" style="49" customWidth="1"/>
    <col min="5382" max="5382" width="13.453125" style="49" customWidth="1"/>
    <col min="5383" max="5389" width="11.54296875" style="49" customWidth="1"/>
    <col min="5390" max="5632" width="6.54296875" style="49"/>
    <col min="5633" max="5633" width="19.453125" style="49" bestFit="1" customWidth="1"/>
    <col min="5634" max="5637" width="11.54296875" style="49" customWidth="1"/>
    <col min="5638" max="5638" width="13.453125" style="49" customWidth="1"/>
    <col min="5639" max="5645" width="11.54296875" style="49" customWidth="1"/>
    <col min="5646" max="5888" width="6.54296875" style="49"/>
    <col min="5889" max="5889" width="19.453125" style="49" bestFit="1" customWidth="1"/>
    <col min="5890" max="5893" width="11.54296875" style="49" customWidth="1"/>
    <col min="5894" max="5894" width="13.453125" style="49" customWidth="1"/>
    <col min="5895" max="5901" width="11.54296875" style="49" customWidth="1"/>
    <col min="5902" max="6144" width="6.54296875" style="49"/>
    <col min="6145" max="6145" width="19.453125" style="49" bestFit="1" customWidth="1"/>
    <col min="6146" max="6149" width="11.54296875" style="49" customWidth="1"/>
    <col min="6150" max="6150" width="13.453125" style="49" customWidth="1"/>
    <col min="6151" max="6157" width="11.54296875" style="49" customWidth="1"/>
    <col min="6158" max="6400" width="6.54296875" style="49"/>
    <col min="6401" max="6401" width="19.453125" style="49" bestFit="1" customWidth="1"/>
    <col min="6402" max="6405" width="11.54296875" style="49" customWidth="1"/>
    <col min="6406" max="6406" width="13.453125" style="49" customWidth="1"/>
    <col min="6407" max="6413" width="11.54296875" style="49" customWidth="1"/>
    <col min="6414" max="6656" width="6.54296875" style="49"/>
    <col min="6657" max="6657" width="19.453125" style="49" bestFit="1" customWidth="1"/>
    <col min="6658" max="6661" width="11.54296875" style="49" customWidth="1"/>
    <col min="6662" max="6662" width="13.453125" style="49" customWidth="1"/>
    <col min="6663" max="6669" width="11.54296875" style="49" customWidth="1"/>
    <col min="6670" max="6912" width="6.54296875" style="49"/>
    <col min="6913" max="6913" width="19.453125" style="49" bestFit="1" customWidth="1"/>
    <col min="6914" max="6917" width="11.54296875" style="49" customWidth="1"/>
    <col min="6918" max="6918" width="13.453125" style="49" customWidth="1"/>
    <col min="6919" max="6925" width="11.54296875" style="49" customWidth="1"/>
    <col min="6926" max="7168" width="6.54296875" style="49"/>
    <col min="7169" max="7169" width="19.453125" style="49" bestFit="1" customWidth="1"/>
    <col min="7170" max="7173" width="11.54296875" style="49" customWidth="1"/>
    <col min="7174" max="7174" width="13.453125" style="49" customWidth="1"/>
    <col min="7175" max="7181" width="11.54296875" style="49" customWidth="1"/>
    <col min="7182" max="7424" width="6.54296875" style="49"/>
    <col min="7425" max="7425" width="19.453125" style="49" bestFit="1" customWidth="1"/>
    <col min="7426" max="7429" width="11.54296875" style="49" customWidth="1"/>
    <col min="7430" max="7430" width="13.453125" style="49" customWidth="1"/>
    <col min="7431" max="7437" width="11.54296875" style="49" customWidth="1"/>
    <col min="7438" max="7680" width="6.54296875" style="49"/>
    <col min="7681" max="7681" width="19.453125" style="49" bestFit="1" customWidth="1"/>
    <col min="7682" max="7685" width="11.54296875" style="49" customWidth="1"/>
    <col min="7686" max="7686" width="13.453125" style="49" customWidth="1"/>
    <col min="7687" max="7693" width="11.54296875" style="49" customWidth="1"/>
    <col min="7694" max="7936" width="6.54296875" style="49"/>
    <col min="7937" max="7937" width="19.453125" style="49" bestFit="1" customWidth="1"/>
    <col min="7938" max="7941" width="11.54296875" style="49" customWidth="1"/>
    <col min="7942" max="7942" width="13.453125" style="49" customWidth="1"/>
    <col min="7943" max="7949" width="11.54296875" style="49" customWidth="1"/>
    <col min="7950" max="8192" width="6.54296875" style="49"/>
    <col min="8193" max="8193" width="19.453125" style="49" bestFit="1" customWidth="1"/>
    <col min="8194" max="8197" width="11.54296875" style="49" customWidth="1"/>
    <col min="8198" max="8198" width="13.453125" style="49" customWidth="1"/>
    <col min="8199" max="8205" width="11.54296875" style="49" customWidth="1"/>
    <col min="8206" max="8448" width="6.54296875" style="49"/>
    <col min="8449" max="8449" width="19.453125" style="49" bestFit="1" customWidth="1"/>
    <col min="8450" max="8453" width="11.54296875" style="49" customWidth="1"/>
    <col min="8454" max="8454" width="13.453125" style="49" customWidth="1"/>
    <col min="8455" max="8461" width="11.54296875" style="49" customWidth="1"/>
    <col min="8462" max="8704" width="6.54296875" style="49"/>
    <col min="8705" max="8705" width="19.453125" style="49" bestFit="1" customWidth="1"/>
    <col min="8706" max="8709" width="11.54296875" style="49" customWidth="1"/>
    <col min="8710" max="8710" width="13.453125" style="49" customWidth="1"/>
    <col min="8711" max="8717" width="11.54296875" style="49" customWidth="1"/>
    <col min="8718" max="8960" width="6.54296875" style="49"/>
    <col min="8961" max="8961" width="19.453125" style="49" bestFit="1" customWidth="1"/>
    <col min="8962" max="8965" width="11.54296875" style="49" customWidth="1"/>
    <col min="8966" max="8966" width="13.453125" style="49" customWidth="1"/>
    <col min="8967" max="8973" width="11.54296875" style="49" customWidth="1"/>
    <col min="8974" max="9216" width="6.54296875" style="49"/>
    <col min="9217" max="9217" width="19.453125" style="49" bestFit="1" customWidth="1"/>
    <col min="9218" max="9221" width="11.54296875" style="49" customWidth="1"/>
    <col min="9222" max="9222" width="13.453125" style="49" customWidth="1"/>
    <col min="9223" max="9229" width="11.54296875" style="49" customWidth="1"/>
    <col min="9230" max="9472" width="6.54296875" style="49"/>
    <col min="9473" max="9473" width="19.453125" style="49" bestFit="1" customWidth="1"/>
    <col min="9474" max="9477" width="11.54296875" style="49" customWidth="1"/>
    <col min="9478" max="9478" width="13.453125" style="49" customWidth="1"/>
    <col min="9479" max="9485" width="11.54296875" style="49" customWidth="1"/>
    <col min="9486" max="9728" width="6.54296875" style="49"/>
    <col min="9729" max="9729" width="19.453125" style="49" bestFit="1" customWidth="1"/>
    <col min="9730" max="9733" width="11.54296875" style="49" customWidth="1"/>
    <col min="9734" max="9734" width="13.453125" style="49" customWidth="1"/>
    <col min="9735" max="9741" width="11.54296875" style="49" customWidth="1"/>
    <col min="9742" max="9984" width="6.54296875" style="49"/>
    <col min="9985" max="9985" width="19.453125" style="49" bestFit="1" customWidth="1"/>
    <col min="9986" max="9989" width="11.54296875" style="49" customWidth="1"/>
    <col min="9990" max="9990" width="13.453125" style="49" customWidth="1"/>
    <col min="9991" max="9997" width="11.54296875" style="49" customWidth="1"/>
    <col min="9998" max="10240" width="6.54296875" style="49"/>
    <col min="10241" max="10241" width="19.453125" style="49" bestFit="1" customWidth="1"/>
    <col min="10242" max="10245" width="11.54296875" style="49" customWidth="1"/>
    <col min="10246" max="10246" width="13.453125" style="49" customWidth="1"/>
    <col min="10247" max="10253" width="11.54296875" style="49" customWidth="1"/>
    <col min="10254" max="10496" width="6.54296875" style="49"/>
    <col min="10497" max="10497" width="19.453125" style="49" bestFit="1" customWidth="1"/>
    <col min="10498" max="10501" width="11.54296875" style="49" customWidth="1"/>
    <col min="10502" max="10502" width="13.453125" style="49" customWidth="1"/>
    <col min="10503" max="10509" width="11.54296875" style="49" customWidth="1"/>
    <col min="10510" max="10752" width="6.54296875" style="49"/>
    <col min="10753" max="10753" width="19.453125" style="49" bestFit="1" customWidth="1"/>
    <col min="10754" max="10757" width="11.54296875" style="49" customWidth="1"/>
    <col min="10758" max="10758" width="13.453125" style="49" customWidth="1"/>
    <col min="10759" max="10765" width="11.54296875" style="49" customWidth="1"/>
    <col min="10766" max="11008" width="6.54296875" style="49"/>
    <col min="11009" max="11009" width="19.453125" style="49" bestFit="1" customWidth="1"/>
    <col min="11010" max="11013" width="11.54296875" style="49" customWidth="1"/>
    <col min="11014" max="11014" width="13.453125" style="49" customWidth="1"/>
    <col min="11015" max="11021" width="11.54296875" style="49" customWidth="1"/>
    <col min="11022" max="11264" width="6.54296875" style="49"/>
    <col min="11265" max="11265" width="19.453125" style="49" bestFit="1" customWidth="1"/>
    <col min="11266" max="11269" width="11.54296875" style="49" customWidth="1"/>
    <col min="11270" max="11270" width="13.453125" style="49" customWidth="1"/>
    <col min="11271" max="11277" width="11.54296875" style="49" customWidth="1"/>
    <col min="11278" max="11520" width="6.54296875" style="49"/>
    <col min="11521" max="11521" width="19.453125" style="49" bestFit="1" customWidth="1"/>
    <col min="11522" max="11525" width="11.54296875" style="49" customWidth="1"/>
    <col min="11526" max="11526" width="13.453125" style="49" customWidth="1"/>
    <col min="11527" max="11533" width="11.54296875" style="49" customWidth="1"/>
    <col min="11534" max="11776" width="6.54296875" style="49"/>
    <col min="11777" max="11777" width="19.453125" style="49" bestFit="1" customWidth="1"/>
    <col min="11778" max="11781" width="11.54296875" style="49" customWidth="1"/>
    <col min="11782" max="11782" width="13.453125" style="49" customWidth="1"/>
    <col min="11783" max="11789" width="11.54296875" style="49" customWidth="1"/>
    <col min="11790" max="12032" width="6.54296875" style="49"/>
    <col min="12033" max="12033" width="19.453125" style="49" bestFit="1" customWidth="1"/>
    <col min="12034" max="12037" width="11.54296875" style="49" customWidth="1"/>
    <col min="12038" max="12038" width="13.453125" style="49" customWidth="1"/>
    <col min="12039" max="12045" width="11.54296875" style="49" customWidth="1"/>
    <col min="12046" max="12288" width="6.54296875" style="49"/>
    <col min="12289" max="12289" width="19.453125" style="49" bestFit="1" customWidth="1"/>
    <col min="12290" max="12293" width="11.54296875" style="49" customWidth="1"/>
    <col min="12294" max="12294" width="13.453125" style="49" customWidth="1"/>
    <col min="12295" max="12301" width="11.54296875" style="49" customWidth="1"/>
    <col min="12302" max="12544" width="6.54296875" style="49"/>
    <col min="12545" max="12545" width="19.453125" style="49" bestFit="1" customWidth="1"/>
    <col min="12546" max="12549" width="11.54296875" style="49" customWidth="1"/>
    <col min="12550" max="12550" width="13.453125" style="49" customWidth="1"/>
    <col min="12551" max="12557" width="11.54296875" style="49" customWidth="1"/>
    <col min="12558" max="12800" width="6.54296875" style="49"/>
    <col min="12801" max="12801" width="19.453125" style="49" bestFit="1" customWidth="1"/>
    <col min="12802" max="12805" width="11.54296875" style="49" customWidth="1"/>
    <col min="12806" max="12806" width="13.453125" style="49" customWidth="1"/>
    <col min="12807" max="12813" width="11.54296875" style="49" customWidth="1"/>
    <col min="12814" max="13056" width="6.54296875" style="49"/>
    <col min="13057" max="13057" width="19.453125" style="49" bestFit="1" customWidth="1"/>
    <col min="13058" max="13061" width="11.54296875" style="49" customWidth="1"/>
    <col min="13062" max="13062" width="13.453125" style="49" customWidth="1"/>
    <col min="13063" max="13069" width="11.54296875" style="49" customWidth="1"/>
    <col min="13070" max="13312" width="6.54296875" style="49"/>
    <col min="13313" max="13313" width="19.453125" style="49" bestFit="1" customWidth="1"/>
    <col min="13314" max="13317" width="11.54296875" style="49" customWidth="1"/>
    <col min="13318" max="13318" width="13.453125" style="49" customWidth="1"/>
    <col min="13319" max="13325" width="11.54296875" style="49" customWidth="1"/>
    <col min="13326" max="13568" width="6.54296875" style="49"/>
    <col min="13569" max="13569" width="19.453125" style="49" bestFit="1" customWidth="1"/>
    <col min="13570" max="13573" width="11.54296875" style="49" customWidth="1"/>
    <col min="13574" max="13574" width="13.453125" style="49" customWidth="1"/>
    <col min="13575" max="13581" width="11.54296875" style="49" customWidth="1"/>
    <col min="13582" max="13824" width="6.54296875" style="49"/>
    <col min="13825" max="13825" width="19.453125" style="49" bestFit="1" customWidth="1"/>
    <col min="13826" max="13829" width="11.54296875" style="49" customWidth="1"/>
    <col min="13830" max="13830" width="13.453125" style="49" customWidth="1"/>
    <col min="13831" max="13837" width="11.54296875" style="49" customWidth="1"/>
    <col min="13838" max="14080" width="6.54296875" style="49"/>
    <col min="14081" max="14081" width="19.453125" style="49" bestFit="1" customWidth="1"/>
    <col min="14082" max="14085" width="11.54296875" style="49" customWidth="1"/>
    <col min="14086" max="14086" width="13.453125" style="49" customWidth="1"/>
    <col min="14087" max="14093" width="11.54296875" style="49" customWidth="1"/>
    <col min="14094" max="14336" width="6.54296875" style="49"/>
    <col min="14337" max="14337" width="19.453125" style="49" bestFit="1" customWidth="1"/>
    <col min="14338" max="14341" width="11.54296875" style="49" customWidth="1"/>
    <col min="14342" max="14342" width="13.453125" style="49" customWidth="1"/>
    <col min="14343" max="14349" width="11.54296875" style="49" customWidth="1"/>
    <col min="14350" max="14592" width="6.54296875" style="49"/>
    <col min="14593" max="14593" width="19.453125" style="49" bestFit="1" customWidth="1"/>
    <col min="14594" max="14597" width="11.54296875" style="49" customWidth="1"/>
    <col min="14598" max="14598" width="13.453125" style="49" customWidth="1"/>
    <col min="14599" max="14605" width="11.54296875" style="49" customWidth="1"/>
    <col min="14606" max="14848" width="6.54296875" style="49"/>
    <col min="14849" max="14849" width="19.453125" style="49" bestFit="1" customWidth="1"/>
    <col min="14850" max="14853" width="11.54296875" style="49" customWidth="1"/>
    <col min="14854" max="14854" width="13.453125" style="49" customWidth="1"/>
    <col min="14855" max="14861" width="11.54296875" style="49" customWidth="1"/>
    <col min="14862" max="15104" width="6.54296875" style="49"/>
    <col min="15105" max="15105" width="19.453125" style="49" bestFit="1" customWidth="1"/>
    <col min="15106" max="15109" width="11.54296875" style="49" customWidth="1"/>
    <col min="15110" max="15110" width="13.453125" style="49" customWidth="1"/>
    <col min="15111" max="15117" width="11.54296875" style="49" customWidth="1"/>
    <col min="15118" max="15360" width="6.54296875" style="49"/>
    <col min="15361" max="15361" width="19.453125" style="49" bestFit="1" customWidth="1"/>
    <col min="15362" max="15365" width="11.54296875" style="49" customWidth="1"/>
    <col min="15366" max="15366" width="13.453125" style="49" customWidth="1"/>
    <col min="15367" max="15373" width="11.54296875" style="49" customWidth="1"/>
    <col min="15374" max="15616" width="6.54296875" style="49"/>
    <col min="15617" max="15617" width="19.453125" style="49" bestFit="1" customWidth="1"/>
    <col min="15618" max="15621" width="11.54296875" style="49" customWidth="1"/>
    <col min="15622" max="15622" width="13.453125" style="49" customWidth="1"/>
    <col min="15623" max="15629" width="11.54296875" style="49" customWidth="1"/>
    <col min="15630" max="15872" width="6.54296875" style="49"/>
    <col min="15873" max="15873" width="19.453125" style="49" bestFit="1" customWidth="1"/>
    <col min="15874" max="15877" width="11.54296875" style="49" customWidth="1"/>
    <col min="15878" max="15878" width="13.453125" style="49" customWidth="1"/>
    <col min="15879" max="15885" width="11.54296875" style="49" customWidth="1"/>
    <col min="15886" max="16128" width="6.54296875" style="49"/>
    <col min="16129" max="16129" width="19.453125" style="49" bestFit="1" customWidth="1"/>
    <col min="16130" max="16133" width="11.54296875" style="49" customWidth="1"/>
    <col min="16134" max="16134" width="13.453125" style="49" customWidth="1"/>
    <col min="16135" max="16141" width="11.54296875" style="49" customWidth="1"/>
    <col min="16142" max="16384" width="6.54296875" style="49"/>
  </cols>
  <sheetData>
    <row r="1" spans="1:13" s="47" customFormat="1" ht="39" x14ac:dyDescent="0.35">
      <c r="A1" s="47" t="s">
        <v>1</v>
      </c>
      <c r="B1" s="47" t="s">
        <v>542</v>
      </c>
      <c r="C1" s="47" t="s">
        <v>543</v>
      </c>
      <c r="D1" s="47" t="s">
        <v>544</v>
      </c>
      <c r="E1" s="47" t="s">
        <v>545</v>
      </c>
      <c r="F1" s="47" t="s">
        <v>563</v>
      </c>
      <c r="G1" s="47" t="s">
        <v>564</v>
      </c>
      <c r="H1" s="47" t="s">
        <v>546</v>
      </c>
      <c r="I1" s="47" t="s">
        <v>547</v>
      </c>
      <c r="J1" s="47" t="s">
        <v>548</v>
      </c>
      <c r="K1" s="47" t="s">
        <v>549</v>
      </c>
      <c r="L1" s="47" t="s">
        <v>565</v>
      </c>
      <c r="M1" s="47" t="s">
        <v>566</v>
      </c>
    </row>
    <row r="2" spans="1:13" ht="13" x14ac:dyDescent="0.35">
      <c r="A2" s="47" t="s">
        <v>359</v>
      </c>
      <c r="B2" s="48">
        <v>362540</v>
      </c>
      <c r="C2" s="48">
        <v>91668.701046999835</v>
      </c>
      <c r="D2" s="48">
        <v>29062.565819000039</v>
      </c>
      <c r="E2" s="48">
        <v>12241.616530000039</v>
      </c>
      <c r="F2" s="48">
        <v>401204.049849</v>
      </c>
      <c r="G2" s="48">
        <v>534176.9332449995</v>
      </c>
      <c r="H2" s="48">
        <v>3.9548940462690814</v>
      </c>
      <c r="I2" s="48">
        <v>4.4446135937347213</v>
      </c>
      <c r="J2" s="48">
        <v>61.148340196511825</v>
      </c>
      <c r="K2" s="48">
        <v>67.327307346442893</v>
      </c>
      <c r="L2" s="48">
        <v>35.406991520664143</v>
      </c>
      <c r="M2" s="48">
        <v>11.225402015836243</v>
      </c>
    </row>
    <row r="3" spans="1:13" ht="13" x14ac:dyDescent="0.35">
      <c r="A3" s="47" t="s">
        <v>372</v>
      </c>
      <c r="B3" s="48">
        <v>1150521.5</v>
      </c>
      <c r="C3" s="48">
        <v>259351.40447399952</v>
      </c>
      <c r="D3" s="48">
        <v>84263.112354000157</v>
      </c>
      <c r="E3" s="48">
        <v>38877.583069000262</v>
      </c>
      <c r="F3" s="48">
        <v>151746.83332000003</v>
      </c>
      <c r="G3" s="48">
        <v>534238.93321699894</v>
      </c>
      <c r="H3" s="48">
        <v>4.4361491017695336</v>
      </c>
      <c r="I3" s="48">
        <v>4.3005415871840214</v>
      </c>
      <c r="J3" s="48">
        <v>69.119388272887718</v>
      </c>
      <c r="K3" s="48">
        <v>76.939764385852172</v>
      </c>
      <c r="L3" s="48">
        <v>20.272915225044834</v>
      </c>
      <c r="M3" s="48">
        <v>6.5866577311029584</v>
      </c>
    </row>
    <row r="4" spans="1:13" ht="13" x14ac:dyDescent="0.35">
      <c r="A4" s="47" t="s">
        <v>413</v>
      </c>
      <c r="B4" s="48">
        <v>2111962.25</v>
      </c>
      <c r="C4" s="48">
        <v>250944.22020599988</v>
      </c>
      <c r="D4" s="48">
        <v>114617.46336100063</v>
      </c>
      <c r="E4" s="48">
        <v>46879.683073000197</v>
      </c>
      <c r="F4" s="48">
        <v>121797.56664400002</v>
      </c>
      <c r="G4" s="48">
        <v>534238.93328399945</v>
      </c>
      <c r="H4" s="48">
        <v>8.416062534798737</v>
      </c>
      <c r="I4" s="48">
        <v>9.5416569675660163</v>
      </c>
      <c r="J4" s="48">
        <v>53.697669703216206</v>
      </c>
      <c r="K4" s="48">
        <v>60.560766701020484</v>
      </c>
      <c r="L4" s="48">
        <v>25.152272246767428</v>
      </c>
      <c r="M4" s="48">
        <v>11.488169125087765</v>
      </c>
    </row>
    <row r="5" spans="1:13" ht="13" x14ac:dyDescent="0.35">
      <c r="A5" s="47" t="s">
        <v>446</v>
      </c>
      <c r="B5" s="48">
        <v>1800231</v>
      </c>
      <c r="C5" s="48">
        <v>236672.18563699984</v>
      </c>
      <c r="D5" s="48">
        <v>83654.431137000298</v>
      </c>
      <c r="E5" s="48">
        <v>44901.483176000205</v>
      </c>
      <c r="F5" s="48">
        <v>168589.816635</v>
      </c>
      <c r="G5" s="48">
        <v>533817.91658499907</v>
      </c>
      <c r="H5" s="48">
        <v>7.6064324802456351</v>
      </c>
      <c r="I5" s="48">
        <v>7.6050210804615643</v>
      </c>
      <c r="J5" s="48">
        <v>65.379769125910769</v>
      </c>
      <c r="K5" s="48">
        <v>74.541975604690094</v>
      </c>
      <c r="L5" s="48">
        <v>36.704743430055608</v>
      </c>
      <c r="M5" s="48">
        <v>12.973702099410716</v>
      </c>
    </row>
    <row r="6" spans="1:13" ht="13" x14ac:dyDescent="0.35">
      <c r="A6" s="47" t="s">
        <v>466</v>
      </c>
      <c r="B6" s="48">
        <v>273048.40000000002</v>
      </c>
      <c r="C6" s="48">
        <v>90737.800922999915</v>
      </c>
      <c r="D6" s="48">
        <v>34241.815969000018</v>
      </c>
      <c r="E6" s="48">
        <v>16639.533199000067</v>
      </c>
      <c r="F6" s="48">
        <v>392559.83320399991</v>
      </c>
      <c r="G6" s="48">
        <v>534178.98329499969</v>
      </c>
      <c r="H6" s="48">
        <v>3.0092023084371289</v>
      </c>
      <c r="I6" s="48">
        <v>2.7948119230312916</v>
      </c>
      <c r="J6" s="48">
        <v>69.407278632633407</v>
      </c>
      <c r="K6" s="48">
        <v>78.648023208364165</v>
      </c>
      <c r="L6" s="48">
        <v>45.210663140508096</v>
      </c>
      <c r="M6" s="48">
        <v>17.061193806178387</v>
      </c>
    </row>
    <row r="7" spans="1:13" ht="13" x14ac:dyDescent="0.35">
      <c r="A7" s="47" t="s">
        <v>473</v>
      </c>
      <c r="B7" s="48">
        <v>386961</v>
      </c>
      <c r="C7" s="48">
        <v>196282.90144599916</v>
      </c>
      <c r="D7" s="48">
        <v>22196.465842000136</v>
      </c>
      <c r="E7" s="48">
        <v>55800.416027000349</v>
      </c>
      <c r="F7" s="48">
        <v>259479.21665000002</v>
      </c>
      <c r="G7" s="48">
        <v>533758.99996499973</v>
      </c>
      <c r="H7" s="48">
        <v>1.9714452820357342</v>
      </c>
      <c r="I7" s="48">
        <v>1.8967981503902334</v>
      </c>
      <c r="J7" s="48">
        <v>76.054785179865519</v>
      </c>
      <c r="K7" s="48">
        <v>95.391570606900473</v>
      </c>
      <c r="L7" s="48">
        <v>86.54448917372099</v>
      </c>
      <c r="M7" s="48">
        <v>9.7868015176367429</v>
      </c>
    </row>
    <row r="8" spans="1:13" ht="13" x14ac:dyDescent="0.35">
      <c r="A8" s="47" t="s">
        <v>501</v>
      </c>
      <c r="B8" s="48">
        <v>665278.29</v>
      </c>
      <c r="C8" s="48">
        <v>298124.20156500151</v>
      </c>
      <c r="D8" s="48">
        <v>25672.61556700015</v>
      </c>
      <c r="E8" s="48">
        <v>48387.232822000289</v>
      </c>
      <c r="F8" s="48">
        <v>162054.84997600003</v>
      </c>
      <c r="G8" s="48">
        <v>534238.89992999914</v>
      </c>
      <c r="H8" s="48">
        <v>2.2315474104672646</v>
      </c>
      <c r="I8" s="48">
        <v>2.3565451832805708</v>
      </c>
      <c r="J8" s="48">
        <v>74.848918597649487</v>
      </c>
      <c r="K8" s="48">
        <v>86.03411825384741</v>
      </c>
      <c r="L8" s="48">
        <v>91.561486967137171</v>
      </c>
      <c r="M8" s="48">
        <v>7.8847099407248615</v>
      </c>
    </row>
    <row r="9" spans="1:13" ht="13" x14ac:dyDescent="0.35">
      <c r="A9" s="47" t="s">
        <v>404</v>
      </c>
      <c r="B9" s="48">
        <v>350874.15</v>
      </c>
      <c r="C9" s="48">
        <v>165841.40121799926</v>
      </c>
      <c r="D9" s="48">
        <v>42576.399081000171</v>
      </c>
      <c r="E9" s="48">
        <v>28187.166448000142</v>
      </c>
      <c r="F9" s="48">
        <v>297217.78318599967</v>
      </c>
      <c r="G9" s="48">
        <v>533822.74993299937</v>
      </c>
      <c r="H9" s="48">
        <v>2.1157210890830229</v>
      </c>
      <c r="I9" s="48">
        <v>2.1830282812468025</v>
      </c>
      <c r="J9" s="48">
        <v>68.535435293594986</v>
      </c>
      <c r="K9" s="48">
        <v>77.804411933255821</v>
      </c>
      <c r="L9" s="48">
        <v>63.492113789433148</v>
      </c>
      <c r="M9" s="48">
        <v>16.300305926876025</v>
      </c>
    </row>
    <row r="10" spans="1:13" ht="13" x14ac:dyDescent="0.35">
      <c r="A10" s="47" t="s">
        <v>555</v>
      </c>
      <c r="B10" s="48">
        <v>7101416.5899999999</v>
      </c>
      <c r="C10" s="48">
        <v>1589622.8165159989</v>
      </c>
      <c r="D10" s="48">
        <v>436284.86913000152</v>
      </c>
      <c r="E10" s="48">
        <v>291914.71434400155</v>
      </c>
      <c r="F10" s="48">
        <v>1954649.9494639996</v>
      </c>
      <c r="G10" s="48">
        <v>4272472.349453995</v>
      </c>
      <c r="H10" s="48">
        <v>4.4673594995096293</v>
      </c>
      <c r="I10" s="48">
        <v>4.6599657221668718</v>
      </c>
      <c r="J10" s="48">
        <v>67.027330507567484</v>
      </c>
      <c r="K10" s="48">
        <v>76.670074706075013</v>
      </c>
      <c r="L10" s="48">
        <v>37.893273337687553</v>
      </c>
      <c r="M10" s="48">
        <v>10.40011606984509</v>
      </c>
    </row>
    <row r="11" spans="1:13" ht="12.5" x14ac:dyDescent="0.35">
      <c r="B11" s="48"/>
      <c r="C11" s="48"/>
      <c r="D11" s="48"/>
      <c r="E11" s="48"/>
      <c r="F11" s="48"/>
      <c r="G11" s="48"/>
      <c r="H11" s="48"/>
      <c r="I11" s="48"/>
      <c r="J11" s="48"/>
      <c r="K11" s="48"/>
      <c r="L11" s="48"/>
      <c r="M11" s="48"/>
    </row>
    <row r="12" spans="1:13" ht="12.5" x14ac:dyDescent="0.35">
      <c r="B12" s="50"/>
    </row>
  </sheetData>
  <pageMargins left="0" right="0" top="0" bottom="0" header="0" footer="0"/>
  <pageSetup paperSize="0" fitToWidth="0" fitToHeight="0" orientation="landscape" horizontalDpi="0" verticalDpi="0" copies="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D63E3-8E38-454E-8C59-EE9538844B5D}">
  <sheetPr codeName="Sheet12"/>
  <dimension ref="A1:G43"/>
  <sheetViews>
    <sheetView topLeftCell="A18" workbookViewId="0">
      <selection activeCell="B26" sqref="B26"/>
    </sheetView>
  </sheetViews>
  <sheetFormatPr defaultColWidth="9.453125" defaultRowHeight="14.5" x14ac:dyDescent="0.35"/>
  <cols>
    <col min="1" max="1" width="18.54296875" style="4" bestFit="1" customWidth="1"/>
    <col min="2" max="7" width="14" style="3" customWidth="1"/>
    <col min="8" max="16384" width="9.453125" style="2"/>
  </cols>
  <sheetData>
    <row r="1" spans="1:7" s="4" customFormat="1" ht="29" x14ac:dyDescent="0.35">
      <c r="A1" s="51" t="s">
        <v>1</v>
      </c>
      <c r="B1" s="52" t="s">
        <v>567</v>
      </c>
      <c r="C1" s="52" t="s">
        <v>568</v>
      </c>
      <c r="D1" s="52" t="s">
        <v>569</v>
      </c>
      <c r="E1" s="52" t="s">
        <v>331</v>
      </c>
      <c r="F1" s="52" t="s">
        <v>570</v>
      </c>
      <c r="G1" s="52" t="s">
        <v>571</v>
      </c>
    </row>
    <row r="2" spans="1:7" x14ac:dyDescent="0.35">
      <c r="A2" s="51" t="s">
        <v>4</v>
      </c>
      <c r="B2" s="53">
        <v>1.2999999999999999E-2</v>
      </c>
      <c r="C2" s="53">
        <f>'Cake I'!$H$35</f>
        <v>4.0993307044762561E-2</v>
      </c>
      <c r="D2" s="54">
        <v>4.16</v>
      </c>
      <c r="E2" s="54">
        <f>'Cake I'!$C$41</f>
        <v>4.4949299771371836</v>
      </c>
      <c r="F2" s="53">
        <v>0.71299999999999997</v>
      </c>
      <c r="G2" s="53">
        <f>'Cake I'!$L$61</f>
        <v>0.75710736588394401</v>
      </c>
    </row>
    <row r="3" spans="1:7" x14ac:dyDescent="0.35">
      <c r="A3" s="51" t="s">
        <v>7</v>
      </c>
      <c r="B3" s="53">
        <v>1.2999999999999999E-2</v>
      </c>
      <c r="C3" s="53">
        <f>'Cake II'!$H$35</f>
        <v>4.0993307044762561E-2</v>
      </c>
      <c r="D3" s="54">
        <v>9.59</v>
      </c>
      <c r="E3" s="54">
        <f>'Cake II'!$C$41</f>
        <v>8.8860443239335005</v>
      </c>
      <c r="F3" s="53">
        <v>0.60499999999999998</v>
      </c>
      <c r="G3" s="53">
        <f>'Cake II'!$L$61</f>
        <v>0.67213482287646664</v>
      </c>
    </row>
    <row r="4" spans="1:7" x14ac:dyDescent="0.35">
      <c r="A4" s="51" t="s">
        <v>20</v>
      </c>
      <c r="B4" s="53">
        <v>8.0000000000000002E-3</v>
      </c>
      <c r="C4" s="53">
        <f>Bread!$H$35</f>
        <v>-7.3797582137707485E-2</v>
      </c>
      <c r="D4" s="54">
        <v>4.4000000000000004</v>
      </c>
      <c r="E4" s="54">
        <f>Bread!$C$41</f>
        <v>4.5183655971453582</v>
      </c>
      <c r="F4" s="53">
        <v>0.60699999999999998</v>
      </c>
      <c r="G4" s="53">
        <f>Bread!$L$61</f>
        <v>0.65456541604209761</v>
      </c>
    </row>
    <row r="5" spans="1:7" x14ac:dyDescent="0.35">
      <c r="A5" s="51" t="s">
        <v>22</v>
      </c>
      <c r="B5" s="53">
        <v>7.3999999999999996E-2</v>
      </c>
      <c r="C5" s="53">
        <f>Cookie!$H$35</f>
        <v>6.6130696027422831E-2</v>
      </c>
      <c r="D5" s="54">
        <v>7.85</v>
      </c>
      <c r="E5" s="54">
        <f>Cookie!$C$41</f>
        <v>7.2007647660501508</v>
      </c>
      <c r="F5" s="53">
        <v>0.64100000000000001</v>
      </c>
      <c r="G5" s="53">
        <f>Cookie!$L$61</f>
        <v>0.76547438803363654</v>
      </c>
    </row>
    <row r="6" spans="1:7" x14ac:dyDescent="0.35">
      <c r="A6" s="51" t="s">
        <v>24</v>
      </c>
      <c r="B6" s="53">
        <v>-0.152</v>
      </c>
      <c r="C6" s="53">
        <f>Danish!$H$35</f>
        <v>-0.23164334900748529</v>
      </c>
      <c r="D6" s="54">
        <v>3.09</v>
      </c>
      <c r="E6" s="54">
        <f>Danish!$C$41</f>
        <v>2.6742661120497959</v>
      </c>
      <c r="F6" s="53">
        <v>0.68200000000000005</v>
      </c>
      <c r="G6" s="53">
        <f>Danish!$L$61</f>
        <v>0.79052486126766786</v>
      </c>
    </row>
    <row r="7" spans="1:7" x14ac:dyDescent="0.35">
      <c r="A7" s="51" t="s">
        <v>15</v>
      </c>
      <c r="B7" s="53">
        <v>6.3E-2</v>
      </c>
      <c r="C7" s="53">
        <f>'Iced Layers'!$H$35</f>
        <v>7.6087288087389071E-2</v>
      </c>
      <c r="D7" s="54">
        <v>2.0699999999999998</v>
      </c>
      <c r="E7" s="54">
        <f>'Iced Layers'!$C$41</f>
        <v>2.3431632883280002</v>
      </c>
      <c r="F7" s="53">
        <v>1.0209999999999999</v>
      </c>
      <c r="G7" s="53">
        <f>'Iced Layers'!$L$61</f>
        <v>0.88885636376960109</v>
      </c>
    </row>
    <row r="8" spans="1:7" x14ac:dyDescent="0.35">
      <c r="A8" s="51" t="s">
        <v>572</v>
      </c>
      <c r="B8" s="53">
        <v>6.3E-2</v>
      </c>
      <c r="C8" s="53">
        <f>'Iced Qtr Sheet'!$H$35</f>
        <v>7.6087288087389071E-2</v>
      </c>
      <c r="D8" s="54">
        <v>1.91</v>
      </c>
      <c r="E8" s="54">
        <f>'Iced Qtr Sheet'!$C$41</f>
        <v>1.530729217701138</v>
      </c>
      <c r="F8" s="53">
        <v>0.70299999999999996</v>
      </c>
      <c r="G8" s="53">
        <f>'Iced Qtr Sheet'!$L$61</f>
        <v>0.97754166734504333</v>
      </c>
    </row>
    <row r="9" spans="1:7" x14ac:dyDescent="0.35">
      <c r="A9" s="51" t="s">
        <v>573</v>
      </c>
      <c r="B9" s="53">
        <v>0.16500000000000001</v>
      </c>
      <c r="C9" s="53">
        <f>Parbaked!$H$35</f>
        <v>-0.26625625517514495</v>
      </c>
      <c r="D9" s="54">
        <v>2.5</v>
      </c>
      <c r="E9" s="54">
        <f>Parbaked!$C$41</f>
        <v>2.1830282812468025</v>
      </c>
      <c r="F9" s="53">
        <v>0.58499999999999996</v>
      </c>
      <c r="G9" s="53">
        <f>Parbaked!$L$61</f>
        <v>0.68535435293594982</v>
      </c>
    </row>
    <row r="10" spans="1:7" x14ac:dyDescent="0.35">
      <c r="A10" s="51" t="s">
        <v>29</v>
      </c>
      <c r="B10" s="53">
        <v>7.9000000000000001E-2</v>
      </c>
      <c r="C10" s="53">
        <f>Roll!$H$35</f>
        <v>0.16001470440593946</v>
      </c>
      <c r="D10" s="54">
        <v>2.1800000000000002</v>
      </c>
      <c r="E10" s="54">
        <f>Roll!$C$41</f>
        <v>2.1369622255845133</v>
      </c>
      <c r="F10" s="53">
        <v>0.65600000000000003</v>
      </c>
      <c r="G10" s="53">
        <f>Roll!$L$61</f>
        <v>0.71873196953041163</v>
      </c>
    </row>
    <row r="12" spans="1:7" ht="43.5" x14ac:dyDescent="0.35">
      <c r="A12" s="59" t="s">
        <v>1</v>
      </c>
      <c r="B12" s="60" t="s">
        <v>574</v>
      </c>
      <c r="C12" s="60" t="s">
        <v>575</v>
      </c>
      <c r="D12" s="60" t="s">
        <v>576</v>
      </c>
    </row>
    <row r="13" spans="1:7" x14ac:dyDescent="0.35">
      <c r="A13" s="59" t="s">
        <v>4</v>
      </c>
      <c r="B13" s="61">
        <f>SUM('Cake I'!$F$53:$F$57)</f>
        <v>505061</v>
      </c>
      <c r="C13" s="61">
        <f>SUM('Cake I'!$D$66:$D$70)</f>
        <v>433512.75</v>
      </c>
      <c r="D13" s="62">
        <f t="shared" ref="D13:D21" si="0">(C13-B13)/B13</f>
        <v>-0.1416625912513538</v>
      </c>
    </row>
    <row r="14" spans="1:7" x14ac:dyDescent="0.35">
      <c r="A14" s="59" t="s">
        <v>7</v>
      </c>
      <c r="B14" s="61">
        <f>SUM('Cake II'!$F$53:$F$57)</f>
        <v>855343</v>
      </c>
      <c r="C14" s="61">
        <f>SUM('Cake II'!$D$66:$D$70)</f>
        <v>898077.75</v>
      </c>
      <c r="D14" s="62">
        <f t="shared" si="0"/>
        <v>4.996212045927774E-2</v>
      </c>
    </row>
    <row r="15" spans="1:7" x14ac:dyDescent="0.35">
      <c r="A15" s="59" t="s">
        <v>20</v>
      </c>
      <c r="B15" s="61">
        <f>SUM(Bread!$F$53:$F$57)</f>
        <v>121199</v>
      </c>
      <c r="C15" s="61">
        <f>SUM(Bread!$D$66:$D$70)</f>
        <v>109989</v>
      </c>
      <c r="D15" s="62">
        <f t="shared" si="0"/>
        <v>-9.2492512314458042E-2</v>
      </c>
    </row>
    <row r="16" spans="1:7" x14ac:dyDescent="0.35">
      <c r="A16" s="59" t="s">
        <v>22</v>
      </c>
      <c r="B16" s="61">
        <f>SUM(Cookie!$F$53:$F$57)</f>
        <v>784563</v>
      </c>
      <c r="C16" s="61">
        <f>SUM(Cookie!$D$66:$D$70)</f>
        <v>683426.25</v>
      </c>
      <c r="D16" s="62">
        <f t="shared" si="0"/>
        <v>-0.12890838594223791</v>
      </c>
    </row>
    <row r="17" spans="1:4" x14ac:dyDescent="0.35">
      <c r="A17" s="59" t="s">
        <v>24</v>
      </c>
      <c r="B17" s="61">
        <f>SUM(Danish!$F$53:$F$57)</f>
        <v>90543</v>
      </c>
      <c r="C17" s="61">
        <f>SUM(Danish!$D$66:$D$70)</f>
        <v>94975</v>
      </c>
      <c r="D17" s="62">
        <f t="shared" si="0"/>
        <v>4.8949118098582996E-2</v>
      </c>
    </row>
    <row r="18" spans="1:4" x14ac:dyDescent="0.35">
      <c r="A18" s="59" t="s">
        <v>15</v>
      </c>
      <c r="B18" s="61">
        <f>SUM('Iced Layers'!$F$53:$F$57)</f>
        <v>300809</v>
      </c>
      <c r="C18" s="61">
        <f>SUM('Iced Layers'!$D$66:$D$70)</f>
        <v>242433.5</v>
      </c>
      <c r="D18" s="62">
        <f t="shared" si="0"/>
        <v>-0.19406168033536231</v>
      </c>
    </row>
    <row r="19" spans="1:4" x14ac:dyDescent="0.35">
      <c r="A19" s="59" t="s">
        <v>572</v>
      </c>
      <c r="B19" s="61">
        <f>SUM('Iced Qtr Sheet'!$F$53:$F$57)</f>
        <v>217602</v>
      </c>
      <c r="C19" s="61">
        <f>SUM('Iced Qtr Sheet'!$D$66:$D$70)</f>
        <v>200187.25</v>
      </c>
      <c r="D19" s="62">
        <f t="shared" si="0"/>
        <v>-8.0030284648119038E-2</v>
      </c>
    </row>
    <row r="20" spans="1:4" x14ac:dyDescent="0.35">
      <c r="A20" s="59" t="s">
        <v>573</v>
      </c>
      <c r="B20" s="61">
        <f>SUM(Parbaked!$F$53:$F$57)</f>
        <v>125740</v>
      </c>
      <c r="C20" s="61">
        <f>SUM(Parbaked!$D$66:$D$70)</f>
        <v>0</v>
      </c>
      <c r="D20" s="62">
        <f t="shared" si="0"/>
        <v>-1</v>
      </c>
    </row>
    <row r="21" spans="1:4" x14ac:dyDescent="0.35">
      <c r="A21" s="59" t="s">
        <v>29</v>
      </c>
      <c r="B21" s="61">
        <f>SUM(Roll!$F$53:$F$57)</f>
        <v>110446</v>
      </c>
      <c r="C21" s="61">
        <f>SUM(Roll!$D$66:$D$70)</f>
        <v>74312</v>
      </c>
      <c r="D21" s="62">
        <f t="shared" si="0"/>
        <v>-0.32716440613512487</v>
      </c>
    </row>
    <row r="23" spans="1:4" ht="43.5" x14ac:dyDescent="0.35">
      <c r="A23" s="59" t="s">
        <v>1</v>
      </c>
      <c r="B23" s="60" t="s">
        <v>577</v>
      </c>
      <c r="C23" s="60" t="s">
        <v>578</v>
      </c>
      <c r="D23" s="60" t="s">
        <v>576</v>
      </c>
    </row>
    <row r="24" spans="1:4" x14ac:dyDescent="0.35">
      <c r="A24" s="59" t="s">
        <v>4</v>
      </c>
      <c r="B24" s="61">
        <f>SUM('Cake I'!$G$48:$G$60)</f>
        <v>745153</v>
      </c>
      <c r="C24" s="61">
        <f>SUM('Cake I'!$C$61:$C$73)</f>
        <v>1223083</v>
      </c>
      <c r="D24" s="62">
        <f t="shared" ref="D24:D32" si="1">(C24-B24)/B24</f>
        <v>0.64138505783376032</v>
      </c>
    </row>
    <row r="25" spans="1:4" x14ac:dyDescent="0.35">
      <c r="A25" s="59" t="s">
        <v>7</v>
      </c>
      <c r="B25" s="61">
        <f>SUM('Cake II'!$G$48:$G$60)</f>
        <v>1690710</v>
      </c>
      <c r="C25" s="61">
        <f>SUM('Cake II'!$C$61:$C$73)</f>
        <v>2210071</v>
      </c>
      <c r="D25" s="62">
        <f t="shared" si="1"/>
        <v>0.3071851470683914</v>
      </c>
    </row>
    <row r="26" spans="1:4" x14ac:dyDescent="0.35">
      <c r="A26" s="59" t="s">
        <v>20</v>
      </c>
      <c r="B26" s="61">
        <f>SUM(Bread!$G$48:$G$60)</f>
        <v>327406</v>
      </c>
      <c r="C26" s="61">
        <f>SUM(Bread!$C$61:$C$73)</f>
        <v>298315</v>
      </c>
      <c r="D26" s="62">
        <f t="shared" si="1"/>
        <v>-8.8852983757170004E-2</v>
      </c>
    </row>
    <row r="27" spans="1:4" x14ac:dyDescent="0.35">
      <c r="A27" s="59" t="s">
        <v>22</v>
      </c>
      <c r="B27" s="61">
        <f>SUM(Cookie!$G$48:$G$60)</f>
        <v>1458121</v>
      </c>
      <c r="C27" s="61">
        <f>SUM(Cookie!$C$61:$C$73)</f>
        <v>1875804</v>
      </c>
      <c r="D27" s="62">
        <f t="shared" si="1"/>
        <v>0.2864529075433383</v>
      </c>
    </row>
    <row r="28" spans="1:4" x14ac:dyDescent="0.35">
      <c r="A28" s="59" t="s">
        <v>24</v>
      </c>
      <c r="B28" s="61">
        <f>SUM(Danish!$G$48:$G$60)</f>
        <v>225785</v>
      </c>
      <c r="C28" s="61">
        <f>SUM(Danish!$C$61:$C$73)</f>
        <v>249768</v>
      </c>
      <c r="D28" s="62">
        <f t="shared" si="1"/>
        <v>0.10622051952078304</v>
      </c>
    </row>
    <row r="29" spans="1:4" x14ac:dyDescent="0.35">
      <c r="A29" s="59" t="s">
        <v>15</v>
      </c>
      <c r="B29" s="61">
        <f>SUM('Iced Layers'!$G$48:$G$60)</f>
        <v>737530</v>
      </c>
      <c r="C29" s="61">
        <f>SUM('Iced Layers'!$C$61:$C$73)</f>
        <v>697821</v>
      </c>
      <c r="D29" s="62">
        <f t="shared" si="1"/>
        <v>-5.3840521741488484E-2</v>
      </c>
    </row>
    <row r="30" spans="1:4" x14ac:dyDescent="0.35">
      <c r="A30" s="59" t="s">
        <v>572</v>
      </c>
      <c r="B30" s="61">
        <f>SUM('Iced Qtr Sheet'!$G$48:$G$60)</f>
        <v>459578</v>
      </c>
      <c r="C30" s="61">
        <f>SUM('Iced Qtr Sheet'!$C$61:$C$73)</f>
        <v>485262</v>
      </c>
      <c r="D30" s="62">
        <f t="shared" si="1"/>
        <v>5.5886051986822692E-2</v>
      </c>
    </row>
    <row r="31" spans="1:4" x14ac:dyDescent="0.35">
      <c r="A31" s="59" t="s">
        <v>573</v>
      </c>
      <c r="B31" s="61">
        <f>SUM(Parbaked!$G$48:$G$60)</f>
        <v>336806</v>
      </c>
      <c r="C31" s="61">
        <f>SUM(Parbaked!$C$61:$C$73)</f>
        <v>101905.99999999999</v>
      </c>
      <c r="D31" s="62">
        <f t="shared" si="1"/>
        <v>-0.69743413122094022</v>
      </c>
    </row>
    <row r="32" spans="1:4" x14ac:dyDescent="0.35">
      <c r="A32" s="59" t="s">
        <v>29</v>
      </c>
      <c r="B32" s="61">
        <f>SUM(Roll!$G$48:$G$60)</f>
        <v>218483</v>
      </c>
      <c r="C32" s="61">
        <f>SUM(Roll!$C$61:$C$73)</f>
        <v>198237</v>
      </c>
      <c r="D32" s="62">
        <f t="shared" si="1"/>
        <v>-9.266624863261673E-2</v>
      </c>
    </row>
    <row r="34" spans="1:4" ht="43.5" x14ac:dyDescent="0.35">
      <c r="A34" s="59" t="s">
        <v>1</v>
      </c>
      <c r="B34" s="60" t="s">
        <v>579</v>
      </c>
      <c r="C34" s="60" t="s">
        <v>580</v>
      </c>
      <c r="D34" s="60" t="s">
        <v>576</v>
      </c>
    </row>
    <row r="35" spans="1:4" x14ac:dyDescent="0.35">
      <c r="A35" s="59" t="s">
        <v>4</v>
      </c>
      <c r="B35" s="61">
        <f>SUM('Cake I'!$F$61:$F$65)</f>
        <v>359617</v>
      </c>
      <c r="C35" s="61">
        <f>SUM('Cake I'!$G$61:$G$65)</f>
        <v>268588</v>
      </c>
      <c r="D35" s="62">
        <f t="shared" ref="D35:D43" si="2">(C35-B35)/B35</f>
        <v>-0.25312763300956292</v>
      </c>
    </row>
    <row r="36" spans="1:4" x14ac:dyDescent="0.35">
      <c r="A36" s="59" t="s">
        <v>7</v>
      </c>
      <c r="B36" s="61">
        <f>SUM('Cake II'!$F$61:$F$65)</f>
        <v>641498</v>
      </c>
      <c r="C36" s="61">
        <f>SUM('Cake II'!$G$61:$G$65)</f>
        <v>522423</v>
      </c>
      <c r="D36" s="62">
        <f t="shared" si="2"/>
        <v>-0.18562022017215954</v>
      </c>
    </row>
    <row r="37" spans="1:4" x14ac:dyDescent="0.35">
      <c r="A37" s="59" t="s">
        <v>20</v>
      </c>
      <c r="B37" s="61">
        <f>SUM(Bread!$F$61:$F$65)</f>
        <v>90837</v>
      </c>
      <c r="C37" s="61">
        <f>SUM(Bread!$G$61:$G$65)</f>
        <v>90635</v>
      </c>
      <c r="D37" s="62">
        <f t="shared" si="2"/>
        <v>-2.2237634444114184E-3</v>
      </c>
    </row>
    <row r="38" spans="1:4" x14ac:dyDescent="0.35">
      <c r="A38" s="59" t="s">
        <v>22</v>
      </c>
      <c r="B38" s="61">
        <f>SUM(Cookie!$F$61:$F$65)</f>
        <v>606441</v>
      </c>
      <c r="C38" s="61">
        <f>SUM(Cookie!$G$61:$G$65)</f>
        <v>460092</v>
      </c>
      <c r="D38" s="62">
        <f t="shared" si="2"/>
        <v>-0.24132438275116624</v>
      </c>
    </row>
    <row r="39" spans="1:4" x14ac:dyDescent="0.35">
      <c r="A39" s="59" t="s">
        <v>24</v>
      </c>
      <c r="B39" s="61">
        <f>SUM(Danish!$F$61:$F$65)</f>
        <v>78191</v>
      </c>
      <c r="C39" s="61">
        <f>SUM(Danish!$G$61:$G$65)</f>
        <v>73806</v>
      </c>
      <c r="D39" s="62">
        <f t="shared" si="2"/>
        <v>-5.6080623089613896E-2</v>
      </c>
    </row>
    <row r="40" spans="1:4" x14ac:dyDescent="0.35">
      <c r="A40" s="59" t="s">
        <v>15</v>
      </c>
      <c r="B40" s="61">
        <f>SUM('Iced Layers'!$F$61:$F$65)</f>
        <v>193431</v>
      </c>
      <c r="C40" s="61">
        <f>SUM('Iced Layers'!$G$61:$G$65)</f>
        <v>222981</v>
      </c>
      <c r="D40" s="62">
        <f t="shared" si="2"/>
        <v>0.15276765358189742</v>
      </c>
    </row>
    <row r="41" spans="1:4" x14ac:dyDescent="0.35">
      <c r="A41" s="59" t="s">
        <v>572</v>
      </c>
      <c r="B41" s="61">
        <f>SUM('Iced Qtr Sheet'!$F$61:$F$65)</f>
        <v>152276</v>
      </c>
      <c r="C41" s="61">
        <f>SUM('Iced Qtr Sheet'!$G$61:$G$65)</f>
        <v>146362</v>
      </c>
      <c r="D41" s="62">
        <f t="shared" si="2"/>
        <v>-3.8837374241508842E-2</v>
      </c>
    </row>
    <row r="42" spans="1:4" x14ac:dyDescent="0.35">
      <c r="A42" s="59" t="s">
        <v>573</v>
      </c>
      <c r="B42" s="61">
        <f>SUM(Parbaked!$F$61:$F$65)</f>
        <v>102703</v>
      </c>
      <c r="C42" s="61">
        <f>SUM(Parbaked!$G$61:$G$65)</f>
        <v>101906</v>
      </c>
      <c r="D42" s="62">
        <f t="shared" si="2"/>
        <v>-7.7602406940400961E-3</v>
      </c>
    </row>
    <row r="43" spans="1:4" x14ac:dyDescent="0.35">
      <c r="A43" s="59" t="s">
        <v>29</v>
      </c>
      <c r="B43" s="61">
        <f>SUM(Roll!$F$61:$F$65)</f>
        <v>56815</v>
      </c>
      <c r="C43" s="61">
        <f>SUM(Roll!$G$61:$G$65)</f>
        <v>58178</v>
      </c>
      <c r="D43" s="62">
        <f t="shared" si="2"/>
        <v>2.3990143448033088E-2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FB868-4119-4DAC-9C36-794C8C2A55DE}">
  <sheetPr codeName="Sheet10"/>
  <dimension ref="A33:U112"/>
  <sheetViews>
    <sheetView zoomScale="80" zoomScaleNormal="80" workbookViewId="0">
      <selection activeCell="C74" sqref="C74"/>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21" ht="31" x14ac:dyDescent="0.35">
      <c r="A33" s="7" t="s">
        <v>268</v>
      </c>
      <c r="B33" s="8" t="str">
        <f>("Demand ("&amp;C43&amp;")")</f>
        <v>Demand (Cases)</v>
      </c>
      <c r="C33" s="8" t="s">
        <v>269</v>
      </c>
      <c r="D33" s="8" t="s">
        <v>270</v>
      </c>
      <c r="E33" s="8" t="s">
        <v>271</v>
      </c>
      <c r="F33" s="9"/>
      <c r="G33" s="7" t="s">
        <v>268</v>
      </c>
      <c r="H33" s="7" t="s">
        <v>272</v>
      </c>
      <c r="I33" s="7" t="s">
        <v>273</v>
      </c>
      <c r="J33" s="9"/>
      <c r="K33" s="9"/>
      <c r="L33" s="11" t="s">
        <v>274</v>
      </c>
      <c r="M33" s="10"/>
      <c r="N33" s="9"/>
      <c r="O33" s="10"/>
      <c r="P33" s="11" t="s">
        <v>275</v>
      </c>
      <c r="Q33" s="10"/>
      <c r="S33" s="10"/>
      <c r="T33" s="11" t="s">
        <v>276</v>
      </c>
      <c r="U33" s="10"/>
    </row>
    <row r="34" spans="1:21" ht="15.5" x14ac:dyDescent="0.35">
      <c r="A34" s="24">
        <v>2024</v>
      </c>
      <c r="B34" s="12">
        <f>SUM($K$48:$K$60)</f>
        <v>218483</v>
      </c>
      <c r="C34" s="13">
        <f>$B34/(SUM($M$48:$M$60))</f>
        <v>1.6995972581450756</v>
      </c>
      <c r="D34" s="13">
        <f>$B34/(SUM($N$48:$N$60))</f>
        <v>1.4567976498386366</v>
      </c>
      <c r="E34" s="13">
        <f>$B34/(SUM($O$48:$O$60))</f>
        <v>0.36419941245965914</v>
      </c>
      <c r="F34" s="9"/>
      <c r="G34" s="7">
        <f>A34</f>
        <v>2024</v>
      </c>
      <c r="H34" s="14"/>
      <c r="I34" s="15">
        <f>AVERAGE($L$48:$L$60)</f>
        <v>0.53557178392458471</v>
      </c>
      <c r="J34" s="9"/>
      <c r="K34" s="9"/>
      <c r="L34" s="8" t="s">
        <v>277</v>
      </c>
      <c r="M34" s="8" t="s">
        <v>278</v>
      </c>
      <c r="N34" s="9"/>
      <c r="O34" s="16"/>
      <c r="P34" s="8" t="s">
        <v>277</v>
      </c>
      <c r="Q34" s="8" t="s">
        <v>278</v>
      </c>
      <c r="S34" s="16"/>
      <c r="T34" s="8" t="s">
        <v>277</v>
      </c>
      <c r="U34" s="8" t="s">
        <v>278</v>
      </c>
    </row>
    <row r="35" spans="1:21" ht="15.5" x14ac:dyDescent="0.35">
      <c r="A35" s="7">
        <f>A34+1</f>
        <v>2025</v>
      </c>
      <c r="B35" s="12">
        <f>SUM($K$61:$K$73)</f>
        <v>197535</v>
      </c>
      <c r="C35" s="13">
        <f>$B35/(SUM($M$61:$M$73))</f>
        <v>1.1450465793158473</v>
      </c>
      <c r="D35" s="13">
        <f>$B35/(SUM($N$61:$N$73))</f>
        <v>0.98146849655644075</v>
      </c>
      <c r="E35" s="13">
        <f>$B35/(SUM($O$61:$O$73))</f>
        <v>0.24536712413911019</v>
      </c>
      <c r="F35" s="9"/>
      <c r="G35" s="7">
        <f t="shared" ref="G35:G38" si="0">A35</f>
        <v>2025</v>
      </c>
      <c r="H35" s="27">
        <v>0.16001470440593946</v>
      </c>
      <c r="I35" s="15">
        <f>AVERAGE($L$61:$L$73)</f>
        <v>0.71873196953041163</v>
      </c>
      <c r="J35" s="9"/>
      <c r="K35" s="17" t="s">
        <v>279</v>
      </c>
      <c r="L35" s="28">
        <v>0</v>
      </c>
      <c r="M35" s="28">
        <v>0</v>
      </c>
      <c r="N35" s="9"/>
      <c r="O35" s="17" t="s">
        <v>279</v>
      </c>
      <c r="P35" s="28">
        <v>0</v>
      </c>
      <c r="Q35" s="28">
        <v>12</v>
      </c>
      <c r="S35" s="17" t="s">
        <v>279</v>
      </c>
      <c r="T35" s="69">
        <v>2</v>
      </c>
      <c r="U35" s="69">
        <v>12</v>
      </c>
    </row>
    <row r="36" spans="1:21" ht="15.5" x14ac:dyDescent="0.35">
      <c r="A36" s="7">
        <f t="shared" ref="A36:A38" si="1">A35+1</f>
        <v>2026</v>
      </c>
      <c r="B36" s="12">
        <f>SUM($K$74:$K$86)</f>
        <v>178902</v>
      </c>
      <c r="C36" s="13">
        <f>$B36/(SUM($M$74:$M$86))</f>
        <v>1.0370370978953791</v>
      </c>
      <c r="D36" s="13">
        <f>$B36/(SUM($N$74:$N$86))</f>
        <v>0.88888894105318228</v>
      </c>
      <c r="E36" s="13">
        <f>$B36/(SUM($O$74:$O$86))</f>
        <v>0.22222223526329557</v>
      </c>
      <c r="F36" s="9"/>
      <c r="G36" s="7">
        <f t="shared" si="0"/>
        <v>2026</v>
      </c>
      <c r="H36" s="27">
        <v>0.01</v>
      </c>
      <c r="I36" s="15">
        <f>AVERAGE($L$74:$L$86)</f>
        <v>0.71873196953041163</v>
      </c>
      <c r="J36" s="9"/>
      <c r="K36" s="17" t="s">
        <v>280</v>
      </c>
      <c r="L36" s="28">
        <v>1</v>
      </c>
      <c r="M36" s="28">
        <v>12</v>
      </c>
      <c r="N36" s="9"/>
      <c r="O36" s="17" t="s">
        <v>280</v>
      </c>
      <c r="P36" s="28">
        <v>1</v>
      </c>
      <c r="Q36" s="28">
        <v>12</v>
      </c>
      <c r="S36" s="17" t="s">
        <v>280</v>
      </c>
      <c r="T36" s="69">
        <v>2</v>
      </c>
      <c r="U36" s="69">
        <v>12</v>
      </c>
    </row>
    <row r="37" spans="1:21" ht="15.5" x14ac:dyDescent="0.35">
      <c r="A37" s="7">
        <f t="shared" si="1"/>
        <v>2027</v>
      </c>
      <c r="B37" s="12">
        <f>SUM($K$87:$K$99)</f>
        <v>178902</v>
      </c>
      <c r="C37" s="13">
        <f>$B37/(SUM($M$87:$M$99))</f>
        <v>1.0370370978953791</v>
      </c>
      <c r="D37" s="13">
        <f>$B37/(SUM($N$87:$N$99))</f>
        <v>0.88888894105318228</v>
      </c>
      <c r="E37" s="13">
        <f>$B37/(SUM($O$87:$O$99))</f>
        <v>0.22222223526329557</v>
      </c>
      <c r="F37" s="9"/>
      <c r="G37" s="7">
        <f t="shared" si="0"/>
        <v>2027</v>
      </c>
      <c r="H37" s="27">
        <v>0</v>
      </c>
      <c r="I37" s="15">
        <f>AVERAGE($L$87:$L$99)</f>
        <v>0.71873196953041163</v>
      </c>
      <c r="J37" s="9"/>
      <c r="K37" s="17" t="s">
        <v>281</v>
      </c>
      <c r="L37" s="28">
        <v>1</v>
      </c>
      <c r="M37" s="28">
        <v>12</v>
      </c>
      <c r="N37" s="9"/>
      <c r="O37" s="17" t="s">
        <v>281</v>
      </c>
      <c r="P37" s="28">
        <v>1</v>
      </c>
      <c r="Q37" s="28">
        <v>12</v>
      </c>
      <c r="S37" s="17" t="s">
        <v>281</v>
      </c>
      <c r="T37" s="69">
        <v>2</v>
      </c>
      <c r="U37" s="69">
        <v>12</v>
      </c>
    </row>
    <row r="38" spans="1:21" ht="15.5" x14ac:dyDescent="0.35">
      <c r="A38" s="7">
        <f t="shared" si="1"/>
        <v>2028</v>
      </c>
      <c r="B38" s="12">
        <f>SUM($K$100:$K$112)</f>
        <v>178902</v>
      </c>
      <c r="C38" s="13">
        <f>$B38/(SUM($M$100:$M$112))</f>
        <v>1.0370370978953791</v>
      </c>
      <c r="D38" s="13">
        <f>$B38/(SUM($N$100:$N$112))</f>
        <v>0.88888894105318228</v>
      </c>
      <c r="E38" s="13">
        <f>$B38/(SUM($O$100:$O$112))</f>
        <v>0.22222223526329557</v>
      </c>
      <c r="F38" s="9"/>
      <c r="G38" s="7">
        <f t="shared" si="0"/>
        <v>2028</v>
      </c>
      <c r="H38" s="27">
        <v>0</v>
      </c>
      <c r="I38" s="15">
        <f>AVERAGE($L$100:$L$112)</f>
        <v>0.71873196953041163</v>
      </c>
      <c r="J38" s="9"/>
      <c r="K38" s="17" t="s">
        <v>282</v>
      </c>
      <c r="L38" s="28">
        <v>1</v>
      </c>
      <c r="M38" s="28">
        <v>12</v>
      </c>
      <c r="N38" s="9"/>
      <c r="O38" s="17" t="s">
        <v>282</v>
      </c>
      <c r="P38" s="28">
        <v>1</v>
      </c>
      <c r="Q38" s="28">
        <v>12</v>
      </c>
      <c r="S38" s="17" t="s">
        <v>282</v>
      </c>
      <c r="T38" s="69">
        <v>2</v>
      </c>
      <c r="U38" s="69">
        <v>12</v>
      </c>
    </row>
    <row r="39" spans="1:21" ht="15.5" x14ac:dyDescent="0.35">
      <c r="A39" s="9"/>
      <c r="B39" s="9"/>
      <c r="C39" s="9"/>
      <c r="D39" s="9"/>
      <c r="E39" s="9"/>
      <c r="F39" s="9"/>
      <c r="G39" s="9"/>
      <c r="H39" s="9"/>
      <c r="I39" s="9"/>
      <c r="J39" s="9"/>
      <c r="K39" s="17" t="s">
        <v>283</v>
      </c>
      <c r="L39" s="28">
        <v>0</v>
      </c>
      <c r="M39" s="28">
        <v>12</v>
      </c>
      <c r="N39" s="9"/>
      <c r="O39" s="17" t="s">
        <v>283</v>
      </c>
      <c r="P39" s="28">
        <v>0.5</v>
      </c>
      <c r="Q39" s="28">
        <v>12</v>
      </c>
      <c r="S39" s="17" t="s">
        <v>283</v>
      </c>
      <c r="T39" s="69">
        <v>2</v>
      </c>
      <c r="U39" s="69">
        <v>12</v>
      </c>
    </row>
    <row r="40" spans="1:21" ht="15.5" x14ac:dyDescent="0.35">
      <c r="A40" s="9"/>
      <c r="B40" s="9"/>
      <c r="C40" s="18" t="s">
        <v>284</v>
      </c>
      <c r="D40" s="9"/>
      <c r="E40" s="9"/>
      <c r="F40" s="9"/>
      <c r="G40" s="19" t="str">
        <f>"Actual "&amp;A35&amp;" Growth YTD"</f>
        <v>Actual 2025 Growth YTD</v>
      </c>
      <c r="H40" s="9"/>
      <c r="I40" s="9"/>
      <c r="J40" s="9"/>
      <c r="K40" s="17" t="s">
        <v>285</v>
      </c>
      <c r="L40" s="28">
        <v>0</v>
      </c>
      <c r="M40" s="28">
        <v>0</v>
      </c>
      <c r="N40" s="9"/>
      <c r="O40" s="17" t="s">
        <v>285</v>
      </c>
      <c r="P40" s="28">
        <v>0</v>
      </c>
      <c r="Q40" s="28">
        <v>12</v>
      </c>
      <c r="S40" s="17" t="s">
        <v>285</v>
      </c>
      <c r="T40" s="69">
        <v>2</v>
      </c>
      <c r="U40" s="69">
        <v>12</v>
      </c>
    </row>
    <row r="41" spans="1:21" ht="15.5" x14ac:dyDescent="0.35">
      <c r="A41" s="9"/>
      <c r="B41" s="17" t="s">
        <v>286</v>
      </c>
      <c r="C41" s="40">
        <f>'KDT Q1 25 '!L207</f>
        <v>2.1369622255845133</v>
      </c>
      <c r="D41" s="19" t="str">
        <f>CONCATENATE(C43," per Minute")</f>
        <v>Cases per Minute</v>
      </c>
      <c r="E41" s="9"/>
      <c r="F41" s="9"/>
      <c r="G41" s="23">
        <f>IFERROR(SUM($J$61:$J$73)/SUM($J$48:$J$60)-1,"")</f>
        <v>-0.18615094075680216</v>
      </c>
      <c r="H41" s="9"/>
      <c r="I41" s="9"/>
      <c r="J41" s="9"/>
      <c r="K41" s="17" t="s">
        <v>287</v>
      </c>
      <c r="L41" s="28">
        <v>0</v>
      </c>
      <c r="M41" s="28">
        <v>0</v>
      </c>
      <c r="N41" s="9"/>
      <c r="O41" s="17" t="s">
        <v>287</v>
      </c>
      <c r="P41" s="28">
        <v>0</v>
      </c>
      <c r="Q41" s="28">
        <v>12</v>
      </c>
      <c r="S41" s="17" t="s">
        <v>287</v>
      </c>
      <c r="T41" s="69">
        <v>2</v>
      </c>
      <c r="U41" s="69">
        <v>12</v>
      </c>
    </row>
    <row r="42" spans="1:21" ht="15.5" x14ac:dyDescent="0.35">
      <c r="A42" s="9"/>
      <c r="B42" s="17"/>
      <c r="C42" s="35"/>
      <c r="D42" s="9"/>
      <c r="E42" s="9"/>
      <c r="F42" s="9"/>
      <c r="H42" s="9"/>
      <c r="I42" s="9"/>
      <c r="J42" s="9"/>
      <c r="K42" s="9"/>
      <c r="L42" s="17" t="s">
        <v>288</v>
      </c>
      <c r="M42" s="20">
        <f>(L35*M35)+(L36*M36)+(L37*M37)+(L38*M38)+(L39*M39)+(L40*M40)+(L41*M41)</f>
        <v>36</v>
      </c>
      <c r="N42" s="9"/>
      <c r="O42" s="18"/>
      <c r="P42" s="17" t="s">
        <v>288</v>
      </c>
      <c r="Q42" s="20">
        <f>(P35*Q35)+(P36*Q36)+(P37*Q37)+(P38*Q38)+(P39*Q39)+(P40*Q40)+(P41*Q41)</f>
        <v>42</v>
      </c>
      <c r="S42" s="18"/>
      <c r="T42" s="17" t="s">
        <v>288</v>
      </c>
      <c r="U42" s="20">
        <f>(T35*U35)+(T36*U36)+(T37*U37)+(T38*U38)+(T39*U39)+(T40*U40)+(T41*U41)</f>
        <v>168</v>
      </c>
    </row>
    <row r="43" spans="1:21" ht="15.5" x14ac:dyDescent="0.35">
      <c r="A43" s="9"/>
      <c r="B43" s="17" t="s">
        <v>289</v>
      </c>
      <c r="C43" s="26" t="s">
        <v>290</v>
      </c>
      <c r="D43" s="9"/>
      <c r="E43" s="9"/>
      <c r="F43" s="9"/>
      <c r="G43" s="9"/>
      <c r="H43" s="9"/>
      <c r="I43" s="9"/>
      <c r="J43" s="9"/>
      <c r="K43" s="9"/>
      <c r="L43" s="17" t="s">
        <v>291</v>
      </c>
      <c r="M43" s="9">
        <v>52</v>
      </c>
      <c r="N43" s="9"/>
      <c r="O43" s="18"/>
      <c r="P43" s="17" t="s">
        <v>291</v>
      </c>
      <c r="Q43" s="9">
        <v>52</v>
      </c>
      <c r="S43" s="18"/>
      <c r="T43" s="17" t="s">
        <v>291</v>
      </c>
      <c r="U43" s="9">
        <v>52</v>
      </c>
    </row>
    <row r="44" spans="1:21" ht="15.5" x14ac:dyDescent="0.35">
      <c r="A44" s="22"/>
      <c r="B44" s="9"/>
      <c r="C44" s="17"/>
      <c r="D44" s="21"/>
      <c r="E44" s="9"/>
      <c r="F44" s="9"/>
      <c r="G44" s="9"/>
      <c r="H44" s="9"/>
      <c r="I44" s="9"/>
      <c r="J44" s="9"/>
      <c r="K44" s="9"/>
      <c r="L44" s="17" t="s">
        <v>292</v>
      </c>
      <c r="M44" s="21">
        <f>M42*M43</f>
        <v>1872</v>
      </c>
      <c r="N44" s="9"/>
      <c r="O44" s="18"/>
      <c r="P44" s="17" t="s">
        <v>292</v>
      </c>
      <c r="Q44" s="21">
        <f>Q42*Q43</f>
        <v>2184</v>
      </c>
      <c r="S44" s="18"/>
      <c r="T44" s="17" t="s">
        <v>292</v>
      </c>
      <c r="U44" s="21">
        <f>U42*U43</f>
        <v>8736</v>
      </c>
    </row>
    <row r="45" spans="1:21" ht="15.5" x14ac:dyDescent="0.35">
      <c r="A45" s="22"/>
      <c r="B45" s="9"/>
      <c r="C45" s="9"/>
      <c r="D45" s="9"/>
      <c r="E45" s="9"/>
      <c r="F45" s="9"/>
      <c r="G45" s="9"/>
      <c r="H45" s="9"/>
      <c r="I45" s="9"/>
      <c r="J45" s="9"/>
      <c r="K45" s="9"/>
      <c r="L45" s="17" t="s">
        <v>293</v>
      </c>
      <c r="M45" s="9">
        <f>M44/13</f>
        <v>144</v>
      </c>
      <c r="N45" s="9"/>
      <c r="O45" s="18"/>
      <c r="P45" s="17" t="s">
        <v>293</v>
      </c>
      <c r="Q45" s="9">
        <f>Q44/13</f>
        <v>168</v>
      </c>
      <c r="S45" s="18"/>
      <c r="T45" s="17" t="s">
        <v>293</v>
      </c>
      <c r="U45" s="9">
        <f>U44/13</f>
        <v>672</v>
      </c>
    </row>
    <row r="46" spans="1:21" ht="29.25" customHeight="1" x14ac:dyDescent="0.35"/>
    <row r="47" spans="1:21"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t="s">
        <v>273</v>
      </c>
      <c r="M47" s="6" t="s">
        <v>269</v>
      </c>
      <c r="N47" s="6" t="s">
        <v>270</v>
      </c>
      <c r="O47" s="6" t="s">
        <v>271</v>
      </c>
      <c r="P47" s="6" t="s">
        <v>304</v>
      </c>
      <c r="Q47" s="6" t="s">
        <v>305</v>
      </c>
      <c r="R47" s="6" t="s">
        <v>306</v>
      </c>
      <c r="S47" s="6" t="s">
        <v>307</v>
      </c>
    </row>
    <row r="48" spans="1:21" x14ac:dyDescent="0.35">
      <c r="A48" s="1">
        <f>$A$34</f>
        <v>2024</v>
      </c>
      <c r="B48" s="1">
        <v>1</v>
      </c>
      <c r="C48" s="29">
        <v>33555</v>
      </c>
      <c r="D48" s="29">
        <v>21495</v>
      </c>
      <c r="E48" s="29">
        <v>25745</v>
      </c>
      <c r="F48" s="29">
        <v>19587</v>
      </c>
      <c r="G48" s="29">
        <v>19326</v>
      </c>
      <c r="H48" s="30">
        <v>26006</v>
      </c>
      <c r="I48" s="30"/>
      <c r="J48" s="5">
        <f>IF(G61&gt;0,G48,0)</f>
        <v>19326</v>
      </c>
      <c r="K48" s="5">
        <f>IF(G48&gt;0,G48,C48)</f>
        <v>19326</v>
      </c>
      <c r="L48" s="31">
        <f>'KDT Q4 24 '!$J$207</f>
        <v>0.53557178392458471</v>
      </c>
      <c r="M48" s="5">
        <f t="shared" ref="M48:M111" si="2">$C$41*$L48*60*$M$45</f>
        <v>9888.451240340868</v>
      </c>
      <c r="N48" s="5">
        <f t="shared" ref="N48:N111" si="3">$C$41*$L48*60*$Q$45</f>
        <v>11536.526447064345</v>
      </c>
      <c r="O48" s="5">
        <f>$C$41*$L48*60*$U$45</f>
        <v>46146.10578825738</v>
      </c>
      <c r="P48" s="70">
        <f>IF(K48=0,0%,K48/M48)</f>
        <v>1.9544011018791054</v>
      </c>
      <c r="Q48" s="70">
        <f>IF(K48=0,0%,K48/N48)</f>
        <v>1.6752009444678049</v>
      </c>
      <c r="R48" s="70">
        <f>IF(K48=0,0%,K48/O48)</f>
        <v>0.41880023611695122</v>
      </c>
      <c r="S48" s="82">
        <f t="shared" ref="S48:S52" si="4">IF(ISBLANK(E48),#N/A,(E48/(C48/28)))</f>
        <v>21.482938459246014</v>
      </c>
    </row>
    <row r="49" spans="1:19" x14ac:dyDescent="0.35">
      <c r="A49" s="1"/>
      <c r="B49" s="1">
        <v>2</v>
      </c>
      <c r="C49" s="29">
        <v>20729</v>
      </c>
      <c r="D49" s="29">
        <v>23044</v>
      </c>
      <c r="E49" s="29">
        <v>26006</v>
      </c>
      <c r="F49" s="29">
        <v>20106</v>
      </c>
      <c r="G49" s="29">
        <v>19810</v>
      </c>
      <c r="H49" s="30">
        <v>20666</v>
      </c>
      <c r="I49" s="30"/>
      <c r="J49" s="5">
        <f t="shared" ref="J49:J60" si="5">IF(G62&gt;0,G49,0)</f>
        <v>19810</v>
      </c>
      <c r="K49" s="5">
        <f t="shared" ref="K49:K112" si="6">IF(G49&gt;0,G49,C49)</f>
        <v>19810</v>
      </c>
      <c r="L49" s="32">
        <f>L48</f>
        <v>0.53557178392458471</v>
      </c>
      <c r="M49" s="5">
        <f t="shared" si="2"/>
        <v>9888.451240340868</v>
      </c>
      <c r="N49" s="5">
        <f t="shared" si="3"/>
        <v>11536.526447064345</v>
      </c>
      <c r="O49" s="5">
        <f t="shared" ref="O49:O112" si="7">$C$41*$L49*60*$U$45</f>
        <v>46146.10578825738</v>
      </c>
      <c r="P49" s="70">
        <f t="shared" ref="P49:P112" si="8">IF(K49=0,0%,K49/M49)</f>
        <v>2.0033470882865094</v>
      </c>
      <c r="Q49" s="70">
        <f t="shared" ref="Q49:Q112" si="9">IF(K49=0,0%,K49/N49)</f>
        <v>1.7171546471027224</v>
      </c>
      <c r="R49" s="70">
        <f t="shared" ref="R49:R112" si="10">IF(K49=0,0%,K49/O49)</f>
        <v>0.42928866177568059</v>
      </c>
      <c r="S49" s="82">
        <f t="shared" si="4"/>
        <v>35.127984948622704</v>
      </c>
    </row>
    <row r="50" spans="1:19" x14ac:dyDescent="0.35">
      <c r="A50" s="1"/>
      <c r="B50" s="1">
        <v>3</v>
      </c>
      <c r="C50" s="29">
        <v>16592</v>
      </c>
      <c r="D50" s="29">
        <v>19844</v>
      </c>
      <c r="E50" s="29">
        <v>20666</v>
      </c>
      <c r="F50" s="29">
        <v>11750</v>
      </c>
      <c r="G50" s="29">
        <v>15855</v>
      </c>
      <c r="H50" s="30">
        <v>17500</v>
      </c>
      <c r="I50" s="30"/>
      <c r="J50" s="5">
        <f t="shared" si="5"/>
        <v>15855</v>
      </c>
      <c r="K50" s="5">
        <f t="shared" si="6"/>
        <v>15855</v>
      </c>
      <c r="L50" s="32">
        <f t="shared" ref="L50:L112" si="11">L49</f>
        <v>0.53557178392458471</v>
      </c>
      <c r="M50" s="5">
        <f t="shared" si="2"/>
        <v>9888.451240340868</v>
      </c>
      <c r="N50" s="5">
        <f t="shared" si="3"/>
        <v>11536.526447064345</v>
      </c>
      <c r="O50" s="5">
        <f t="shared" si="7"/>
        <v>46146.10578825738</v>
      </c>
      <c r="P50" s="70">
        <f t="shared" si="8"/>
        <v>1.6033855671268353</v>
      </c>
      <c r="Q50" s="70">
        <f t="shared" si="9"/>
        <v>1.374330486108716</v>
      </c>
      <c r="R50" s="70">
        <f t="shared" si="10"/>
        <v>0.343582621527179</v>
      </c>
      <c r="S50" s="82">
        <f t="shared" si="4"/>
        <v>34.875120540019289</v>
      </c>
    </row>
    <row r="51" spans="1:19" x14ac:dyDescent="0.35">
      <c r="A51" s="1"/>
      <c r="B51" s="1">
        <v>4</v>
      </c>
      <c r="C51" s="29">
        <v>15561</v>
      </c>
      <c r="D51" s="29">
        <v>18525</v>
      </c>
      <c r="E51" s="29">
        <v>17500</v>
      </c>
      <c r="F51" s="29">
        <v>13043</v>
      </c>
      <c r="G51" s="29">
        <v>16494</v>
      </c>
      <c r="H51" s="30">
        <v>12479</v>
      </c>
      <c r="I51" s="30"/>
      <c r="J51" s="5">
        <f t="shared" si="5"/>
        <v>16494</v>
      </c>
      <c r="K51" s="5">
        <f t="shared" si="6"/>
        <v>16494</v>
      </c>
      <c r="L51" s="32">
        <f t="shared" si="11"/>
        <v>0.53557178392458471</v>
      </c>
      <c r="M51" s="5">
        <f t="shared" si="2"/>
        <v>9888.451240340868</v>
      </c>
      <c r="N51" s="5">
        <f t="shared" si="3"/>
        <v>11536.526447064345</v>
      </c>
      <c r="O51" s="5">
        <f t="shared" si="7"/>
        <v>46146.10578825738</v>
      </c>
      <c r="P51" s="70">
        <f t="shared" si="8"/>
        <v>1.6680064045531391</v>
      </c>
      <c r="Q51" s="70">
        <f t="shared" si="9"/>
        <v>1.4297197753312623</v>
      </c>
      <c r="R51" s="70">
        <f t="shared" si="10"/>
        <v>0.35742994383281557</v>
      </c>
      <c r="S51" s="82">
        <f t="shared" si="4"/>
        <v>31.488978857399911</v>
      </c>
    </row>
    <row r="52" spans="1:19" x14ac:dyDescent="0.35">
      <c r="A52" s="1"/>
      <c r="B52" s="1">
        <v>5</v>
      </c>
      <c r="C52" s="29">
        <v>15800</v>
      </c>
      <c r="D52" s="29">
        <v>22850</v>
      </c>
      <c r="E52" s="29">
        <v>12479</v>
      </c>
      <c r="F52" s="29">
        <v>15078</v>
      </c>
      <c r="G52" s="29">
        <v>15643</v>
      </c>
      <c r="H52" s="29">
        <v>9849</v>
      </c>
      <c r="I52" s="30"/>
      <c r="J52" s="5">
        <f t="shared" si="5"/>
        <v>0</v>
      </c>
      <c r="K52" s="5">
        <f t="shared" si="6"/>
        <v>15643</v>
      </c>
      <c r="L52" s="32">
        <f t="shared" si="11"/>
        <v>0.53557178392458471</v>
      </c>
      <c r="M52" s="5">
        <f t="shared" si="2"/>
        <v>9888.451240340868</v>
      </c>
      <c r="N52" s="5">
        <f t="shared" si="3"/>
        <v>11536.526447064345</v>
      </c>
      <c r="O52" s="5">
        <f t="shared" si="7"/>
        <v>46146.10578825738</v>
      </c>
      <c r="P52" s="70">
        <f t="shared" si="8"/>
        <v>1.5819464160558236</v>
      </c>
      <c r="Q52" s="70">
        <f t="shared" si="9"/>
        <v>1.3559540709049918</v>
      </c>
      <c r="R52" s="70">
        <f t="shared" si="10"/>
        <v>0.33898851772624794</v>
      </c>
      <c r="S52" s="82">
        <f t="shared" si="4"/>
        <v>22.114683544303794</v>
      </c>
    </row>
    <row r="53" spans="1:19" x14ac:dyDescent="0.35">
      <c r="A53" s="1"/>
      <c r="B53" s="1">
        <v>6</v>
      </c>
      <c r="C53" s="29">
        <v>16176</v>
      </c>
      <c r="D53" s="29">
        <v>21539</v>
      </c>
      <c r="E53" s="29">
        <v>9849</v>
      </c>
      <c r="F53" s="29">
        <v>16215</v>
      </c>
      <c r="G53" s="29">
        <v>15840</v>
      </c>
      <c r="H53" s="29">
        <v>14771</v>
      </c>
      <c r="I53" s="30"/>
      <c r="J53" s="5">
        <f t="shared" si="5"/>
        <v>0</v>
      </c>
      <c r="K53" s="5">
        <f t="shared" si="6"/>
        <v>15840</v>
      </c>
      <c r="L53" s="32">
        <f t="shared" si="11"/>
        <v>0.53557178392458471</v>
      </c>
      <c r="M53" s="5">
        <f t="shared" si="2"/>
        <v>9888.451240340868</v>
      </c>
      <c r="N53" s="5">
        <f t="shared" si="3"/>
        <v>11536.526447064345</v>
      </c>
      <c r="O53" s="5">
        <f t="shared" si="7"/>
        <v>46146.10578825738</v>
      </c>
      <c r="P53" s="70">
        <f t="shared" si="8"/>
        <v>1.6018686460604901</v>
      </c>
      <c r="Q53" s="70">
        <f t="shared" si="9"/>
        <v>1.3730302680518487</v>
      </c>
      <c r="R53" s="70">
        <f t="shared" si="10"/>
        <v>0.34325756701296217</v>
      </c>
      <c r="S53" s="82">
        <f>IF(ISBLANK(E53),#N/A,(E53/(C53/28)))</f>
        <v>17.048219584569733</v>
      </c>
    </row>
    <row r="54" spans="1:19" x14ac:dyDescent="0.35">
      <c r="A54" s="1"/>
      <c r="B54" s="1">
        <v>7</v>
      </c>
      <c r="C54" s="29">
        <v>15996</v>
      </c>
      <c r="D54" s="29">
        <v>23222</v>
      </c>
      <c r="E54" s="29">
        <v>14771</v>
      </c>
      <c r="F54" s="29">
        <v>20062</v>
      </c>
      <c r="G54" s="29">
        <v>15962</v>
      </c>
      <c r="H54" s="29">
        <v>15856</v>
      </c>
      <c r="I54" s="30"/>
      <c r="J54" s="5">
        <f t="shared" si="5"/>
        <v>0</v>
      </c>
      <c r="K54" s="5">
        <f t="shared" si="6"/>
        <v>15962</v>
      </c>
      <c r="L54" s="32">
        <f t="shared" si="11"/>
        <v>0.53557178392458471</v>
      </c>
      <c r="M54" s="5">
        <f t="shared" si="2"/>
        <v>9888.451240340868</v>
      </c>
      <c r="N54" s="5">
        <f t="shared" si="3"/>
        <v>11536.526447064345</v>
      </c>
      <c r="O54" s="5">
        <f t="shared" si="7"/>
        <v>46146.10578825738</v>
      </c>
      <c r="P54" s="70">
        <f t="shared" si="8"/>
        <v>1.6142062707334308</v>
      </c>
      <c r="Q54" s="70">
        <f t="shared" si="9"/>
        <v>1.3836053749143693</v>
      </c>
      <c r="R54" s="70">
        <f t="shared" si="10"/>
        <v>0.34590134372859233</v>
      </c>
      <c r="S54" s="82">
        <f t="shared" ref="S54:S112" si="12">IF(ISBLANK(E54),#N/A,(E54/(C54/28)))</f>
        <v>25.855713928482118</v>
      </c>
    </row>
    <row r="55" spans="1:19" x14ac:dyDescent="0.35">
      <c r="A55" s="1"/>
      <c r="B55" s="1">
        <v>8</v>
      </c>
      <c r="C55" s="29">
        <v>16394</v>
      </c>
      <c r="D55" s="29">
        <v>23526</v>
      </c>
      <c r="E55" s="29">
        <v>15856</v>
      </c>
      <c r="F55" s="29">
        <v>25416</v>
      </c>
      <c r="G55" s="29">
        <v>16179</v>
      </c>
      <c r="H55" s="29">
        <v>23139</v>
      </c>
      <c r="I55" s="30"/>
      <c r="J55" s="5">
        <f t="shared" si="5"/>
        <v>0</v>
      </c>
      <c r="K55" s="5">
        <f t="shared" si="6"/>
        <v>16179</v>
      </c>
      <c r="L55" s="32">
        <f t="shared" si="11"/>
        <v>0.53557178392458471</v>
      </c>
      <c r="M55" s="5">
        <f t="shared" si="2"/>
        <v>9888.451240340868</v>
      </c>
      <c r="N55" s="5">
        <f t="shared" si="3"/>
        <v>11536.526447064345</v>
      </c>
      <c r="O55" s="5">
        <f t="shared" si="7"/>
        <v>46146.10578825738</v>
      </c>
      <c r="P55" s="70">
        <f t="shared" si="8"/>
        <v>1.6361510621598907</v>
      </c>
      <c r="Q55" s="70">
        <f t="shared" si="9"/>
        <v>1.4024151961370492</v>
      </c>
      <c r="R55" s="70">
        <f t="shared" si="10"/>
        <v>0.35060379903426231</v>
      </c>
      <c r="S55" s="82">
        <f t="shared" si="12"/>
        <v>27.081127241673784</v>
      </c>
    </row>
    <row r="56" spans="1:19" x14ac:dyDescent="0.35">
      <c r="A56" s="1"/>
      <c r="B56" s="1">
        <v>9</v>
      </c>
      <c r="C56" s="29">
        <v>16485</v>
      </c>
      <c r="D56" s="29">
        <v>16672</v>
      </c>
      <c r="E56" s="29">
        <v>23139</v>
      </c>
      <c r="F56" s="29">
        <v>24412</v>
      </c>
      <c r="G56" s="29">
        <v>15771</v>
      </c>
      <c r="H56" s="29">
        <v>32883</v>
      </c>
      <c r="I56" s="30"/>
      <c r="J56" s="5">
        <f t="shared" si="5"/>
        <v>0</v>
      </c>
      <c r="K56" s="5">
        <f t="shared" si="6"/>
        <v>15771</v>
      </c>
      <c r="L56" s="32">
        <f t="shared" si="11"/>
        <v>0.53557178392458471</v>
      </c>
      <c r="M56" s="5">
        <f t="shared" si="2"/>
        <v>9888.451240340868</v>
      </c>
      <c r="N56" s="5">
        <f t="shared" si="3"/>
        <v>11536.526447064345</v>
      </c>
      <c r="O56" s="5">
        <f t="shared" si="7"/>
        <v>46146.10578825738</v>
      </c>
      <c r="P56" s="70">
        <f t="shared" si="8"/>
        <v>1.5948908091553022</v>
      </c>
      <c r="Q56" s="70">
        <f t="shared" si="9"/>
        <v>1.3670492649902592</v>
      </c>
      <c r="R56" s="70">
        <f t="shared" si="10"/>
        <v>0.34176231624756481</v>
      </c>
      <c r="S56" s="82">
        <f t="shared" si="12"/>
        <v>39.301910828025477</v>
      </c>
    </row>
    <row r="57" spans="1:19" x14ac:dyDescent="0.35">
      <c r="A57" s="1"/>
      <c r="B57" s="1">
        <v>10</v>
      </c>
      <c r="C57" s="29">
        <v>19041</v>
      </c>
      <c r="D57" s="29">
        <v>19411</v>
      </c>
      <c r="E57" s="29">
        <v>32883</v>
      </c>
      <c r="F57" s="29">
        <v>24341</v>
      </c>
      <c r="G57" s="29">
        <v>16200</v>
      </c>
      <c r="H57" s="29">
        <v>41776</v>
      </c>
      <c r="I57" s="30"/>
      <c r="J57" s="5">
        <f t="shared" si="5"/>
        <v>0</v>
      </c>
      <c r="K57" s="5">
        <f t="shared" si="6"/>
        <v>16200</v>
      </c>
      <c r="L57" s="32">
        <f t="shared" si="11"/>
        <v>0.53557178392458471</v>
      </c>
      <c r="M57" s="5">
        <f t="shared" si="2"/>
        <v>9888.451240340868</v>
      </c>
      <c r="N57" s="5">
        <f t="shared" si="3"/>
        <v>11536.526447064345</v>
      </c>
      <c r="O57" s="5">
        <f t="shared" si="7"/>
        <v>46146.10578825738</v>
      </c>
      <c r="P57" s="70">
        <f t="shared" si="8"/>
        <v>1.638274751652774</v>
      </c>
      <c r="Q57" s="70">
        <f t="shared" si="9"/>
        <v>1.4042355014166634</v>
      </c>
      <c r="R57" s="70">
        <f t="shared" si="10"/>
        <v>0.35105887535416586</v>
      </c>
      <c r="S57" s="82">
        <f t="shared" si="12"/>
        <v>48.354813297620922</v>
      </c>
    </row>
    <row r="58" spans="1:19" x14ac:dyDescent="0.35">
      <c r="A58" s="1"/>
      <c r="B58" s="1">
        <v>11</v>
      </c>
      <c r="C58" s="29">
        <v>17972</v>
      </c>
      <c r="D58" s="29">
        <v>8155</v>
      </c>
      <c r="E58" s="29">
        <v>41776</v>
      </c>
      <c r="F58" s="29">
        <v>7740</v>
      </c>
      <c r="G58" s="29">
        <v>19678</v>
      </c>
      <c r="H58" s="29">
        <v>27071</v>
      </c>
      <c r="I58" s="30"/>
      <c r="J58" s="5">
        <f t="shared" si="5"/>
        <v>0</v>
      </c>
      <c r="K58" s="5">
        <f t="shared" si="6"/>
        <v>19678</v>
      </c>
      <c r="L58" s="32">
        <f t="shared" si="11"/>
        <v>0.53557178392458471</v>
      </c>
      <c r="M58" s="5">
        <f t="shared" si="2"/>
        <v>9888.451240340868</v>
      </c>
      <c r="N58" s="5">
        <f t="shared" si="3"/>
        <v>11536.526447064345</v>
      </c>
      <c r="O58" s="5">
        <f t="shared" si="7"/>
        <v>46146.10578825738</v>
      </c>
      <c r="P58" s="70">
        <f t="shared" si="8"/>
        <v>1.9899981829026721</v>
      </c>
      <c r="Q58" s="70">
        <f t="shared" si="9"/>
        <v>1.7057127282022904</v>
      </c>
      <c r="R58" s="70">
        <f t="shared" si="10"/>
        <v>0.42642818205057259</v>
      </c>
      <c r="S58" s="82">
        <f t="shared" si="12"/>
        <v>65.08613398620075</v>
      </c>
    </row>
    <row r="59" spans="1:19" x14ac:dyDescent="0.35">
      <c r="A59" s="1"/>
      <c r="B59" s="1">
        <v>12</v>
      </c>
      <c r="C59" s="80">
        <v>17424</v>
      </c>
      <c r="D59" s="29">
        <v>9889</v>
      </c>
      <c r="E59" s="29">
        <v>27071</v>
      </c>
      <c r="F59" s="29">
        <v>14347</v>
      </c>
      <c r="G59" s="29">
        <v>16750</v>
      </c>
      <c r="H59" s="29">
        <v>25985</v>
      </c>
      <c r="I59" s="30"/>
      <c r="J59" s="5">
        <f t="shared" si="5"/>
        <v>0</v>
      </c>
      <c r="K59" s="5">
        <f t="shared" si="6"/>
        <v>16750</v>
      </c>
      <c r="L59" s="32">
        <f t="shared" si="11"/>
        <v>0.53557178392458471</v>
      </c>
      <c r="M59" s="5">
        <f t="shared" si="2"/>
        <v>9888.451240340868</v>
      </c>
      <c r="N59" s="5">
        <f t="shared" si="3"/>
        <v>11536.526447064345</v>
      </c>
      <c r="O59" s="5">
        <f t="shared" si="7"/>
        <v>46146.10578825738</v>
      </c>
      <c r="P59" s="70">
        <f t="shared" si="8"/>
        <v>1.6938951907520965</v>
      </c>
      <c r="Q59" s="70">
        <f t="shared" si="9"/>
        <v>1.451910163501797</v>
      </c>
      <c r="R59" s="70">
        <f t="shared" si="10"/>
        <v>0.36297754087544926</v>
      </c>
      <c r="S59" s="82">
        <f t="shared" si="12"/>
        <v>43.502525252525253</v>
      </c>
    </row>
    <row r="60" spans="1:19" x14ac:dyDescent="0.35">
      <c r="A60" s="1"/>
      <c r="B60" s="1">
        <v>13</v>
      </c>
      <c r="C60" s="80">
        <v>15522</v>
      </c>
      <c r="D60" s="29">
        <v>11252</v>
      </c>
      <c r="E60" s="29">
        <v>25985</v>
      </c>
      <c r="F60" s="79">
        <v>12722</v>
      </c>
      <c r="G60" s="79">
        <v>14975</v>
      </c>
      <c r="H60" s="29">
        <v>15693</v>
      </c>
      <c r="I60" s="30"/>
      <c r="J60" s="5">
        <f t="shared" si="5"/>
        <v>0</v>
      </c>
      <c r="K60" s="5">
        <f t="shared" si="6"/>
        <v>14975</v>
      </c>
      <c r="L60" s="32">
        <f t="shared" si="11"/>
        <v>0.53557178392458471</v>
      </c>
      <c r="M60" s="5">
        <f>($C$41*$L60*60*$M$45)</f>
        <v>9888.451240340868</v>
      </c>
      <c r="N60" s="5">
        <f>($C$41*$L60*60*$Q$45)</f>
        <v>11536.526447064345</v>
      </c>
      <c r="O60" s="5">
        <f>$C$41*$L60*60*$U$45</f>
        <v>46146.10578825738</v>
      </c>
      <c r="P60" s="70">
        <f t="shared" ref="P60" si="13">IF(K60=0,0%,K60/M60)</f>
        <v>1.5143928645679192</v>
      </c>
      <c r="Q60" s="70">
        <f t="shared" ref="Q60" si="14">IF(K60=0,0%,K60/N60)</f>
        <v>1.2980510267725023</v>
      </c>
      <c r="R60" s="70">
        <f t="shared" ref="R60" si="15">IF(K60=0,0%,K60/O60)</f>
        <v>0.32451275669312557</v>
      </c>
      <c r="S60" s="82">
        <f>IF(ISBLANK(E60),#N/A,(E60/(C60/35)))</f>
        <v>58.592642700682902</v>
      </c>
    </row>
    <row r="61" spans="1:19" s="233" customFormat="1" x14ac:dyDescent="0.35">
      <c r="A61" s="226">
        <f>$A$35</f>
        <v>2025</v>
      </c>
      <c r="B61" s="226">
        <v>1</v>
      </c>
      <c r="C61" s="227">
        <v>14674</v>
      </c>
      <c r="D61" s="228">
        <v>12690</v>
      </c>
      <c r="E61" s="228">
        <f t="shared" ref="E61" si="16">H60</f>
        <v>15693</v>
      </c>
      <c r="F61" s="228">
        <v>20965</v>
      </c>
      <c r="G61" s="228">
        <v>15376</v>
      </c>
      <c r="H61" s="228">
        <v>18376</v>
      </c>
      <c r="I61" s="227"/>
      <c r="J61" s="229">
        <f>IF(G61&gt;0,G61,0)</f>
        <v>15376</v>
      </c>
      <c r="K61" s="229">
        <f t="shared" si="6"/>
        <v>15376</v>
      </c>
      <c r="L61" s="244">
        <f>'KDT Q1 25 '!J207</f>
        <v>0.71873196953041163</v>
      </c>
      <c r="M61" s="229">
        <f t="shared" si="2"/>
        <v>13270.202517943721</v>
      </c>
      <c r="N61" s="229">
        <f t="shared" si="3"/>
        <v>15481.902937601008</v>
      </c>
      <c r="O61" s="229">
        <f t="shared" si="7"/>
        <v>61927.61175040403</v>
      </c>
      <c r="P61" s="231">
        <f t="shared" si="8"/>
        <v>1.1586861601553451</v>
      </c>
      <c r="Q61" s="231">
        <f t="shared" si="9"/>
        <v>0.99315956584743859</v>
      </c>
      <c r="R61" s="231">
        <f t="shared" si="10"/>
        <v>0.24828989146185965</v>
      </c>
      <c r="S61" s="232">
        <f t="shared" si="12"/>
        <v>29.944391440643315</v>
      </c>
    </row>
    <row r="62" spans="1:19" s="233" customFormat="1" x14ac:dyDescent="0.35">
      <c r="A62" s="226"/>
      <c r="B62" s="226">
        <v>2</v>
      </c>
      <c r="C62" s="227">
        <v>14958</v>
      </c>
      <c r="D62" s="228">
        <v>15421</v>
      </c>
      <c r="E62" s="228">
        <f t="shared" ref="E62:E80" si="17">H61</f>
        <v>18376</v>
      </c>
      <c r="F62" s="228">
        <v>20994</v>
      </c>
      <c r="G62" s="228">
        <v>14713</v>
      </c>
      <c r="H62" s="228">
        <v>26369</v>
      </c>
      <c r="I62" s="227"/>
      <c r="J62" s="229">
        <f t="shared" ref="J62:J73" si="18">IF(G62&gt;0,G62,0)</f>
        <v>14713</v>
      </c>
      <c r="K62" s="229">
        <f t="shared" si="6"/>
        <v>14713</v>
      </c>
      <c r="L62" s="230">
        <f t="shared" si="11"/>
        <v>0.71873196953041163</v>
      </c>
      <c r="M62" s="229">
        <f t="shared" si="2"/>
        <v>13270.202517943721</v>
      </c>
      <c r="N62" s="229">
        <f t="shared" si="3"/>
        <v>15481.902937601008</v>
      </c>
      <c r="O62" s="229">
        <f t="shared" si="7"/>
        <v>61927.61175040403</v>
      </c>
      <c r="P62" s="231">
        <f t="shared" si="8"/>
        <v>1.1087246016106653</v>
      </c>
      <c r="Q62" s="231">
        <f t="shared" si="9"/>
        <v>0.95033537280914171</v>
      </c>
      <c r="R62" s="231">
        <f t="shared" si="10"/>
        <v>0.23758384320228543</v>
      </c>
      <c r="S62" s="232">
        <f t="shared" si="12"/>
        <v>34.398181575076883</v>
      </c>
    </row>
    <row r="63" spans="1:19" s="233" customFormat="1" x14ac:dyDescent="0.35">
      <c r="A63" s="226"/>
      <c r="B63" s="226">
        <v>3</v>
      </c>
      <c r="C63" s="227">
        <v>14608</v>
      </c>
      <c r="D63" s="228">
        <v>10383</v>
      </c>
      <c r="E63" s="228">
        <f t="shared" si="17"/>
        <v>26369</v>
      </c>
      <c r="F63" s="228">
        <v>6945</v>
      </c>
      <c r="G63" s="228">
        <v>14147</v>
      </c>
      <c r="H63" s="228">
        <v>21362</v>
      </c>
      <c r="I63" s="227"/>
      <c r="J63" s="229">
        <f t="shared" si="18"/>
        <v>14147</v>
      </c>
      <c r="K63" s="229">
        <f t="shared" si="6"/>
        <v>14147</v>
      </c>
      <c r="L63" s="230">
        <f t="shared" si="11"/>
        <v>0.71873196953041163</v>
      </c>
      <c r="M63" s="229">
        <f t="shared" si="2"/>
        <v>13270.202517943721</v>
      </c>
      <c r="N63" s="229">
        <f t="shared" si="3"/>
        <v>15481.902937601008</v>
      </c>
      <c r="O63" s="229">
        <f t="shared" si="7"/>
        <v>61927.61175040403</v>
      </c>
      <c r="P63" s="231">
        <f t="shared" si="8"/>
        <v>1.0660726526871531</v>
      </c>
      <c r="Q63" s="231">
        <f t="shared" si="9"/>
        <v>0.91377655944613123</v>
      </c>
      <c r="R63" s="231">
        <f t="shared" si="10"/>
        <v>0.22844413986153281</v>
      </c>
      <c r="S63" s="232">
        <f t="shared" si="12"/>
        <v>50.542990142387737</v>
      </c>
    </row>
    <row r="64" spans="1:19" s="233" customFormat="1" x14ac:dyDescent="0.35">
      <c r="A64" s="226"/>
      <c r="B64" s="226">
        <v>4</v>
      </c>
      <c r="C64" s="227">
        <v>14640</v>
      </c>
      <c r="D64" s="228">
        <v>12350</v>
      </c>
      <c r="E64" s="228">
        <f t="shared" si="17"/>
        <v>21362</v>
      </c>
      <c r="F64" s="228">
        <v>7911</v>
      </c>
      <c r="G64" s="228">
        <v>13942</v>
      </c>
      <c r="H64" s="228">
        <v>14130</v>
      </c>
      <c r="I64" s="227"/>
      <c r="J64" s="229">
        <f t="shared" si="18"/>
        <v>13942</v>
      </c>
      <c r="K64" s="229">
        <f t="shared" si="6"/>
        <v>13942</v>
      </c>
      <c r="L64" s="230">
        <f t="shared" si="11"/>
        <v>0.71873196953041163</v>
      </c>
      <c r="M64" s="229">
        <f t="shared" si="2"/>
        <v>13270.202517943721</v>
      </c>
      <c r="N64" s="229">
        <f t="shared" si="3"/>
        <v>15481.902937601008</v>
      </c>
      <c r="O64" s="229">
        <f t="shared" si="7"/>
        <v>61927.61175040403</v>
      </c>
      <c r="P64" s="231">
        <f t="shared" si="8"/>
        <v>1.050624508642418</v>
      </c>
      <c r="Q64" s="231">
        <f t="shared" si="9"/>
        <v>0.90053529312207259</v>
      </c>
      <c r="R64" s="231">
        <f t="shared" si="10"/>
        <v>0.22513382328051815</v>
      </c>
      <c r="S64" s="232">
        <f t="shared" si="12"/>
        <v>40.856284153005461</v>
      </c>
    </row>
    <row r="65" spans="1:19" s="233" customFormat="1" x14ac:dyDescent="0.35">
      <c r="A65" s="226"/>
      <c r="B65" s="226">
        <v>5</v>
      </c>
      <c r="C65" s="227">
        <v>14137</v>
      </c>
      <c r="D65" s="234">
        <v>13765</v>
      </c>
      <c r="E65" s="228">
        <f t="shared" si="17"/>
        <v>14130</v>
      </c>
      <c r="F65" s="228"/>
      <c r="G65" s="228"/>
      <c r="H65" s="228">
        <f t="shared" ref="H65:H73" si="19">+H64-C65+D65</f>
        <v>13758</v>
      </c>
      <c r="I65" s="227"/>
      <c r="J65" s="229">
        <f t="shared" si="18"/>
        <v>0</v>
      </c>
      <c r="K65" s="229">
        <f t="shared" si="6"/>
        <v>14137</v>
      </c>
      <c r="L65" s="230">
        <f t="shared" si="11"/>
        <v>0.71873196953041163</v>
      </c>
      <c r="M65" s="229">
        <f t="shared" si="2"/>
        <v>13270.202517943721</v>
      </c>
      <c r="N65" s="229">
        <f t="shared" si="3"/>
        <v>15481.902937601008</v>
      </c>
      <c r="O65" s="229">
        <f t="shared" si="7"/>
        <v>61927.61175040403</v>
      </c>
      <c r="P65" s="231">
        <f t="shared" si="8"/>
        <v>1.0653190846849709</v>
      </c>
      <c r="Q65" s="231">
        <f t="shared" si="9"/>
        <v>0.91313064401568933</v>
      </c>
      <c r="R65" s="231">
        <f t="shared" si="10"/>
        <v>0.22828266100392233</v>
      </c>
      <c r="S65" s="232">
        <f t="shared" si="12"/>
        <v>27.986135672349153</v>
      </c>
    </row>
    <row r="66" spans="1:19" s="233" customFormat="1" x14ac:dyDescent="0.35">
      <c r="A66" s="226"/>
      <c r="B66" s="226">
        <v>6</v>
      </c>
      <c r="C66" s="234">
        <v>13375</v>
      </c>
      <c r="D66" s="234">
        <v>14272</v>
      </c>
      <c r="E66" s="228">
        <f t="shared" si="17"/>
        <v>13758</v>
      </c>
      <c r="F66" s="228"/>
      <c r="G66" s="228"/>
      <c r="H66" s="228">
        <f t="shared" si="19"/>
        <v>14655</v>
      </c>
      <c r="I66" s="227"/>
      <c r="J66" s="229">
        <f t="shared" si="18"/>
        <v>0</v>
      </c>
      <c r="K66" s="229">
        <f t="shared" si="6"/>
        <v>13375</v>
      </c>
      <c r="L66" s="230">
        <f t="shared" si="11"/>
        <v>0.71873196953041163</v>
      </c>
      <c r="M66" s="229">
        <f t="shared" si="2"/>
        <v>13270.202517943721</v>
      </c>
      <c r="N66" s="229">
        <f t="shared" si="3"/>
        <v>15481.902937601008</v>
      </c>
      <c r="O66" s="229">
        <f t="shared" si="7"/>
        <v>61927.61175040403</v>
      </c>
      <c r="P66" s="231">
        <f t="shared" si="8"/>
        <v>1.0078972029186875</v>
      </c>
      <c r="Q66" s="231">
        <f t="shared" si="9"/>
        <v>0.86391188821601783</v>
      </c>
      <c r="R66" s="231">
        <f t="shared" si="10"/>
        <v>0.21597797205400446</v>
      </c>
      <c r="S66" s="232">
        <f t="shared" si="12"/>
        <v>28.801794392523362</v>
      </c>
    </row>
    <row r="67" spans="1:19" s="233" customFormat="1" x14ac:dyDescent="0.35">
      <c r="A67" s="226"/>
      <c r="B67" s="226">
        <v>7</v>
      </c>
      <c r="C67" s="234">
        <f>13709+1800</f>
        <v>15509</v>
      </c>
      <c r="D67" s="228">
        <v>13842</v>
      </c>
      <c r="E67" s="228">
        <f t="shared" si="17"/>
        <v>14655</v>
      </c>
      <c r="F67" s="228"/>
      <c r="G67" s="228"/>
      <c r="H67" s="228">
        <f t="shared" si="19"/>
        <v>12988</v>
      </c>
      <c r="I67" s="227"/>
      <c r="J67" s="229">
        <f t="shared" si="18"/>
        <v>0</v>
      </c>
      <c r="K67" s="229">
        <f t="shared" si="6"/>
        <v>15509</v>
      </c>
      <c r="L67" s="230">
        <f t="shared" si="11"/>
        <v>0.71873196953041163</v>
      </c>
      <c r="M67" s="229">
        <f t="shared" si="2"/>
        <v>13270.202517943721</v>
      </c>
      <c r="N67" s="229">
        <f t="shared" si="3"/>
        <v>15481.902937601008</v>
      </c>
      <c r="O67" s="229">
        <f t="shared" si="7"/>
        <v>61927.61175040403</v>
      </c>
      <c r="P67" s="231">
        <f t="shared" si="8"/>
        <v>1.1687086145843681</v>
      </c>
      <c r="Q67" s="231">
        <f t="shared" si="9"/>
        <v>1.0017502410723156</v>
      </c>
      <c r="R67" s="231">
        <f t="shared" si="10"/>
        <v>0.2504375602680789</v>
      </c>
      <c r="S67" s="232">
        <f t="shared" si="12"/>
        <v>26.458185569669226</v>
      </c>
    </row>
    <row r="68" spans="1:19" s="233" customFormat="1" x14ac:dyDescent="0.35">
      <c r="A68" s="226"/>
      <c r="B68" s="226">
        <v>8</v>
      </c>
      <c r="C68" s="227">
        <f>13791+1800</f>
        <v>15591</v>
      </c>
      <c r="D68" s="228">
        <v>14575</v>
      </c>
      <c r="E68" s="228">
        <f t="shared" si="17"/>
        <v>12988</v>
      </c>
      <c r="F68" s="228"/>
      <c r="G68" s="228"/>
      <c r="H68" s="228">
        <f t="shared" si="19"/>
        <v>11972</v>
      </c>
      <c r="I68" s="227"/>
      <c r="J68" s="229">
        <f t="shared" si="18"/>
        <v>0</v>
      </c>
      <c r="K68" s="229">
        <f t="shared" si="6"/>
        <v>15591</v>
      </c>
      <c r="L68" s="230">
        <f t="shared" si="11"/>
        <v>0.71873196953041163</v>
      </c>
      <c r="M68" s="229">
        <f t="shared" si="2"/>
        <v>13270.202517943721</v>
      </c>
      <c r="N68" s="229">
        <f t="shared" si="3"/>
        <v>15481.902937601008</v>
      </c>
      <c r="O68" s="229">
        <f t="shared" si="7"/>
        <v>61927.61175040403</v>
      </c>
      <c r="P68" s="231">
        <f t="shared" si="8"/>
        <v>1.1748878722022622</v>
      </c>
      <c r="Q68" s="231">
        <f t="shared" si="9"/>
        <v>1.0070467476019389</v>
      </c>
      <c r="R68" s="231">
        <f t="shared" si="10"/>
        <v>0.25176168690048473</v>
      </c>
      <c r="S68" s="232">
        <f t="shared" si="12"/>
        <v>23.325251747803222</v>
      </c>
    </row>
    <row r="69" spans="1:19" s="233" customFormat="1" x14ac:dyDescent="0.35">
      <c r="A69" s="226"/>
      <c r="B69" s="226">
        <v>9</v>
      </c>
      <c r="C69" s="227">
        <f>13761+1800</f>
        <v>15561</v>
      </c>
      <c r="D69" s="234">
        <v>14911</v>
      </c>
      <c r="E69" s="228">
        <f t="shared" si="17"/>
        <v>11972</v>
      </c>
      <c r="F69" s="228"/>
      <c r="G69" s="228"/>
      <c r="H69" s="228">
        <f t="shared" si="19"/>
        <v>11322</v>
      </c>
      <c r="I69" s="227"/>
      <c r="J69" s="229">
        <f t="shared" si="18"/>
        <v>0</v>
      </c>
      <c r="K69" s="229">
        <f t="shared" si="6"/>
        <v>15561</v>
      </c>
      <c r="L69" s="230">
        <f t="shared" si="11"/>
        <v>0.71873196953041163</v>
      </c>
      <c r="M69" s="229">
        <f t="shared" si="2"/>
        <v>13270.202517943721</v>
      </c>
      <c r="N69" s="229">
        <f t="shared" si="3"/>
        <v>15481.902937601008</v>
      </c>
      <c r="O69" s="229">
        <f t="shared" si="7"/>
        <v>61927.61175040403</v>
      </c>
      <c r="P69" s="231">
        <f t="shared" si="8"/>
        <v>1.1726271681957157</v>
      </c>
      <c r="Q69" s="231">
        <f t="shared" si="9"/>
        <v>1.0051090013106134</v>
      </c>
      <c r="R69" s="231">
        <f t="shared" si="10"/>
        <v>0.25127725032765336</v>
      </c>
      <c r="S69" s="232">
        <f t="shared" si="12"/>
        <v>21.542060278902383</v>
      </c>
    </row>
    <row r="70" spans="1:19" s="233" customFormat="1" x14ac:dyDescent="0.35">
      <c r="A70" s="226"/>
      <c r="B70" s="226">
        <v>10</v>
      </c>
      <c r="C70" s="227">
        <f>14912+1800</f>
        <v>16712</v>
      </c>
      <c r="D70" s="234">
        <f>+C70</f>
        <v>16712</v>
      </c>
      <c r="E70" s="228">
        <f t="shared" si="17"/>
        <v>11322</v>
      </c>
      <c r="F70" s="228"/>
      <c r="G70" s="228"/>
      <c r="H70" s="228">
        <f t="shared" si="19"/>
        <v>11322</v>
      </c>
      <c r="I70" s="227"/>
      <c r="J70" s="229">
        <f t="shared" si="18"/>
        <v>0</v>
      </c>
      <c r="K70" s="229">
        <f>IF(G70&gt;0,G70,C70)</f>
        <v>16712</v>
      </c>
      <c r="L70" s="230">
        <f t="shared" si="11"/>
        <v>0.71873196953041163</v>
      </c>
      <c r="M70" s="229">
        <f t="shared" si="2"/>
        <v>13270.202517943721</v>
      </c>
      <c r="N70" s="229">
        <f t="shared" si="3"/>
        <v>15481.902937601008</v>
      </c>
      <c r="O70" s="229">
        <f t="shared" si="7"/>
        <v>61927.61175040403</v>
      </c>
      <c r="P70" s="231">
        <f t="shared" si="8"/>
        <v>1.2593628452468864</v>
      </c>
      <c r="Q70" s="231">
        <f t="shared" si="9"/>
        <v>1.079453867354474</v>
      </c>
      <c r="R70" s="231">
        <f t="shared" si="10"/>
        <v>0.2698634668386185</v>
      </c>
      <c r="S70" s="232">
        <f>IF(ISBLANK(E70),#N/A,(E70/(C70/28)))</f>
        <v>18.969363331737672</v>
      </c>
    </row>
    <row r="71" spans="1:19" s="233" customFormat="1" x14ac:dyDescent="0.35">
      <c r="A71" s="226"/>
      <c r="B71" s="226">
        <v>11</v>
      </c>
      <c r="C71" s="227">
        <f>15039+1800</f>
        <v>16839</v>
      </c>
      <c r="D71" s="234">
        <f>+C71</f>
        <v>16839</v>
      </c>
      <c r="E71" s="228">
        <f t="shared" si="17"/>
        <v>11322</v>
      </c>
      <c r="F71" s="228"/>
      <c r="G71" s="228"/>
      <c r="H71" s="228">
        <f t="shared" si="19"/>
        <v>11322</v>
      </c>
      <c r="I71" s="227"/>
      <c r="J71" s="229">
        <f t="shared" si="18"/>
        <v>0</v>
      </c>
      <c r="K71" s="229">
        <f>IF(G71&gt;0,G71,C71)</f>
        <v>16839</v>
      </c>
      <c r="L71" s="230">
        <f t="shared" si="11"/>
        <v>0.71873196953041163</v>
      </c>
      <c r="M71" s="229">
        <f t="shared" si="2"/>
        <v>13270.202517943721</v>
      </c>
      <c r="N71" s="229">
        <f t="shared" si="3"/>
        <v>15481.902937601008</v>
      </c>
      <c r="O71" s="229">
        <f t="shared" si="7"/>
        <v>61927.61175040403</v>
      </c>
      <c r="P71" s="231">
        <f t="shared" si="8"/>
        <v>1.2689331588746002</v>
      </c>
      <c r="Q71" s="231">
        <f t="shared" si="9"/>
        <v>1.087656993321086</v>
      </c>
      <c r="R71" s="231">
        <f t="shared" si="10"/>
        <v>0.2719142483302715</v>
      </c>
      <c r="S71" s="232">
        <f>IF(ISBLANK(E71),#N/A,(E71/(C71/28)))</f>
        <v>18.826296098343132</v>
      </c>
    </row>
    <row r="72" spans="1:19" s="233" customFormat="1" x14ac:dyDescent="0.35">
      <c r="A72" s="226"/>
      <c r="B72" s="226">
        <v>12</v>
      </c>
      <c r="C72" s="227">
        <f>14369+1800</f>
        <v>16169</v>
      </c>
      <c r="D72" s="234">
        <f t="shared" ref="D72:D86" si="20">+C72</f>
        <v>16169</v>
      </c>
      <c r="E72" s="228">
        <f t="shared" si="17"/>
        <v>11322</v>
      </c>
      <c r="F72" s="228"/>
      <c r="G72" s="228"/>
      <c r="H72" s="228">
        <f t="shared" si="19"/>
        <v>11322</v>
      </c>
      <c r="I72" s="227"/>
      <c r="J72" s="229">
        <f t="shared" si="18"/>
        <v>0</v>
      </c>
      <c r="K72" s="229">
        <f t="shared" si="6"/>
        <v>16169</v>
      </c>
      <c r="L72" s="230">
        <f t="shared" si="11"/>
        <v>0.71873196953041163</v>
      </c>
      <c r="M72" s="229">
        <f t="shared" si="2"/>
        <v>13270.202517943721</v>
      </c>
      <c r="N72" s="229">
        <f t="shared" si="3"/>
        <v>15481.902937601008</v>
      </c>
      <c r="O72" s="229">
        <f t="shared" si="7"/>
        <v>61927.61175040403</v>
      </c>
      <c r="P72" s="231">
        <f t="shared" si="8"/>
        <v>1.2184441027283932</v>
      </c>
      <c r="Q72" s="231">
        <f t="shared" si="9"/>
        <v>1.0443806594814797</v>
      </c>
      <c r="R72" s="231">
        <f t="shared" si="10"/>
        <v>0.26109516487036993</v>
      </c>
      <c r="S72" s="232">
        <f t="shared" si="12"/>
        <v>19.606407322654462</v>
      </c>
    </row>
    <row r="73" spans="1:19" s="233" customFormat="1" x14ac:dyDescent="0.35">
      <c r="A73" s="226"/>
      <c r="B73" s="226">
        <v>13</v>
      </c>
      <c r="C73" s="227">
        <f>13664+1800</f>
        <v>15464</v>
      </c>
      <c r="D73" s="234">
        <f t="shared" si="20"/>
        <v>15464</v>
      </c>
      <c r="E73" s="228">
        <f t="shared" si="17"/>
        <v>11322</v>
      </c>
      <c r="F73" s="227"/>
      <c r="G73" s="227"/>
      <c r="H73" s="228">
        <f t="shared" si="19"/>
        <v>11322</v>
      </c>
      <c r="I73" s="227"/>
      <c r="J73" s="229">
        <f t="shared" si="18"/>
        <v>0</v>
      </c>
      <c r="K73" s="229">
        <f t="shared" si="6"/>
        <v>15464</v>
      </c>
      <c r="L73" s="230">
        <f t="shared" si="11"/>
        <v>0.71873196953041163</v>
      </c>
      <c r="M73" s="229">
        <f t="shared" si="2"/>
        <v>13270.202517943721</v>
      </c>
      <c r="N73" s="229">
        <f t="shared" si="3"/>
        <v>15481.902937601008</v>
      </c>
      <c r="O73" s="229">
        <f t="shared" si="7"/>
        <v>61927.61175040403</v>
      </c>
      <c r="P73" s="231">
        <f t="shared" ref="P73" si="21">IF(K73=0,0%,K73/M73)</f>
        <v>1.1653175585745483</v>
      </c>
      <c r="Q73" s="231">
        <f t="shared" ref="Q73" si="22">IF(K73=0,0%,K73/N73)</f>
        <v>0.99884362163532714</v>
      </c>
      <c r="R73" s="231">
        <f t="shared" ref="R73" si="23">IF(K73=0,0%,K73/O73)</f>
        <v>0.24971090540883178</v>
      </c>
      <c r="S73" s="232">
        <f t="shared" si="12"/>
        <v>20.500258665287117</v>
      </c>
    </row>
    <row r="74" spans="1:19" s="243" customFormat="1" x14ac:dyDescent="0.35">
      <c r="A74" s="236">
        <f>$A$36</f>
        <v>2026</v>
      </c>
      <c r="B74" s="236">
        <v>1</v>
      </c>
      <c r="C74" s="227">
        <v>14069</v>
      </c>
      <c r="D74" s="234">
        <f t="shared" si="20"/>
        <v>14069</v>
      </c>
      <c r="E74" s="237">
        <f t="shared" si="17"/>
        <v>11322</v>
      </c>
      <c r="F74" s="238"/>
      <c r="G74" s="238"/>
      <c r="H74" s="237">
        <f t="shared" ref="H74:H80" si="24">IF(F74&gt;0,E74+F74+I74-G74,E74+D74+I74-C74)</f>
        <v>11322</v>
      </c>
      <c r="I74" s="238"/>
      <c r="J74" s="239"/>
      <c r="K74" s="239">
        <f t="shared" si="6"/>
        <v>14069</v>
      </c>
      <c r="L74" s="240">
        <f t="shared" si="11"/>
        <v>0.71873196953041163</v>
      </c>
      <c r="M74" s="239">
        <f t="shared" si="2"/>
        <v>13270.202517943721</v>
      </c>
      <c r="N74" s="239">
        <f t="shared" si="3"/>
        <v>15481.902937601008</v>
      </c>
      <c r="O74" s="239">
        <f t="shared" si="7"/>
        <v>61927.61175040403</v>
      </c>
      <c r="P74" s="241">
        <f t="shared" si="8"/>
        <v>1.0601948222701318</v>
      </c>
      <c r="Q74" s="241">
        <f t="shared" si="9"/>
        <v>0.90873841908868447</v>
      </c>
      <c r="R74" s="241">
        <f t="shared" si="10"/>
        <v>0.22718460477217112</v>
      </c>
      <c r="S74" s="242">
        <f t="shared" si="12"/>
        <v>22.532944772194185</v>
      </c>
    </row>
    <row r="75" spans="1:19" s="243" customFormat="1" x14ac:dyDescent="0.35">
      <c r="A75" s="236"/>
      <c r="B75" s="236">
        <v>2</v>
      </c>
      <c r="C75" s="227">
        <v>14219</v>
      </c>
      <c r="D75" s="234">
        <f t="shared" si="20"/>
        <v>14219</v>
      </c>
      <c r="E75" s="237">
        <f t="shared" si="17"/>
        <v>11322</v>
      </c>
      <c r="F75" s="238"/>
      <c r="G75" s="238"/>
      <c r="H75" s="237">
        <f t="shared" si="24"/>
        <v>11322</v>
      </c>
      <c r="I75" s="238"/>
      <c r="J75" s="239"/>
      <c r="K75" s="239">
        <f t="shared" si="6"/>
        <v>14219</v>
      </c>
      <c r="L75" s="240">
        <f t="shared" si="11"/>
        <v>0.71873196953041163</v>
      </c>
      <c r="M75" s="239">
        <f t="shared" si="2"/>
        <v>13270.202517943721</v>
      </c>
      <c r="N75" s="239">
        <f t="shared" si="3"/>
        <v>15481.902937601008</v>
      </c>
      <c r="O75" s="239">
        <f t="shared" si="7"/>
        <v>61927.61175040403</v>
      </c>
      <c r="P75" s="241">
        <f t="shared" si="8"/>
        <v>1.0714983423028648</v>
      </c>
      <c r="Q75" s="241">
        <f t="shared" si="9"/>
        <v>0.91842715054531276</v>
      </c>
      <c r="R75" s="241">
        <f t="shared" si="10"/>
        <v>0.22960678763632819</v>
      </c>
      <c r="S75" s="242">
        <f t="shared" si="12"/>
        <v>22.295238765032703</v>
      </c>
    </row>
    <row r="76" spans="1:19" s="243" customFormat="1" x14ac:dyDescent="0.35">
      <c r="A76" s="236"/>
      <c r="B76" s="236">
        <v>3</v>
      </c>
      <c r="C76" s="227">
        <v>13764</v>
      </c>
      <c r="D76" s="234">
        <f t="shared" si="20"/>
        <v>13764</v>
      </c>
      <c r="E76" s="237">
        <f t="shared" si="17"/>
        <v>11322</v>
      </c>
      <c r="F76" s="238"/>
      <c r="G76" s="238"/>
      <c r="H76" s="237">
        <f t="shared" si="24"/>
        <v>11322</v>
      </c>
      <c r="I76" s="238"/>
      <c r="J76" s="239"/>
      <c r="K76" s="239">
        <f t="shared" si="6"/>
        <v>13764</v>
      </c>
      <c r="L76" s="240">
        <f t="shared" si="11"/>
        <v>0.71873196953041163</v>
      </c>
      <c r="M76" s="239">
        <f t="shared" si="2"/>
        <v>13270.202517943721</v>
      </c>
      <c r="N76" s="239">
        <f t="shared" si="3"/>
        <v>15481.902937601008</v>
      </c>
      <c r="O76" s="239">
        <f t="shared" si="7"/>
        <v>61927.61175040403</v>
      </c>
      <c r="P76" s="241">
        <f t="shared" si="8"/>
        <v>1.0372109982035749</v>
      </c>
      <c r="Q76" s="241">
        <f t="shared" si="9"/>
        <v>0.88903799846020704</v>
      </c>
      <c r="R76" s="241">
        <f t="shared" si="10"/>
        <v>0.22225949961505176</v>
      </c>
      <c r="S76" s="242">
        <f t="shared" si="12"/>
        <v>23.032258064516128</v>
      </c>
    </row>
    <row r="77" spans="1:19" s="243" customFormat="1" x14ac:dyDescent="0.35">
      <c r="A77" s="236"/>
      <c r="B77" s="236">
        <v>4</v>
      </c>
      <c r="C77" s="227">
        <v>13685</v>
      </c>
      <c r="D77" s="234">
        <f t="shared" si="20"/>
        <v>13685</v>
      </c>
      <c r="E77" s="237">
        <f t="shared" si="17"/>
        <v>11322</v>
      </c>
      <c r="F77" s="238"/>
      <c r="G77" s="238"/>
      <c r="H77" s="237">
        <f t="shared" si="24"/>
        <v>11322</v>
      </c>
      <c r="I77" s="238"/>
      <c r="J77" s="239"/>
      <c r="K77" s="239">
        <f t="shared" si="6"/>
        <v>13685</v>
      </c>
      <c r="L77" s="240">
        <f t="shared" si="11"/>
        <v>0.71873196953041163</v>
      </c>
      <c r="M77" s="239">
        <f t="shared" si="2"/>
        <v>13270.202517943721</v>
      </c>
      <c r="N77" s="239">
        <f t="shared" si="3"/>
        <v>15481.902937601008</v>
      </c>
      <c r="O77" s="239">
        <f t="shared" si="7"/>
        <v>61927.61175040403</v>
      </c>
      <c r="P77" s="241">
        <f t="shared" si="8"/>
        <v>1.0312578109863355</v>
      </c>
      <c r="Q77" s="241">
        <f t="shared" si="9"/>
        <v>0.88393526655971622</v>
      </c>
      <c r="R77" s="241">
        <f t="shared" si="10"/>
        <v>0.22098381663992905</v>
      </c>
      <c r="S77" s="242">
        <f t="shared" si="12"/>
        <v>23.165217391304349</v>
      </c>
    </row>
    <row r="78" spans="1:19" s="243" customFormat="1" x14ac:dyDescent="0.35">
      <c r="A78" s="236"/>
      <c r="B78" s="236">
        <v>5</v>
      </c>
      <c r="C78" s="227">
        <f t="shared" ref="C78:C86" si="25">+C77</f>
        <v>13685</v>
      </c>
      <c r="D78" s="234">
        <f t="shared" si="20"/>
        <v>13685</v>
      </c>
      <c r="E78" s="237">
        <f t="shared" si="17"/>
        <v>11322</v>
      </c>
      <c r="F78" s="238"/>
      <c r="G78" s="238"/>
      <c r="H78" s="237">
        <f t="shared" si="24"/>
        <v>11322</v>
      </c>
      <c r="I78" s="238"/>
      <c r="J78" s="239"/>
      <c r="K78" s="239">
        <f t="shared" si="6"/>
        <v>13685</v>
      </c>
      <c r="L78" s="240">
        <f t="shared" si="11"/>
        <v>0.71873196953041163</v>
      </c>
      <c r="M78" s="239">
        <f t="shared" si="2"/>
        <v>13270.202517943721</v>
      </c>
      <c r="N78" s="239">
        <f t="shared" si="3"/>
        <v>15481.902937601008</v>
      </c>
      <c r="O78" s="239">
        <f t="shared" si="7"/>
        <v>61927.61175040403</v>
      </c>
      <c r="P78" s="241">
        <f t="shared" si="8"/>
        <v>1.0312578109863355</v>
      </c>
      <c r="Q78" s="241">
        <f t="shared" si="9"/>
        <v>0.88393526655971622</v>
      </c>
      <c r="R78" s="241">
        <f t="shared" si="10"/>
        <v>0.22098381663992905</v>
      </c>
      <c r="S78" s="242">
        <f t="shared" si="12"/>
        <v>23.165217391304349</v>
      </c>
    </row>
    <row r="79" spans="1:19" s="243" customFormat="1" x14ac:dyDescent="0.35">
      <c r="A79" s="236"/>
      <c r="B79" s="236">
        <v>6</v>
      </c>
      <c r="C79" s="227">
        <f t="shared" si="25"/>
        <v>13685</v>
      </c>
      <c r="D79" s="234">
        <f t="shared" si="20"/>
        <v>13685</v>
      </c>
      <c r="E79" s="237">
        <f t="shared" si="17"/>
        <v>11322</v>
      </c>
      <c r="F79" s="238"/>
      <c r="G79" s="238"/>
      <c r="H79" s="237">
        <f t="shared" si="24"/>
        <v>11322</v>
      </c>
      <c r="I79" s="238"/>
      <c r="J79" s="239"/>
      <c r="K79" s="239">
        <f t="shared" si="6"/>
        <v>13685</v>
      </c>
      <c r="L79" s="240">
        <f t="shared" si="11"/>
        <v>0.71873196953041163</v>
      </c>
      <c r="M79" s="239">
        <f t="shared" si="2"/>
        <v>13270.202517943721</v>
      </c>
      <c r="N79" s="239">
        <f t="shared" si="3"/>
        <v>15481.902937601008</v>
      </c>
      <c r="O79" s="239">
        <f t="shared" si="7"/>
        <v>61927.61175040403</v>
      </c>
      <c r="P79" s="241">
        <f t="shared" si="8"/>
        <v>1.0312578109863355</v>
      </c>
      <c r="Q79" s="241">
        <f t="shared" si="9"/>
        <v>0.88393526655971622</v>
      </c>
      <c r="R79" s="241">
        <f t="shared" si="10"/>
        <v>0.22098381663992905</v>
      </c>
      <c r="S79" s="242">
        <f t="shared" si="12"/>
        <v>23.165217391304349</v>
      </c>
    </row>
    <row r="80" spans="1:19" s="243" customFormat="1" x14ac:dyDescent="0.35">
      <c r="A80" s="236"/>
      <c r="B80" s="236">
        <v>7</v>
      </c>
      <c r="C80" s="227">
        <f t="shared" si="25"/>
        <v>13685</v>
      </c>
      <c r="D80" s="234">
        <f t="shared" si="20"/>
        <v>13685</v>
      </c>
      <c r="E80" s="237">
        <f t="shared" si="17"/>
        <v>11322</v>
      </c>
      <c r="F80" s="238"/>
      <c r="G80" s="238"/>
      <c r="H80" s="237">
        <f t="shared" si="24"/>
        <v>11322</v>
      </c>
      <c r="I80" s="238"/>
      <c r="J80" s="239"/>
      <c r="K80" s="239">
        <f t="shared" si="6"/>
        <v>13685</v>
      </c>
      <c r="L80" s="240">
        <f t="shared" si="11"/>
        <v>0.71873196953041163</v>
      </c>
      <c r="M80" s="239">
        <f t="shared" si="2"/>
        <v>13270.202517943721</v>
      </c>
      <c r="N80" s="239">
        <f t="shared" si="3"/>
        <v>15481.902937601008</v>
      </c>
      <c r="O80" s="239">
        <f t="shared" si="7"/>
        <v>61927.61175040403</v>
      </c>
      <c r="P80" s="241">
        <f t="shared" si="8"/>
        <v>1.0312578109863355</v>
      </c>
      <c r="Q80" s="241">
        <f t="shared" si="9"/>
        <v>0.88393526655971622</v>
      </c>
      <c r="R80" s="241">
        <f t="shared" si="10"/>
        <v>0.22098381663992905</v>
      </c>
      <c r="S80" s="242">
        <f t="shared" si="12"/>
        <v>23.165217391304349</v>
      </c>
    </row>
    <row r="81" spans="1:19" s="243" customFormat="1" x14ac:dyDescent="0.35">
      <c r="A81" s="236"/>
      <c r="B81" s="236">
        <v>8</v>
      </c>
      <c r="C81" s="227">
        <f t="shared" si="25"/>
        <v>13685</v>
      </c>
      <c r="D81" s="234">
        <f t="shared" si="20"/>
        <v>13685</v>
      </c>
      <c r="E81" s="237">
        <f>H80</f>
        <v>11322</v>
      </c>
      <c r="F81" s="238"/>
      <c r="G81" s="238"/>
      <c r="H81" s="237">
        <f>IF(F81&gt;0,E81+F81+I81-G81,E81+D81+I81-C81)</f>
        <v>11322</v>
      </c>
      <c r="I81" s="238"/>
      <c r="J81" s="239"/>
      <c r="K81" s="239">
        <f t="shared" si="6"/>
        <v>13685</v>
      </c>
      <c r="L81" s="240">
        <f t="shared" si="11"/>
        <v>0.71873196953041163</v>
      </c>
      <c r="M81" s="239">
        <f t="shared" si="2"/>
        <v>13270.202517943721</v>
      </c>
      <c r="N81" s="239">
        <f t="shared" si="3"/>
        <v>15481.902937601008</v>
      </c>
      <c r="O81" s="239">
        <f t="shared" si="7"/>
        <v>61927.61175040403</v>
      </c>
      <c r="P81" s="241">
        <f t="shared" si="8"/>
        <v>1.0312578109863355</v>
      </c>
      <c r="Q81" s="241">
        <f t="shared" si="9"/>
        <v>0.88393526655971622</v>
      </c>
      <c r="R81" s="241">
        <f t="shared" si="10"/>
        <v>0.22098381663992905</v>
      </c>
      <c r="S81" s="242">
        <f t="shared" si="12"/>
        <v>23.165217391304349</v>
      </c>
    </row>
    <row r="82" spans="1:19" s="243" customFormat="1" x14ac:dyDescent="0.35">
      <c r="A82" s="236"/>
      <c r="B82" s="236">
        <v>9</v>
      </c>
      <c r="C82" s="227">
        <f t="shared" si="25"/>
        <v>13685</v>
      </c>
      <c r="D82" s="234">
        <f t="shared" si="20"/>
        <v>13685</v>
      </c>
      <c r="E82" s="237">
        <f t="shared" ref="E82:E83" si="26">H81</f>
        <v>11322</v>
      </c>
      <c r="F82" s="238"/>
      <c r="G82" s="238"/>
      <c r="H82" s="237">
        <f t="shared" ref="H82:H83" si="27">IF(F82&gt;0,E82+F82+I82-G82,E82+D82+I82-C82)</f>
        <v>11322</v>
      </c>
      <c r="I82" s="238"/>
      <c r="J82" s="239"/>
      <c r="K82" s="239">
        <f t="shared" si="6"/>
        <v>13685</v>
      </c>
      <c r="L82" s="240">
        <f t="shared" si="11"/>
        <v>0.71873196953041163</v>
      </c>
      <c r="M82" s="239">
        <f t="shared" si="2"/>
        <v>13270.202517943721</v>
      </c>
      <c r="N82" s="239">
        <f t="shared" si="3"/>
        <v>15481.902937601008</v>
      </c>
      <c r="O82" s="239">
        <f t="shared" si="7"/>
        <v>61927.61175040403</v>
      </c>
      <c r="P82" s="241">
        <f t="shared" si="8"/>
        <v>1.0312578109863355</v>
      </c>
      <c r="Q82" s="241">
        <f t="shared" si="9"/>
        <v>0.88393526655971622</v>
      </c>
      <c r="R82" s="241">
        <f t="shared" si="10"/>
        <v>0.22098381663992905</v>
      </c>
      <c r="S82" s="242">
        <f t="shared" si="12"/>
        <v>23.165217391304349</v>
      </c>
    </row>
    <row r="83" spans="1:19" s="243" customFormat="1" x14ac:dyDescent="0.35">
      <c r="A83" s="236"/>
      <c r="B83" s="236">
        <v>10</v>
      </c>
      <c r="C83" s="227">
        <f t="shared" si="25"/>
        <v>13685</v>
      </c>
      <c r="D83" s="234">
        <f t="shared" si="20"/>
        <v>13685</v>
      </c>
      <c r="E83" s="237">
        <f t="shared" si="26"/>
        <v>11322</v>
      </c>
      <c r="F83" s="238"/>
      <c r="G83" s="238"/>
      <c r="H83" s="237">
        <f t="shared" si="27"/>
        <v>11322</v>
      </c>
      <c r="I83" s="238"/>
      <c r="J83" s="239"/>
      <c r="K83" s="239">
        <f t="shared" si="6"/>
        <v>13685</v>
      </c>
      <c r="L83" s="240">
        <f t="shared" si="11"/>
        <v>0.71873196953041163</v>
      </c>
      <c r="M83" s="239">
        <f t="shared" si="2"/>
        <v>13270.202517943721</v>
      </c>
      <c r="N83" s="239">
        <f t="shared" si="3"/>
        <v>15481.902937601008</v>
      </c>
      <c r="O83" s="239">
        <f t="shared" si="7"/>
        <v>61927.61175040403</v>
      </c>
      <c r="P83" s="241">
        <f t="shared" si="8"/>
        <v>1.0312578109863355</v>
      </c>
      <c r="Q83" s="241">
        <f t="shared" si="9"/>
        <v>0.88393526655971622</v>
      </c>
      <c r="R83" s="241">
        <f t="shared" si="10"/>
        <v>0.22098381663992905</v>
      </c>
      <c r="S83" s="242">
        <f t="shared" si="12"/>
        <v>23.165217391304349</v>
      </c>
    </row>
    <row r="84" spans="1:19" s="243" customFormat="1" x14ac:dyDescent="0.35">
      <c r="A84" s="236"/>
      <c r="B84" s="236">
        <v>11</v>
      </c>
      <c r="C84" s="227">
        <f t="shared" si="25"/>
        <v>13685</v>
      </c>
      <c r="D84" s="234">
        <f t="shared" si="20"/>
        <v>13685</v>
      </c>
      <c r="E84" s="237">
        <f>+E83</f>
        <v>11322</v>
      </c>
      <c r="F84" s="238"/>
      <c r="G84" s="238"/>
      <c r="H84" s="237">
        <f>IF(F84&gt;0,E84+F84+I84-G84,E84+D84+I84-C84)</f>
        <v>11322</v>
      </c>
      <c r="I84" s="238"/>
      <c r="J84" s="239"/>
      <c r="K84" s="239">
        <f t="shared" si="6"/>
        <v>13685</v>
      </c>
      <c r="L84" s="240">
        <f t="shared" si="11"/>
        <v>0.71873196953041163</v>
      </c>
      <c r="M84" s="239">
        <f t="shared" si="2"/>
        <v>13270.202517943721</v>
      </c>
      <c r="N84" s="239">
        <f t="shared" si="3"/>
        <v>15481.902937601008</v>
      </c>
      <c r="O84" s="239">
        <f t="shared" si="7"/>
        <v>61927.61175040403</v>
      </c>
      <c r="P84" s="241">
        <f t="shared" si="8"/>
        <v>1.0312578109863355</v>
      </c>
      <c r="Q84" s="241">
        <f t="shared" si="9"/>
        <v>0.88393526655971622</v>
      </c>
      <c r="R84" s="241">
        <f t="shared" si="10"/>
        <v>0.22098381663992905</v>
      </c>
      <c r="S84" s="242">
        <f t="shared" si="12"/>
        <v>23.165217391304349</v>
      </c>
    </row>
    <row r="85" spans="1:19" s="243" customFormat="1" x14ac:dyDescent="0.35">
      <c r="A85" s="236"/>
      <c r="B85" s="236">
        <v>12</v>
      </c>
      <c r="C85" s="227">
        <f t="shared" si="25"/>
        <v>13685</v>
      </c>
      <c r="D85" s="234">
        <f t="shared" si="20"/>
        <v>13685</v>
      </c>
      <c r="E85" s="237">
        <f>+E84</f>
        <v>11322</v>
      </c>
      <c r="F85" s="238"/>
      <c r="G85" s="238"/>
      <c r="H85" s="237">
        <f>IF(F85&gt;0,E85+F85+I85-G85,E85+D85+I85-C85)</f>
        <v>11322</v>
      </c>
      <c r="I85" s="238"/>
      <c r="J85" s="239"/>
      <c r="K85" s="239">
        <f t="shared" si="6"/>
        <v>13685</v>
      </c>
      <c r="L85" s="240">
        <f t="shared" si="11"/>
        <v>0.71873196953041163</v>
      </c>
      <c r="M85" s="239">
        <f t="shared" si="2"/>
        <v>13270.202517943721</v>
      </c>
      <c r="N85" s="239">
        <f t="shared" si="3"/>
        <v>15481.902937601008</v>
      </c>
      <c r="O85" s="239">
        <f t="shared" si="7"/>
        <v>61927.61175040403</v>
      </c>
      <c r="P85" s="241">
        <f t="shared" si="8"/>
        <v>1.0312578109863355</v>
      </c>
      <c r="Q85" s="241">
        <f t="shared" si="9"/>
        <v>0.88393526655971622</v>
      </c>
      <c r="R85" s="241">
        <f t="shared" si="10"/>
        <v>0.22098381663992905</v>
      </c>
      <c r="S85" s="242">
        <f t="shared" si="12"/>
        <v>23.165217391304349</v>
      </c>
    </row>
    <row r="86" spans="1:19" s="243" customFormat="1" x14ac:dyDescent="0.35">
      <c r="A86" s="236"/>
      <c r="B86" s="236">
        <v>13</v>
      </c>
      <c r="C86" s="227">
        <f t="shared" si="25"/>
        <v>13685</v>
      </c>
      <c r="D86" s="234">
        <f t="shared" si="20"/>
        <v>13685</v>
      </c>
      <c r="E86" s="237">
        <f>+E85</f>
        <v>11322</v>
      </c>
      <c r="F86" s="238"/>
      <c r="G86" s="238"/>
      <c r="H86" s="237">
        <f>IF(F86&gt;0,E86+F86+I86-G86,E86+D86+I86-C86)</f>
        <v>11322</v>
      </c>
      <c r="I86" s="238"/>
      <c r="J86" s="239"/>
      <c r="K86" s="239">
        <f t="shared" si="6"/>
        <v>13685</v>
      </c>
      <c r="L86" s="240">
        <f t="shared" si="11"/>
        <v>0.71873196953041163</v>
      </c>
      <c r="M86" s="239">
        <f t="shared" si="2"/>
        <v>13270.202517943721</v>
      </c>
      <c r="N86" s="239">
        <f t="shared" si="3"/>
        <v>15481.902937601008</v>
      </c>
      <c r="O86" s="239">
        <f t="shared" si="7"/>
        <v>61927.61175040403</v>
      </c>
      <c r="P86" s="241">
        <f t="shared" si="8"/>
        <v>1.0312578109863355</v>
      </c>
      <c r="Q86" s="241">
        <f t="shared" si="9"/>
        <v>0.88393526655971622</v>
      </c>
      <c r="R86" s="241">
        <f t="shared" si="10"/>
        <v>0.22098381663992905</v>
      </c>
      <c r="S86" s="242">
        <f t="shared" si="12"/>
        <v>23.165217391304349</v>
      </c>
    </row>
    <row r="87" spans="1:19" hidden="1" x14ac:dyDescent="0.35">
      <c r="A87" s="1">
        <f>$A$37</f>
        <v>2027</v>
      </c>
      <c r="B87" s="1">
        <v>1</v>
      </c>
      <c r="C87" s="30">
        <f t="shared" ref="C87:C99" si="28">IF(ISBLANK(G74),C74*(1+$H$37),G74*(1+$H$37))</f>
        <v>14069</v>
      </c>
      <c r="D87" s="30"/>
      <c r="E87" s="30"/>
      <c r="F87" s="30"/>
      <c r="G87" s="30"/>
      <c r="H87" s="30"/>
      <c r="I87" s="30"/>
      <c r="J87" s="5"/>
      <c r="K87" s="5">
        <f t="shared" si="6"/>
        <v>14069</v>
      </c>
      <c r="L87" s="32">
        <f t="shared" si="11"/>
        <v>0.71873196953041163</v>
      </c>
      <c r="M87" s="5">
        <f t="shared" si="2"/>
        <v>13270.202517943721</v>
      </c>
      <c r="N87" s="5">
        <f t="shared" si="3"/>
        <v>15481.902937601008</v>
      </c>
      <c r="O87" s="5">
        <f t="shared" si="7"/>
        <v>61927.61175040403</v>
      </c>
      <c r="P87" s="70">
        <f t="shared" si="8"/>
        <v>1.0601948222701318</v>
      </c>
      <c r="Q87" s="70">
        <f t="shared" si="9"/>
        <v>0.90873841908868447</v>
      </c>
      <c r="R87" s="70">
        <f t="shared" si="10"/>
        <v>0.22718460477217112</v>
      </c>
      <c r="S87" s="82" t="e">
        <f t="shared" si="12"/>
        <v>#N/A</v>
      </c>
    </row>
    <row r="88" spans="1:19" hidden="1" x14ac:dyDescent="0.35">
      <c r="A88" s="1"/>
      <c r="B88" s="1">
        <v>2</v>
      </c>
      <c r="C88" s="30">
        <f t="shared" si="28"/>
        <v>14219</v>
      </c>
      <c r="D88" s="30"/>
      <c r="E88" s="30"/>
      <c r="F88" s="30"/>
      <c r="G88" s="30"/>
      <c r="H88" s="30"/>
      <c r="I88" s="30"/>
      <c r="J88" s="5"/>
      <c r="K88" s="5">
        <f t="shared" si="6"/>
        <v>14219</v>
      </c>
      <c r="L88" s="32">
        <f t="shared" si="11"/>
        <v>0.71873196953041163</v>
      </c>
      <c r="M88" s="5">
        <f t="shared" si="2"/>
        <v>13270.202517943721</v>
      </c>
      <c r="N88" s="5">
        <f t="shared" si="3"/>
        <v>15481.902937601008</v>
      </c>
      <c r="O88" s="5">
        <f t="shared" si="7"/>
        <v>61927.61175040403</v>
      </c>
      <c r="P88" s="70">
        <f t="shared" si="8"/>
        <v>1.0714983423028648</v>
      </c>
      <c r="Q88" s="70">
        <f t="shared" si="9"/>
        <v>0.91842715054531276</v>
      </c>
      <c r="R88" s="70">
        <f t="shared" si="10"/>
        <v>0.22960678763632819</v>
      </c>
      <c r="S88" s="82" t="e">
        <f t="shared" si="12"/>
        <v>#N/A</v>
      </c>
    </row>
    <row r="89" spans="1:19" hidden="1" x14ac:dyDescent="0.35">
      <c r="A89" s="1"/>
      <c r="B89" s="1">
        <v>3</v>
      </c>
      <c r="C89" s="30">
        <f t="shared" si="28"/>
        <v>13764</v>
      </c>
      <c r="D89" s="30"/>
      <c r="E89" s="30"/>
      <c r="F89" s="30"/>
      <c r="G89" s="30"/>
      <c r="H89" s="30"/>
      <c r="I89" s="30"/>
      <c r="J89" s="5"/>
      <c r="K89" s="5">
        <f t="shared" si="6"/>
        <v>13764</v>
      </c>
      <c r="L89" s="32">
        <f t="shared" si="11"/>
        <v>0.71873196953041163</v>
      </c>
      <c r="M89" s="5">
        <f t="shared" si="2"/>
        <v>13270.202517943721</v>
      </c>
      <c r="N89" s="5">
        <f t="shared" si="3"/>
        <v>15481.902937601008</v>
      </c>
      <c r="O89" s="5">
        <f t="shared" si="7"/>
        <v>61927.61175040403</v>
      </c>
      <c r="P89" s="70">
        <f t="shared" si="8"/>
        <v>1.0372109982035749</v>
      </c>
      <c r="Q89" s="70">
        <f t="shared" si="9"/>
        <v>0.88903799846020704</v>
      </c>
      <c r="R89" s="70">
        <f t="shared" si="10"/>
        <v>0.22225949961505176</v>
      </c>
      <c r="S89" s="82" t="e">
        <f t="shared" si="12"/>
        <v>#N/A</v>
      </c>
    </row>
    <row r="90" spans="1:19" hidden="1" x14ac:dyDescent="0.35">
      <c r="A90" s="1"/>
      <c r="B90" s="1">
        <v>4</v>
      </c>
      <c r="C90" s="30">
        <f t="shared" si="28"/>
        <v>13685</v>
      </c>
      <c r="D90" s="30"/>
      <c r="E90" s="30"/>
      <c r="F90" s="30"/>
      <c r="G90" s="30"/>
      <c r="H90" s="30"/>
      <c r="I90" s="30"/>
      <c r="J90" s="5"/>
      <c r="K90" s="5">
        <f t="shared" si="6"/>
        <v>13685</v>
      </c>
      <c r="L90" s="32">
        <f t="shared" si="11"/>
        <v>0.71873196953041163</v>
      </c>
      <c r="M90" s="5">
        <f t="shared" si="2"/>
        <v>13270.202517943721</v>
      </c>
      <c r="N90" s="5">
        <f t="shared" si="3"/>
        <v>15481.902937601008</v>
      </c>
      <c r="O90" s="5">
        <f t="shared" si="7"/>
        <v>61927.61175040403</v>
      </c>
      <c r="P90" s="70">
        <f t="shared" si="8"/>
        <v>1.0312578109863355</v>
      </c>
      <c r="Q90" s="70">
        <f t="shared" si="9"/>
        <v>0.88393526655971622</v>
      </c>
      <c r="R90" s="70">
        <f t="shared" si="10"/>
        <v>0.22098381663992905</v>
      </c>
      <c r="S90" s="82" t="e">
        <f t="shared" si="12"/>
        <v>#N/A</v>
      </c>
    </row>
    <row r="91" spans="1:19" hidden="1" x14ac:dyDescent="0.35">
      <c r="A91" s="1"/>
      <c r="B91" s="1">
        <v>5</v>
      </c>
      <c r="C91" s="30">
        <f t="shared" si="28"/>
        <v>13685</v>
      </c>
      <c r="D91" s="30"/>
      <c r="E91" s="30"/>
      <c r="F91" s="30"/>
      <c r="G91" s="30"/>
      <c r="H91" s="30"/>
      <c r="I91" s="30"/>
      <c r="J91" s="5"/>
      <c r="K91" s="5">
        <f t="shared" si="6"/>
        <v>13685</v>
      </c>
      <c r="L91" s="32">
        <f t="shared" si="11"/>
        <v>0.71873196953041163</v>
      </c>
      <c r="M91" s="5">
        <f t="shared" si="2"/>
        <v>13270.202517943721</v>
      </c>
      <c r="N91" s="5">
        <f t="shared" si="3"/>
        <v>15481.902937601008</v>
      </c>
      <c r="O91" s="5">
        <f t="shared" si="7"/>
        <v>61927.61175040403</v>
      </c>
      <c r="P91" s="70">
        <f t="shared" si="8"/>
        <v>1.0312578109863355</v>
      </c>
      <c r="Q91" s="70">
        <f t="shared" si="9"/>
        <v>0.88393526655971622</v>
      </c>
      <c r="R91" s="70">
        <f t="shared" si="10"/>
        <v>0.22098381663992905</v>
      </c>
      <c r="S91" s="82" t="e">
        <f t="shared" si="12"/>
        <v>#N/A</v>
      </c>
    </row>
    <row r="92" spans="1:19" hidden="1" x14ac:dyDescent="0.35">
      <c r="A92" s="1"/>
      <c r="B92" s="1">
        <v>6</v>
      </c>
      <c r="C92" s="30">
        <f t="shared" si="28"/>
        <v>13685</v>
      </c>
      <c r="D92" s="30"/>
      <c r="E92" s="30"/>
      <c r="F92" s="30"/>
      <c r="G92" s="30"/>
      <c r="H92" s="30"/>
      <c r="I92" s="30"/>
      <c r="J92" s="5"/>
      <c r="K92" s="5">
        <f t="shared" si="6"/>
        <v>13685</v>
      </c>
      <c r="L92" s="32">
        <f t="shared" si="11"/>
        <v>0.71873196953041163</v>
      </c>
      <c r="M92" s="5">
        <f t="shared" si="2"/>
        <v>13270.202517943721</v>
      </c>
      <c r="N92" s="5">
        <f t="shared" si="3"/>
        <v>15481.902937601008</v>
      </c>
      <c r="O92" s="5">
        <f t="shared" si="7"/>
        <v>61927.61175040403</v>
      </c>
      <c r="P92" s="70">
        <f t="shared" si="8"/>
        <v>1.0312578109863355</v>
      </c>
      <c r="Q92" s="70">
        <f t="shared" si="9"/>
        <v>0.88393526655971622</v>
      </c>
      <c r="R92" s="70">
        <f t="shared" si="10"/>
        <v>0.22098381663992905</v>
      </c>
      <c r="S92" s="82" t="e">
        <f t="shared" si="12"/>
        <v>#N/A</v>
      </c>
    </row>
    <row r="93" spans="1:19" hidden="1" x14ac:dyDescent="0.35">
      <c r="A93" s="1"/>
      <c r="B93" s="1">
        <v>7</v>
      </c>
      <c r="C93" s="30">
        <f t="shared" si="28"/>
        <v>13685</v>
      </c>
      <c r="D93" s="30"/>
      <c r="E93" s="30"/>
      <c r="F93" s="30"/>
      <c r="G93" s="30"/>
      <c r="H93" s="30"/>
      <c r="I93" s="30"/>
      <c r="J93" s="5"/>
      <c r="K93" s="5">
        <f t="shared" si="6"/>
        <v>13685</v>
      </c>
      <c r="L93" s="32">
        <f t="shared" si="11"/>
        <v>0.71873196953041163</v>
      </c>
      <c r="M93" s="5">
        <f t="shared" si="2"/>
        <v>13270.202517943721</v>
      </c>
      <c r="N93" s="5">
        <f t="shared" si="3"/>
        <v>15481.902937601008</v>
      </c>
      <c r="O93" s="5">
        <f t="shared" si="7"/>
        <v>61927.61175040403</v>
      </c>
      <c r="P93" s="70">
        <f t="shared" si="8"/>
        <v>1.0312578109863355</v>
      </c>
      <c r="Q93" s="70">
        <f t="shared" si="9"/>
        <v>0.88393526655971622</v>
      </c>
      <c r="R93" s="70">
        <f t="shared" si="10"/>
        <v>0.22098381663992905</v>
      </c>
      <c r="S93" s="82" t="e">
        <f t="shared" si="12"/>
        <v>#N/A</v>
      </c>
    </row>
    <row r="94" spans="1:19" hidden="1" x14ac:dyDescent="0.35">
      <c r="A94" s="1"/>
      <c r="B94" s="1">
        <v>8</v>
      </c>
      <c r="C94" s="30">
        <f t="shared" si="28"/>
        <v>13685</v>
      </c>
      <c r="D94" s="30"/>
      <c r="E94" s="30"/>
      <c r="F94" s="30"/>
      <c r="G94" s="30"/>
      <c r="H94" s="30"/>
      <c r="I94" s="30"/>
      <c r="J94" s="5"/>
      <c r="K94" s="5">
        <f t="shared" si="6"/>
        <v>13685</v>
      </c>
      <c r="L94" s="32">
        <f t="shared" si="11"/>
        <v>0.71873196953041163</v>
      </c>
      <c r="M94" s="5">
        <f t="shared" si="2"/>
        <v>13270.202517943721</v>
      </c>
      <c r="N94" s="5">
        <f t="shared" si="3"/>
        <v>15481.902937601008</v>
      </c>
      <c r="O94" s="5">
        <f t="shared" si="7"/>
        <v>61927.61175040403</v>
      </c>
      <c r="P94" s="70">
        <f t="shared" si="8"/>
        <v>1.0312578109863355</v>
      </c>
      <c r="Q94" s="70">
        <f t="shared" si="9"/>
        <v>0.88393526655971622</v>
      </c>
      <c r="R94" s="70">
        <f t="shared" si="10"/>
        <v>0.22098381663992905</v>
      </c>
      <c r="S94" s="82" t="e">
        <f t="shared" si="12"/>
        <v>#N/A</v>
      </c>
    </row>
    <row r="95" spans="1:19" hidden="1" x14ac:dyDescent="0.35">
      <c r="A95" s="1"/>
      <c r="B95" s="1">
        <v>9</v>
      </c>
      <c r="C95" s="30">
        <f t="shared" si="28"/>
        <v>13685</v>
      </c>
      <c r="D95" s="30"/>
      <c r="E95" s="30"/>
      <c r="F95" s="30"/>
      <c r="G95" s="30"/>
      <c r="H95" s="30"/>
      <c r="I95" s="30"/>
      <c r="J95" s="5"/>
      <c r="K95" s="5">
        <f t="shared" si="6"/>
        <v>13685</v>
      </c>
      <c r="L95" s="32">
        <f t="shared" si="11"/>
        <v>0.71873196953041163</v>
      </c>
      <c r="M95" s="5">
        <f t="shared" si="2"/>
        <v>13270.202517943721</v>
      </c>
      <c r="N95" s="5">
        <f t="shared" si="3"/>
        <v>15481.902937601008</v>
      </c>
      <c r="O95" s="5">
        <f t="shared" si="7"/>
        <v>61927.61175040403</v>
      </c>
      <c r="P95" s="70">
        <f t="shared" si="8"/>
        <v>1.0312578109863355</v>
      </c>
      <c r="Q95" s="70">
        <f t="shared" si="9"/>
        <v>0.88393526655971622</v>
      </c>
      <c r="R95" s="70">
        <f t="shared" si="10"/>
        <v>0.22098381663992905</v>
      </c>
      <c r="S95" s="82" t="e">
        <f t="shared" si="12"/>
        <v>#N/A</v>
      </c>
    </row>
    <row r="96" spans="1:19" hidden="1" x14ac:dyDescent="0.35">
      <c r="A96" s="1"/>
      <c r="B96" s="1">
        <v>10</v>
      </c>
      <c r="C96" s="30">
        <f t="shared" si="28"/>
        <v>13685</v>
      </c>
      <c r="D96" s="30"/>
      <c r="E96" s="30"/>
      <c r="F96" s="30"/>
      <c r="G96" s="30"/>
      <c r="H96" s="30"/>
      <c r="I96" s="30"/>
      <c r="J96" s="5"/>
      <c r="K96" s="5">
        <f t="shared" si="6"/>
        <v>13685</v>
      </c>
      <c r="L96" s="32">
        <f t="shared" si="11"/>
        <v>0.71873196953041163</v>
      </c>
      <c r="M96" s="5">
        <f t="shared" si="2"/>
        <v>13270.202517943721</v>
      </c>
      <c r="N96" s="5">
        <f t="shared" si="3"/>
        <v>15481.902937601008</v>
      </c>
      <c r="O96" s="5">
        <f t="shared" si="7"/>
        <v>61927.61175040403</v>
      </c>
      <c r="P96" s="70">
        <f t="shared" si="8"/>
        <v>1.0312578109863355</v>
      </c>
      <c r="Q96" s="70">
        <f t="shared" si="9"/>
        <v>0.88393526655971622</v>
      </c>
      <c r="R96" s="70">
        <f t="shared" si="10"/>
        <v>0.22098381663992905</v>
      </c>
      <c r="S96" s="82" t="e">
        <f t="shared" si="12"/>
        <v>#N/A</v>
      </c>
    </row>
    <row r="97" spans="1:19" hidden="1" x14ac:dyDescent="0.35">
      <c r="A97" s="1"/>
      <c r="B97" s="1">
        <v>11</v>
      </c>
      <c r="C97" s="30">
        <f t="shared" si="28"/>
        <v>13685</v>
      </c>
      <c r="D97" s="30"/>
      <c r="E97" s="30"/>
      <c r="F97" s="30"/>
      <c r="G97" s="30"/>
      <c r="H97" s="30"/>
      <c r="I97" s="30"/>
      <c r="J97" s="5"/>
      <c r="K97" s="5">
        <f t="shared" si="6"/>
        <v>13685</v>
      </c>
      <c r="L97" s="32">
        <f t="shared" si="11"/>
        <v>0.71873196953041163</v>
      </c>
      <c r="M97" s="5">
        <f t="shared" si="2"/>
        <v>13270.202517943721</v>
      </c>
      <c r="N97" s="5">
        <f t="shared" si="3"/>
        <v>15481.902937601008</v>
      </c>
      <c r="O97" s="5">
        <f t="shared" si="7"/>
        <v>61927.61175040403</v>
      </c>
      <c r="P97" s="70">
        <f t="shared" si="8"/>
        <v>1.0312578109863355</v>
      </c>
      <c r="Q97" s="70">
        <f t="shared" si="9"/>
        <v>0.88393526655971622</v>
      </c>
      <c r="R97" s="70">
        <f t="shared" si="10"/>
        <v>0.22098381663992905</v>
      </c>
      <c r="S97" s="82" t="e">
        <f t="shared" si="12"/>
        <v>#N/A</v>
      </c>
    </row>
    <row r="98" spans="1:19" hidden="1" x14ac:dyDescent="0.35">
      <c r="A98" s="1"/>
      <c r="B98" s="1">
        <v>12</v>
      </c>
      <c r="C98" s="30">
        <f t="shared" si="28"/>
        <v>13685</v>
      </c>
      <c r="D98" s="30"/>
      <c r="E98" s="30"/>
      <c r="F98" s="30"/>
      <c r="G98" s="30"/>
      <c r="H98" s="30"/>
      <c r="I98" s="30"/>
      <c r="J98" s="5"/>
      <c r="K98" s="5">
        <f t="shared" si="6"/>
        <v>13685</v>
      </c>
      <c r="L98" s="32">
        <f t="shared" si="11"/>
        <v>0.71873196953041163</v>
      </c>
      <c r="M98" s="5">
        <f t="shared" si="2"/>
        <v>13270.202517943721</v>
      </c>
      <c r="N98" s="5">
        <f t="shared" si="3"/>
        <v>15481.902937601008</v>
      </c>
      <c r="O98" s="5">
        <f t="shared" si="7"/>
        <v>61927.61175040403</v>
      </c>
      <c r="P98" s="70">
        <f t="shared" si="8"/>
        <v>1.0312578109863355</v>
      </c>
      <c r="Q98" s="70">
        <f t="shared" si="9"/>
        <v>0.88393526655971622</v>
      </c>
      <c r="R98" s="70">
        <f t="shared" si="10"/>
        <v>0.22098381663992905</v>
      </c>
      <c r="S98" s="82" t="e">
        <f t="shared" si="12"/>
        <v>#N/A</v>
      </c>
    </row>
    <row r="99" spans="1:19" hidden="1" x14ac:dyDescent="0.35">
      <c r="A99" s="1"/>
      <c r="B99" s="1">
        <v>13</v>
      </c>
      <c r="C99" s="30">
        <f t="shared" si="28"/>
        <v>13685</v>
      </c>
      <c r="D99" s="30"/>
      <c r="E99" s="30"/>
      <c r="F99" s="30"/>
      <c r="G99" s="30"/>
      <c r="H99" s="30"/>
      <c r="I99" s="30"/>
      <c r="J99" s="5"/>
      <c r="K99" s="5">
        <f t="shared" si="6"/>
        <v>13685</v>
      </c>
      <c r="L99" s="32">
        <f t="shared" si="11"/>
        <v>0.71873196953041163</v>
      </c>
      <c r="M99" s="5">
        <f t="shared" si="2"/>
        <v>13270.202517943721</v>
      </c>
      <c r="N99" s="5">
        <f t="shared" si="3"/>
        <v>15481.902937601008</v>
      </c>
      <c r="O99" s="5">
        <f t="shared" si="7"/>
        <v>61927.61175040403</v>
      </c>
      <c r="P99" s="70">
        <f t="shared" si="8"/>
        <v>1.0312578109863355</v>
      </c>
      <c r="Q99" s="70">
        <f t="shared" si="9"/>
        <v>0.88393526655971622</v>
      </c>
      <c r="R99" s="70">
        <f t="shared" si="10"/>
        <v>0.22098381663992905</v>
      </c>
      <c r="S99" s="82" t="e">
        <f t="shared" si="12"/>
        <v>#N/A</v>
      </c>
    </row>
    <row r="100" spans="1:19" hidden="1" x14ac:dyDescent="0.35">
      <c r="A100" s="1">
        <f>$A$38</f>
        <v>2028</v>
      </c>
      <c r="B100" s="1">
        <v>1</v>
      </c>
      <c r="C100" s="30">
        <f t="shared" ref="C100:C112" si="29">IF(ISBLANK(G87),C87*(1+$H$38),G87*(1+$H$38))</f>
        <v>14069</v>
      </c>
      <c r="D100" s="30"/>
      <c r="E100" s="30"/>
      <c r="F100" s="30"/>
      <c r="G100" s="30"/>
      <c r="H100" s="30"/>
      <c r="I100" s="30"/>
      <c r="J100" s="5"/>
      <c r="K100" s="5">
        <f t="shared" si="6"/>
        <v>14069</v>
      </c>
      <c r="L100" s="32">
        <f t="shared" si="11"/>
        <v>0.71873196953041163</v>
      </c>
      <c r="M100" s="5">
        <f t="shared" si="2"/>
        <v>13270.202517943721</v>
      </c>
      <c r="N100" s="5">
        <f t="shared" si="3"/>
        <v>15481.902937601008</v>
      </c>
      <c r="O100" s="5">
        <f t="shared" si="7"/>
        <v>61927.61175040403</v>
      </c>
      <c r="P100" s="70">
        <f t="shared" si="8"/>
        <v>1.0601948222701318</v>
      </c>
      <c r="Q100" s="70">
        <f t="shared" si="9"/>
        <v>0.90873841908868447</v>
      </c>
      <c r="R100" s="70">
        <f t="shared" si="10"/>
        <v>0.22718460477217112</v>
      </c>
      <c r="S100" s="82" t="e">
        <f t="shared" si="12"/>
        <v>#N/A</v>
      </c>
    </row>
    <row r="101" spans="1:19" hidden="1" x14ac:dyDescent="0.35">
      <c r="A101" s="1"/>
      <c r="B101" s="1">
        <v>2</v>
      </c>
      <c r="C101" s="30">
        <f t="shared" si="29"/>
        <v>14219</v>
      </c>
      <c r="D101" s="30"/>
      <c r="E101" s="30"/>
      <c r="F101" s="30"/>
      <c r="G101" s="30"/>
      <c r="H101" s="30"/>
      <c r="I101" s="30"/>
      <c r="J101" s="5"/>
      <c r="K101" s="5">
        <f t="shared" si="6"/>
        <v>14219</v>
      </c>
      <c r="L101" s="32">
        <f t="shared" si="11"/>
        <v>0.71873196953041163</v>
      </c>
      <c r="M101" s="5">
        <f t="shared" si="2"/>
        <v>13270.202517943721</v>
      </c>
      <c r="N101" s="5">
        <f t="shared" si="3"/>
        <v>15481.902937601008</v>
      </c>
      <c r="O101" s="5">
        <f t="shared" si="7"/>
        <v>61927.61175040403</v>
      </c>
      <c r="P101" s="70">
        <f t="shared" si="8"/>
        <v>1.0714983423028648</v>
      </c>
      <c r="Q101" s="70">
        <f t="shared" si="9"/>
        <v>0.91842715054531276</v>
      </c>
      <c r="R101" s="70">
        <f t="shared" si="10"/>
        <v>0.22960678763632819</v>
      </c>
      <c r="S101" s="82" t="e">
        <f t="shared" si="12"/>
        <v>#N/A</v>
      </c>
    </row>
    <row r="102" spans="1:19" hidden="1" x14ac:dyDescent="0.35">
      <c r="A102" s="1"/>
      <c r="B102" s="1">
        <v>3</v>
      </c>
      <c r="C102" s="30">
        <f t="shared" si="29"/>
        <v>13764</v>
      </c>
      <c r="D102" s="30"/>
      <c r="E102" s="30"/>
      <c r="F102" s="30"/>
      <c r="G102" s="30"/>
      <c r="H102" s="30"/>
      <c r="I102" s="30"/>
      <c r="J102" s="5"/>
      <c r="K102" s="5">
        <f t="shared" si="6"/>
        <v>13764</v>
      </c>
      <c r="L102" s="32">
        <f t="shared" si="11"/>
        <v>0.71873196953041163</v>
      </c>
      <c r="M102" s="5">
        <f t="shared" si="2"/>
        <v>13270.202517943721</v>
      </c>
      <c r="N102" s="5">
        <f t="shared" si="3"/>
        <v>15481.902937601008</v>
      </c>
      <c r="O102" s="5">
        <f t="shared" si="7"/>
        <v>61927.61175040403</v>
      </c>
      <c r="P102" s="70">
        <f t="shared" si="8"/>
        <v>1.0372109982035749</v>
      </c>
      <c r="Q102" s="70">
        <f t="shared" si="9"/>
        <v>0.88903799846020704</v>
      </c>
      <c r="R102" s="70">
        <f t="shared" si="10"/>
        <v>0.22225949961505176</v>
      </c>
      <c r="S102" s="82" t="e">
        <f t="shared" si="12"/>
        <v>#N/A</v>
      </c>
    </row>
    <row r="103" spans="1:19" hidden="1" x14ac:dyDescent="0.35">
      <c r="A103" s="1"/>
      <c r="B103" s="1">
        <v>4</v>
      </c>
      <c r="C103" s="30">
        <f t="shared" si="29"/>
        <v>13685</v>
      </c>
      <c r="D103" s="30"/>
      <c r="E103" s="30"/>
      <c r="F103" s="30"/>
      <c r="G103" s="30"/>
      <c r="H103" s="30"/>
      <c r="I103" s="30"/>
      <c r="J103" s="5"/>
      <c r="K103" s="5">
        <f t="shared" si="6"/>
        <v>13685</v>
      </c>
      <c r="L103" s="32">
        <f t="shared" si="11"/>
        <v>0.71873196953041163</v>
      </c>
      <c r="M103" s="5">
        <f t="shared" si="2"/>
        <v>13270.202517943721</v>
      </c>
      <c r="N103" s="5">
        <f t="shared" si="3"/>
        <v>15481.902937601008</v>
      </c>
      <c r="O103" s="5">
        <f t="shared" si="7"/>
        <v>61927.61175040403</v>
      </c>
      <c r="P103" s="70">
        <f t="shared" si="8"/>
        <v>1.0312578109863355</v>
      </c>
      <c r="Q103" s="70">
        <f t="shared" si="9"/>
        <v>0.88393526655971622</v>
      </c>
      <c r="R103" s="70">
        <f t="shared" si="10"/>
        <v>0.22098381663992905</v>
      </c>
      <c r="S103" s="82" t="e">
        <f t="shared" si="12"/>
        <v>#N/A</v>
      </c>
    </row>
    <row r="104" spans="1:19" hidden="1" x14ac:dyDescent="0.35">
      <c r="A104" s="1"/>
      <c r="B104" s="1">
        <v>5</v>
      </c>
      <c r="C104" s="30">
        <f t="shared" si="29"/>
        <v>13685</v>
      </c>
      <c r="D104" s="30"/>
      <c r="E104" s="30"/>
      <c r="F104" s="30"/>
      <c r="G104" s="30"/>
      <c r="H104" s="30"/>
      <c r="I104" s="30"/>
      <c r="J104" s="5"/>
      <c r="K104" s="5">
        <f t="shared" si="6"/>
        <v>13685</v>
      </c>
      <c r="L104" s="32">
        <f t="shared" si="11"/>
        <v>0.71873196953041163</v>
      </c>
      <c r="M104" s="5">
        <f t="shared" si="2"/>
        <v>13270.202517943721</v>
      </c>
      <c r="N104" s="5">
        <f t="shared" si="3"/>
        <v>15481.902937601008</v>
      </c>
      <c r="O104" s="5">
        <f t="shared" si="7"/>
        <v>61927.61175040403</v>
      </c>
      <c r="P104" s="70">
        <f t="shared" si="8"/>
        <v>1.0312578109863355</v>
      </c>
      <c r="Q104" s="70">
        <f t="shared" si="9"/>
        <v>0.88393526655971622</v>
      </c>
      <c r="R104" s="70">
        <f t="shared" si="10"/>
        <v>0.22098381663992905</v>
      </c>
      <c r="S104" s="82" t="e">
        <f t="shared" si="12"/>
        <v>#N/A</v>
      </c>
    </row>
    <row r="105" spans="1:19" hidden="1" x14ac:dyDescent="0.35">
      <c r="A105" s="1"/>
      <c r="B105" s="1">
        <v>6</v>
      </c>
      <c r="C105" s="30">
        <f t="shared" si="29"/>
        <v>13685</v>
      </c>
      <c r="D105" s="30"/>
      <c r="E105" s="30"/>
      <c r="F105" s="30"/>
      <c r="G105" s="30"/>
      <c r="H105" s="30"/>
      <c r="I105" s="30"/>
      <c r="J105" s="5"/>
      <c r="K105" s="5">
        <f t="shared" si="6"/>
        <v>13685</v>
      </c>
      <c r="L105" s="32">
        <f t="shared" si="11"/>
        <v>0.71873196953041163</v>
      </c>
      <c r="M105" s="5">
        <f t="shared" si="2"/>
        <v>13270.202517943721</v>
      </c>
      <c r="N105" s="5">
        <f t="shared" si="3"/>
        <v>15481.902937601008</v>
      </c>
      <c r="O105" s="5">
        <f t="shared" si="7"/>
        <v>61927.61175040403</v>
      </c>
      <c r="P105" s="70">
        <f t="shared" si="8"/>
        <v>1.0312578109863355</v>
      </c>
      <c r="Q105" s="70">
        <f t="shared" si="9"/>
        <v>0.88393526655971622</v>
      </c>
      <c r="R105" s="70">
        <f t="shared" si="10"/>
        <v>0.22098381663992905</v>
      </c>
      <c r="S105" s="82" t="e">
        <f t="shared" si="12"/>
        <v>#N/A</v>
      </c>
    </row>
    <row r="106" spans="1:19" hidden="1" x14ac:dyDescent="0.35">
      <c r="A106" s="1"/>
      <c r="B106" s="1">
        <v>7</v>
      </c>
      <c r="C106" s="30">
        <f t="shared" si="29"/>
        <v>13685</v>
      </c>
      <c r="D106" s="30"/>
      <c r="E106" s="30"/>
      <c r="F106" s="30"/>
      <c r="G106" s="30"/>
      <c r="H106" s="30"/>
      <c r="I106" s="30"/>
      <c r="J106" s="5"/>
      <c r="K106" s="5">
        <f t="shared" si="6"/>
        <v>13685</v>
      </c>
      <c r="L106" s="32">
        <f t="shared" si="11"/>
        <v>0.71873196953041163</v>
      </c>
      <c r="M106" s="5">
        <f t="shared" si="2"/>
        <v>13270.202517943721</v>
      </c>
      <c r="N106" s="5">
        <f t="shared" si="3"/>
        <v>15481.902937601008</v>
      </c>
      <c r="O106" s="5">
        <f t="shared" si="7"/>
        <v>61927.61175040403</v>
      </c>
      <c r="P106" s="70">
        <f t="shared" si="8"/>
        <v>1.0312578109863355</v>
      </c>
      <c r="Q106" s="70">
        <f t="shared" si="9"/>
        <v>0.88393526655971622</v>
      </c>
      <c r="R106" s="70">
        <f t="shared" si="10"/>
        <v>0.22098381663992905</v>
      </c>
      <c r="S106" s="82" t="e">
        <f t="shared" si="12"/>
        <v>#N/A</v>
      </c>
    </row>
    <row r="107" spans="1:19" hidden="1" x14ac:dyDescent="0.35">
      <c r="A107" s="1"/>
      <c r="B107" s="1">
        <v>8</v>
      </c>
      <c r="C107" s="30">
        <f t="shared" si="29"/>
        <v>13685</v>
      </c>
      <c r="D107" s="30"/>
      <c r="E107" s="30"/>
      <c r="F107" s="30"/>
      <c r="G107" s="30"/>
      <c r="H107" s="30"/>
      <c r="I107" s="30"/>
      <c r="J107" s="5"/>
      <c r="K107" s="5">
        <f t="shared" si="6"/>
        <v>13685</v>
      </c>
      <c r="L107" s="32">
        <f t="shared" si="11"/>
        <v>0.71873196953041163</v>
      </c>
      <c r="M107" s="5">
        <f t="shared" si="2"/>
        <v>13270.202517943721</v>
      </c>
      <c r="N107" s="5">
        <f t="shared" si="3"/>
        <v>15481.902937601008</v>
      </c>
      <c r="O107" s="5">
        <f t="shared" si="7"/>
        <v>61927.61175040403</v>
      </c>
      <c r="P107" s="70">
        <f t="shared" si="8"/>
        <v>1.0312578109863355</v>
      </c>
      <c r="Q107" s="70">
        <f t="shared" si="9"/>
        <v>0.88393526655971622</v>
      </c>
      <c r="R107" s="70">
        <f t="shared" si="10"/>
        <v>0.22098381663992905</v>
      </c>
      <c r="S107" s="82" t="e">
        <f t="shared" si="12"/>
        <v>#N/A</v>
      </c>
    </row>
    <row r="108" spans="1:19" hidden="1" x14ac:dyDescent="0.35">
      <c r="A108" s="1"/>
      <c r="B108" s="1">
        <v>9</v>
      </c>
      <c r="C108" s="30">
        <f t="shared" si="29"/>
        <v>13685</v>
      </c>
      <c r="D108" s="30"/>
      <c r="E108" s="30"/>
      <c r="F108" s="30"/>
      <c r="G108" s="30"/>
      <c r="H108" s="30"/>
      <c r="I108" s="30"/>
      <c r="J108" s="5"/>
      <c r="K108" s="5">
        <f t="shared" si="6"/>
        <v>13685</v>
      </c>
      <c r="L108" s="32">
        <f t="shared" si="11"/>
        <v>0.71873196953041163</v>
      </c>
      <c r="M108" s="5">
        <f t="shared" si="2"/>
        <v>13270.202517943721</v>
      </c>
      <c r="N108" s="5">
        <f t="shared" si="3"/>
        <v>15481.902937601008</v>
      </c>
      <c r="O108" s="5">
        <f t="shared" si="7"/>
        <v>61927.61175040403</v>
      </c>
      <c r="P108" s="70">
        <f t="shared" si="8"/>
        <v>1.0312578109863355</v>
      </c>
      <c r="Q108" s="70">
        <f t="shared" si="9"/>
        <v>0.88393526655971622</v>
      </c>
      <c r="R108" s="70">
        <f t="shared" si="10"/>
        <v>0.22098381663992905</v>
      </c>
      <c r="S108" s="82" t="e">
        <f t="shared" si="12"/>
        <v>#N/A</v>
      </c>
    </row>
    <row r="109" spans="1:19" hidden="1" x14ac:dyDescent="0.35">
      <c r="A109" s="1"/>
      <c r="B109" s="1">
        <v>10</v>
      </c>
      <c r="C109" s="30">
        <f t="shared" si="29"/>
        <v>13685</v>
      </c>
      <c r="D109" s="30"/>
      <c r="E109" s="30"/>
      <c r="F109" s="30"/>
      <c r="G109" s="30"/>
      <c r="H109" s="30"/>
      <c r="I109" s="30"/>
      <c r="J109" s="5"/>
      <c r="K109" s="5">
        <f t="shared" si="6"/>
        <v>13685</v>
      </c>
      <c r="L109" s="32">
        <f t="shared" si="11"/>
        <v>0.71873196953041163</v>
      </c>
      <c r="M109" s="5">
        <f t="shared" si="2"/>
        <v>13270.202517943721</v>
      </c>
      <c r="N109" s="5">
        <f t="shared" si="3"/>
        <v>15481.902937601008</v>
      </c>
      <c r="O109" s="5">
        <f t="shared" si="7"/>
        <v>61927.61175040403</v>
      </c>
      <c r="P109" s="70">
        <f t="shared" si="8"/>
        <v>1.0312578109863355</v>
      </c>
      <c r="Q109" s="70">
        <f t="shared" si="9"/>
        <v>0.88393526655971622</v>
      </c>
      <c r="R109" s="70">
        <f t="shared" si="10"/>
        <v>0.22098381663992905</v>
      </c>
      <c r="S109" s="82" t="e">
        <f t="shared" si="12"/>
        <v>#N/A</v>
      </c>
    </row>
    <row r="110" spans="1:19" hidden="1" x14ac:dyDescent="0.35">
      <c r="A110" s="1"/>
      <c r="B110" s="1">
        <v>11</v>
      </c>
      <c r="C110" s="30">
        <f t="shared" si="29"/>
        <v>13685</v>
      </c>
      <c r="D110" s="30"/>
      <c r="E110" s="30"/>
      <c r="F110" s="30"/>
      <c r="G110" s="30"/>
      <c r="H110" s="30"/>
      <c r="I110" s="30"/>
      <c r="J110" s="5"/>
      <c r="K110" s="5">
        <f t="shared" si="6"/>
        <v>13685</v>
      </c>
      <c r="L110" s="32">
        <f t="shared" si="11"/>
        <v>0.71873196953041163</v>
      </c>
      <c r="M110" s="5">
        <f t="shared" si="2"/>
        <v>13270.202517943721</v>
      </c>
      <c r="N110" s="5">
        <f t="shared" si="3"/>
        <v>15481.902937601008</v>
      </c>
      <c r="O110" s="5">
        <f t="shared" si="7"/>
        <v>61927.61175040403</v>
      </c>
      <c r="P110" s="70">
        <f t="shared" si="8"/>
        <v>1.0312578109863355</v>
      </c>
      <c r="Q110" s="70">
        <f t="shared" si="9"/>
        <v>0.88393526655971622</v>
      </c>
      <c r="R110" s="70">
        <f t="shared" si="10"/>
        <v>0.22098381663992905</v>
      </c>
      <c r="S110" s="82" t="e">
        <f t="shared" si="12"/>
        <v>#N/A</v>
      </c>
    </row>
    <row r="111" spans="1:19" hidden="1" x14ac:dyDescent="0.35">
      <c r="A111" s="1"/>
      <c r="B111" s="1">
        <v>12</v>
      </c>
      <c r="C111" s="30">
        <f t="shared" si="29"/>
        <v>13685</v>
      </c>
      <c r="D111" s="30"/>
      <c r="E111" s="30"/>
      <c r="F111" s="30"/>
      <c r="G111" s="30"/>
      <c r="H111" s="30"/>
      <c r="I111" s="30"/>
      <c r="J111" s="5"/>
      <c r="K111" s="5">
        <f t="shared" si="6"/>
        <v>13685</v>
      </c>
      <c r="L111" s="32">
        <f t="shared" si="11"/>
        <v>0.71873196953041163</v>
      </c>
      <c r="M111" s="5">
        <f t="shared" si="2"/>
        <v>13270.202517943721</v>
      </c>
      <c r="N111" s="5">
        <f t="shared" si="3"/>
        <v>15481.902937601008</v>
      </c>
      <c r="O111" s="5">
        <f t="shared" si="7"/>
        <v>61927.61175040403</v>
      </c>
      <c r="P111" s="70">
        <f t="shared" si="8"/>
        <v>1.0312578109863355</v>
      </c>
      <c r="Q111" s="70">
        <f t="shared" si="9"/>
        <v>0.88393526655971622</v>
      </c>
      <c r="R111" s="70">
        <f t="shared" si="10"/>
        <v>0.22098381663992905</v>
      </c>
      <c r="S111" s="82" t="e">
        <f t="shared" si="12"/>
        <v>#N/A</v>
      </c>
    </row>
    <row r="112" spans="1:19" hidden="1" x14ac:dyDescent="0.35">
      <c r="A112" s="1"/>
      <c r="B112" s="1">
        <v>13</v>
      </c>
      <c r="C112" s="30">
        <f t="shared" si="29"/>
        <v>13685</v>
      </c>
      <c r="D112" s="30"/>
      <c r="E112" s="30"/>
      <c r="F112" s="30"/>
      <c r="G112" s="30"/>
      <c r="H112" s="30"/>
      <c r="I112" s="30"/>
      <c r="J112" s="5"/>
      <c r="K112" s="5">
        <f t="shared" si="6"/>
        <v>13685</v>
      </c>
      <c r="L112" s="32">
        <f t="shared" si="11"/>
        <v>0.71873196953041163</v>
      </c>
      <c r="M112" s="5">
        <f t="shared" ref="M112" si="30">$C$41*$L112*60*$M$45</f>
        <v>13270.202517943721</v>
      </c>
      <c r="N112" s="5">
        <f t="shared" ref="N112" si="31">$C$41*$L112*60*$Q$45</f>
        <v>15481.902937601008</v>
      </c>
      <c r="O112" s="5">
        <f t="shared" si="7"/>
        <v>61927.61175040403</v>
      </c>
      <c r="P112" s="70">
        <f t="shared" si="8"/>
        <v>1.0312578109863355</v>
      </c>
      <c r="Q112" s="70">
        <f t="shared" si="9"/>
        <v>0.88393526655971622</v>
      </c>
      <c r="R112" s="70">
        <f t="shared" si="10"/>
        <v>0.22098381663992905</v>
      </c>
      <c r="S112" s="82" t="e">
        <f t="shared" si="12"/>
        <v>#N/A</v>
      </c>
    </row>
  </sheetData>
  <sheetProtection algorithmName="SHA-512" hashValue="y93UHfvdVm2Ptv7VFfRwkixo6Gm0s0RkSQVjKAYDp3FHpmji0hJYK3UGJ9fXw5qLZfMcTGfrSJnFknUzLnF4xw==" saltValue="nr4/dBYuoKZasm7ih75SPQ==" spinCount="100000" sheet="1" formatCells="0" formatColumns="0" formatRows="0" insertColumns="0" insertRows="0"/>
  <pageMargins left="0.7" right="0.7" top="0.75" bottom="0.75" header="0.3" footer="0.3"/>
  <pageSetup scale="42" orientation="landscape"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538A-9B4C-4668-8104-6D1D4E4BA70F}">
  <sheetPr codeName="Sheet15"/>
  <dimension ref="A1:J132"/>
  <sheetViews>
    <sheetView topLeftCell="A83" workbookViewId="0">
      <selection activeCell="N131" sqref="N131"/>
    </sheetView>
  </sheetViews>
  <sheetFormatPr defaultColWidth="9.453125" defaultRowHeight="14.5" x14ac:dyDescent="0.35"/>
  <cols>
    <col min="1" max="1" width="9.453125" style="2" bestFit="1" customWidth="1"/>
    <col min="2" max="2" width="34" style="2" bestFit="1" customWidth="1"/>
    <col min="3" max="3" width="28.453125" style="2" bestFit="1" customWidth="1"/>
    <col min="4" max="4" width="27.453125" style="2" bestFit="1" customWidth="1"/>
    <col min="5" max="5" width="26.54296875" style="2" bestFit="1" customWidth="1"/>
    <col min="6" max="6" width="26.54296875" style="2" customWidth="1"/>
    <col min="7" max="11" width="8.453125" style="2" customWidth="1"/>
    <col min="12" max="16384" width="9.453125" style="2"/>
  </cols>
  <sheetData>
    <row r="1" spans="1:10" s="4" customFormat="1" x14ac:dyDescent="0.35">
      <c r="A1" s="4" t="s">
        <v>581</v>
      </c>
      <c r="B1" s="4" t="s">
        <v>582</v>
      </c>
      <c r="C1" s="4" t="s">
        <v>583</v>
      </c>
      <c r="D1" s="4" t="s">
        <v>584</v>
      </c>
      <c r="E1" s="4" t="s">
        <v>585</v>
      </c>
      <c r="F1" s="4" t="s">
        <v>1</v>
      </c>
      <c r="G1" s="4" t="s">
        <v>586</v>
      </c>
      <c r="H1" s="4" t="s">
        <v>587</v>
      </c>
      <c r="I1" s="4" t="s">
        <v>588</v>
      </c>
      <c r="J1" s="4" t="s">
        <v>589</v>
      </c>
    </row>
    <row r="2" spans="1:10" x14ac:dyDescent="0.35">
      <c r="A2" s="2" t="s">
        <v>590</v>
      </c>
      <c r="B2" s="2" t="s">
        <v>591</v>
      </c>
      <c r="C2" s="2" t="s">
        <v>592</v>
      </c>
      <c r="D2" s="2" t="s">
        <v>592</v>
      </c>
      <c r="E2" s="2">
        <v>27.5</v>
      </c>
      <c r="F2" s="2" t="str">
        <f>VLOOKUP(A2,Sales!$A:$F,6,FALSE)</f>
        <v>Roll</v>
      </c>
      <c r="G2" s="5">
        <v>3645</v>
      </c>
      <c r="H2" s="5">
        <v>2704</v>
      </c>
      <c r="I2" s="5">
        <v>6389</v>
      </c>
      <c r="J2" s="5">
        <v>5798</v>
      </c>
    </row>
    <row r="3" spans="1:10" x14ac:dyDescent="0.35">
      <c r="A3" s="2" t="s">
        <v>593</v>
      </c>
      <c r="B3" s="2" t="s">
        <v>594</v>
      </c>
      <c r="C3" s="2" t="s">
        <v>592</v>
      </c>
      <c r="D3" s="2" t="s">
        <v>592</v>
      </c>
      <c r="E3" s="2">
        <v>27.5</v>
      </c>
      <c r="F3" s="2" t="str">
        <f>VLOOKUP(A3,Sales!$A:$F,6,FALSE)</f>
        <v>Roll</v>
      </c>
      <c r="G3" s="5">
        <v>4800</v>
      </c>
      <c r="H3" s="5">
        <v>15384</v>
      </c>
      <c r="I3" s="5">
        <v>6805</v>
      </c>
      <c r="J3" s="5">
        <v>15181</v>
      </c>
    </row>
    <row r="4" spans="1:10" x14ac:dyDescent="0.35">
      <c r="A4" s="2" t="s">
        <v>595</v>
      </c>
      <c r="B4" s="2" t="s">
        <v>596</v>
      </c>
      <c r="C4" s="2" t="s">
        <v>597</v>
      </c>
      <c r="D4" s="2" t="s">
        <v>597</v>
      </c>
      <c r="E4" s="2">
        <v>19</v>
      </c>
      <c r="F4" s="2" t="str">
        <f>VLOOKUP(A4,Sales!$A:$F,6,FALSE)</f>
        <v>Parbaked</v>
      </c>
      <c r="G4" s="5">
        <v>29022</v>
      </c>
      <c r="H4" s="5">
        <v>34607</v>
      </c>
      <c r="I4" s="5">
        <v>14013</v>
      </c>
      <c r="J4" s="5">
        <v>15265</v>
      </c>
    </row>
    <row r="5" spans="1:10" x14ac:dyDescent="0.35">
      <c r="A5" s="2" t="s">
        <v>598</v>
      </c>
      <c r="B5" s="2" t="s">
        <v>599</v>
      </c>
      <c r="C5" s="2" t="s">
        <v>600</v>
      </c>
      <c r="D5" s="2" t="s">
        <v>600</v>
      </c>
      <c r="E5" s="2">
        <v>16.5</v>
      </c>
      <c r="F5" s="2" t="str">
        <f>VLOOKUP(A5,Sales!$A:$F,6,FALSE)</f>
        <v>Cake II</v>
      </c>
      <c r="G5" s="5">
        <v>28927</v>
      </c>
      <c r="H5" s="5">
        <v>11499</v>
      </c>
      <c r="I5" s="5">
        <v>6752</v>
      </c>
      <c r="J5" s="5"/>
    </row>
    <row r="6" spans="1:10" x14ac:dyDescent="0.35">
      <c r="A6" s="2" t="s">
        <v>601</v>
      </c>
      <c r="B6" s="2" t="s">
        <v>602</v>
      </c>
      <c r="C6" s="2" t="s">
        <v>600</v>
      </c>
      <c r="D6" s="2" t="s">
        <v>600</v>
      </c>
      <c r="E6" s="2">
        <v>16.5</v>
      </c>
      <c r="F6" s="2" t="str">
        <f>VLOOKUP(A6,Sales!$A:$F,6,FALSE)</f>
        <v>Cake II</v>
      </c>
      <c r="G6" s="5">
        <v>25986</v>
      </c>
      <c r="H6" s="5">
        <v>18848</v>
      </c>
      <c r="I6" s="5">
        <v>19087</v>
      </c>
      <c r="J6" s="5"/>
    </row>
    <row r="7" spans="1:10" x14ac:dyDescent="0.35">
      <c r="A7" s="2" t="s">
        <v>603</v>
      </c>
      <c r="B7" s="2" t="s">
        <v>604</v>
      </c>
      <c r="C7" s="2" t="s">
        <v>600</v>
      </c>
      <c r="D7" s="2" t="s">
        <v>600</v>
      </c>
      <c r="E7" s="2">
        <v>16.5</v>
      </c>
      <c r="F7" s="2" t="str">
        <f>VLOOKUP(A7,Sales!$A:$F,6,FALSE)</f>
        <v>Cake II</v>
      </c>
      <c r="G7" s="5">
        <v>15501</v>
      </c>
      <c r="H7" s="5"/>
      <c r="I7" s="5">
        <v>4680</v>
      </c>
      <c r="J7" s="5"/>
    </row>
    <row r="8" spans="1:10" x14ac:dyDescent="0.35">
      <c r="A8" s="2" t="s">
        <v>605</v>
      </c>
      <c r="B8" s="2" t="s">
        <v>606</v>
      </c>
      <c r="C8" s="2" t="s">
        <v>600</v>
      </c>
      <c r="D8" s="2" t="s">
        <v>600</v>
      </c>
      <c r="E8" s="2">
        <v>16.5</v>
      </c>
      <c r="F8" s="2" t="str">
        <f>VLOOKUP(A8,Sales!$A:$F,6,FALSE)</f>
        <v>Cake II</v>
      </c>
      <c r="G8" s="5"/>
      <c r="H8" s="5">
        <v>23509</v>
      </c>
      <c r="I8" s="5"/>
      <c r="J8" s="5">
        <v>7632</v>
      </c>
    </row>
    <row r="9" spans="1:10" x14ac:dyDescent="0.35">
      <c r="A9" s="2" t="s">
        <v>607</v>
      </c>
      <c r="B9" s="2" t="s">
        <v>608</v>
      </c>
      <c r="C9" s="2" t="s">
        <v>600</v>
      </c>
      <c r="D9" s="2" t="s">
        <v>600</v>
      </c>
      <c r="E9" s="2">
        <v>16.5</v>
      </c>
      <c r="F9" s="2" t="str">
        <f>VLOOKUP(A9,Sales!$A:$F,6,FALSE)</f>
        <v>Cake II</v>
      </c>
      <c r="G9" s="5"/>
      <c r="H9" s="5">
        <v>27761</v>
      </c>
      <c r="I9" s="5">
        <v>11034</v>
      </c>
      <c r="J9" s="5">
        <v>23083</v>
      </c>
    </row>
    <row r="10" spans="1:10" x14ac:dyDescent="0.35">
      <c r="A10" s="2" t="s">
        <v>609</v>
      </c>
      <c r="B10" s="2" t="s">
        <v>610</v>
      </c>
      <c r="C10" s="2" t="s">
        <v>611</v>
      </c>
      <c r="D10" s="2" t="s">
        <v>611</v>
      </c>
      <c r="E10" s="2">
        <v>12</v>
      </c>
      <c r="F10" s="2" t="str">
        <f>VLOOKUP(A10,Sales!$A:$F,6,FALSE)</f>
        <v>Iced Layers</v>
      </c>
      <c r="G10" s="5">
        <v>5550</v>
      </c>
      <c r="H10" s="5">
        <v>3997</v>
      </c>
      <c r="I10" s="5">
        <v>4222</v>
      </c>
      <c r="J10" s="5"/>
    </row>
    <row r="11" spans="1:10" x14ac:dyDescent="0.35">
      <c r="A11" s="2" t="s">
        <v>612</v>
      </c>
      <c r="B11" s="2" t="s">
        <v>613</v>
      </c>
      <c r="C11" s="2" t="s">
        <v>611</v>
      </c>
      <c r="D11" s="2" t="s">
        <v>611</v>
      </c>
      <c r="E11" s="2">
        <v>12.5</v>
      </c>
      <c r="F11" s="2" t="str">
        <f>VLOOKUP(A11,Sales!$A:$F,6,FALSE)</f>
        <v>Iced Layers</v>
      </c>
      <c r="G11" s="5">
        <v>6297</v>
      </c>
      <c r="H11" s="5">
        <v>4585</v>
      </c>
      <c r="I11" s="5">
        <v>4832</v>
      </c>
      <c r="J11" s="5">
        <v>7094</v>
      </c>
    </row>
    <row r="12" spans="1:10" x14ac:dyDescent="0.35">
      <c r="A12" s="2" t="s">
        <v>614</v>
      </c>
      <c r="B12" s="2" t="s">
        <v>615</v>
      </c>
      <c r="C12" s="2" t="s">
        <v>611</v>
      </c>
      <c r="D12" s="2" t="s">
        <v>611</v>
      </c>
      <c r="E12" s="2">
        <v>13</v>
      </c>
      <c r="F12" s="2" t="str">
        <f>VLOOKUP(A12,Sales!$A:$F,6,FALSE)</f>
        <v>Iced Layers</v>
      </c>
      <c r="G12" s="5">
        <v>4939</v>
      </c>
      <c r="H12" s="5"/>
      <c r="I12" s="5">
        <v>11084</v>
      </c>
      <c r="J12" s="5">
        <v>4260</v>
      </c>
    </row>
    <row r="13" spans="1:10" x14ac:dyDescent="0.35">
      <c r="A13" s="2" t="s">
        <v>616</v>
      </c>
      <c r="B13" s="2" t="s">
        <v>617</v>
      </c>
      <c r="C13" s="2" t="s">
        <v>611</v>
      </c>
      <c r="D13" s="2" t="s">
        <v>611</v>
      </c>
      <c r="E13" s="2">
        <v>12</v>
      </c>
      <c r="F13" s="2" t="str">
        <f>VLOOKUP(A13,Sales!$A:$F,6,FALSE)</f>
        <v>Iced Layers</v>
      </c>
      <c r="G13" s="5">
        <v>4467</v>
      </c>
      <c r="H13" s="5">
        <v>6579</v>
      </c>
      <c r="I13" s="5"/>
      <c r="J13" s="5"/>
    </row>
    <row r="14" spans="1:10" x14ac:dyDescent="0.35">
      <c r="A14" s="2" t="s">
        <v>618</v>
      </c>
      <c r="B14" s="2" t="s">
        <v>619</v>
      </c>
      <c r="C14" s="2" t="s">
        <v>611</v>
      </c>
      <c r="D14" s="2" t="s">
        <v>611</v>
      </c>
      <c r="E14" s="2">
        <v>15.75</v>
      </c>
      <c r="F14" s="2" t="str">
        <f>VLOOKUP(A14,Sales!$A:$F,6,FALSE)</f>
        <v>Iced Layers</v>
      </c>
      <c r="G14" s="5">
        <v>5322</v>
      </c>
      <c r="H14" s="5">
        <v>4551</v>
      </c>
      <c r="I14" s="5"/>
      <c r="J14" s="5">
        <v>10016</v>
      </c>
    </row>
    <row r="15" spans="1:10" x14ac:dyDescent="0.35">
      <c r="A15" s="2" t="s">
        <v>620</v>
      </c>
      <c r="B15" s="2" t="s">
        <v>621</v>
      </c>
      <c r="C15" s="2" t="s">
        <v>611</v>
      </c>
      <c r="D15" s="2" t="s">
        <v>611</v>
      </c>
      <c r="E15" s="2">
        <v>12.75</v>
      </c>
      <c r="F15" s="2" t="str">
        <f>VLOOKUP(A15,Sales!$A:$F,6,FALSE)</f>
        <v>Iced Layers</v>
      </c>
      <c r="G15" s="5">
        <v>1036</v>
      </c>
      <c r="H15" s="5">
        <v>2278</v>
      </c>
      <c r="I15" s="5">
        <v>5296</v>
      </c>
      <c r="J15" s="5">
        <v>9476</v>
      </c>
    </row>
    <row r="16" spans="1:10" x14ac:dyDescent="0.35">
      <c r="A16" s="2" t="s">
        <v>622</v>
      </c>
      <c r="B16" s="2" t="s">
        <v>623</v>
      </c>
      <c r="C16" s="2" t="s">
        <v>611</v>
      </c>
      <c r="D16" s="2" t="s">
        <v>611</v>
      </c>
      <c r="E16" s="2">
        <v>13.5</v>
      </c>
      <c r="F16" s="2" t="str">
        <f>VLOOKUP(A16,Sales!$A:$F,6,FALSE)</f>
        <v>Iced Layers</v>
      </c>
      <c r="G16" s="5">
        <v>5698</v>
      </c>
      <c r="H16" s="5">
        <v>4292</v>
      </c>
      <c r="I16" s="5">
        <v>4170</v>
      </c>
      <c r="J16" s="5">
        <v>3159</v>
      </c>
    </row>
    <row r="17" spans="1:10" x14ac:dyDescent="0.35">
      <c r="A17" s="2" t="s">
        <v>624</v>
      </c>
      <c r="B17" s="2" t="s">
        <v>625</v>
      </c>
      <c r="C17" s="2" t="s">
        <v>611</v>
      </c>
      <c r="D17" s="2" t="s">
        <v>611</v>
      </c>
      <c r="E17" s="2">
        <v>13.25</v>
      </c>
      <c r="F17" s="2" t="str">
        <f>VLOOKUP(A17,Sales!$A:$F,6,FALSE)</f>
        <v>Iced Quarter Sheet</v>
      </c>
      <c r="G17" s="5"/>
      <c r="H17" s="5">
        <v>2574</v>
      </c>
      <c r="I17" s="5">
        <v>2132</v>
      </c>
      <c r="J17" s="5"/>
    </row>
    <row r="18" spans="1:10" x14ac:dyDescent="0.35">
      <c r="A18" s="2" t="s">
        <v>626</v>
      </c>
      <c r="B18" s="2" t="s">
        <v>627</v>
      </c>
      <c r="C18" s="2" t="s">
        <v>611</v>
      </c>
      <c r="D18" s="2" t="s">
        <v>611</v>
      </c>
      <c r="E18" s="2">
        <v>12</v>
      </c>
      <c r="F18" s="2" t="str">
        <f>VLOOKUP(A18,Sales!$A:$F,6,FALSE)</f>
        <v>Iced Quarter Sheet</v>
      </c>
      <c r="G18" s="5">
        <v>6405</v>
      </c>
      <c r="H18" s="5">
        <v>5729</v>
      </c>
      <c r="I18" s="5">
        <v>3179</v>
      </c>
      <c r="J18" s="5">
        <v>7586</v>
      </c>
    </row>
    <row r="19" spans="1:10" x14ac:dyDescent="0.35">
      <c r="A19" s="2" t="s">
        <v>628</v>
      </c>
      <c r="B19" s="2" t="s">
        <v>629</v>
      </c>
      <c r="C19" s="2" t="s">
        <v>611</v>
      </c>
      <c r="D19" s="2" t="s">
        <v>611</v>
      </c>
      <c r="E19" s="2">
        <v>13.5</v>
      </c>
      <c r="F19" s="2" t="str">
        <f>VLOOKUP(A19,Sales!$A:$F,6,FALSE)</f>
        <v>Iced Quarter Sheet</v>
      </c>
      <c r="G19" s="5">
        <v>1948</v>
      </c>
      <c r="H19" s="5">
        <v>1860</v>
      </c>
      <c r="I19" s="5">
        <v>2904</v>
      </c>
      <c r="J19" s="5">
        <v>3300</v>
      </c>
    </row>
    <row r="20" spans="1:10" x14ac:dyDescent="0.35">
      <c r="A20" s="2" t="s">
        <v>630</v>
      </c>
      <c r="B20" s="2" t="s">
        <v>631</v>
      </c>
      <c r="C20" s="2" t="s">
        <v>611</v>
      </c>
      <c r="D20" s="2" t="s">
        <v>611</v>
      </c>
      <c r="E20" s="2">
        <v>13.75</v>
      </c>
      <c r="F20" s="2" t="str">
        <f>VLOOKUP(A20,Sales!$A:$F,6,FALSE)</f>
        <v>Iced Quarter Sheet</v>
      </c>
      <c r="G20" s="5">
        <v>2110</v>
      </c>
      <c r="H20" s="5">
        <v>2916</v>
      </c>
      <c r="I20" s="5">
        <v>2828</v>
      </c>
      <c r="J20" s="5">
        <v>1896</v>
      </c>
    </row>
    <row r="21" spans="1:10" x14ac:dyDescent="0.35">
      <c r="A21" s="2" t="s">
        <v>632</v>
      </c>
      <c r="B21" s="2" t="s">
        <v>633</v>
      </c>
      <c r="C21" s="2" t="s">
        <v>611</v>
      </c>
      <c r="D21" s="2" t="s">
        <v>611</v>
      </c>
      <c r="E21" s="2">
        <v>12.5</v>
      </c>
      <c r="F21" s="2" t="str">
        <f>VLOOKUP(A21,Sales!$A:$F,6,FALSE)</f>
        <v>Iced Quarter Sheet</v>
      </c>
      <c r="G21" s="5">
        <v>656</v>
      </c>
      <c r="H21" s="5">
        <v>4259</v>
      </c>
      <c r="I21" s="5">
        <v>3940</v>
      </c>
      <c r="J21" s="5">
        <v>382</v>
      </c>
    </row>
    <row r="22" spans="1:10" x14ac:dyDescent="0.35">
      <c r="A22" s="2" t="s">
        <v>634</v>
      </c>
      <c r="B22" s="2" t="s">
        <v>635</v>
      </c>
      <c r="C22" s="2" t="s">
        <v>600</v>
      </c>
      <c r="D22" s="2" t="s">
        <v>600</v>
      </c>
      <c r="E22" s="2">
        <v>9.75</v>
      </c>
      <c r="F22" s="2" t="str">
        <f>VLOOKUP(A22,Sales!$A:$F,6,FALSE)</f>
        <v>Cake I</v>
      </c>
      <c r="G22" s="5">
        <v>-1008</v>
      </c>
      <c r="H22" s="5"/>
      <c r="I22" s="5"/>
      <c r="J22" s="5"/>
    </row>
    <row r="23" spans="1:10" x14ac:dyDescent="0.35">
      <c r="A23" s="2" t="s">
        <v>636</v>
      </c>
      <c r="B23" s="2" t="s">
        <v>637</v>
      </c>
      <c r="C23" s="2" t="s">
        <v>600</v>
      </c>
      <c r="D23" s="2" t="s">
        <v>600</v>
      </c>
      <c r="E23" s="2">
        <v>19.5</v>
      </c>
      <c r="F23" s="2" t="str">
        <f>VLOOKUP(A23,Sales!$A:$F,6,FALSE)</f>
        <v>Cake I</v>
      </c>
      <c r="G23" s="5">
        <v>1075</v>
      </c>
      <c r="H23" s="5"/>
      <c r="I23" s="5">
        <v>1888</v>
      </c>
      <c r="J23" s="5">
        <v>1419</v>
      </c>
    </row>
    <row r="24" spans="1:10" x14ac:dyDescent="0.35">
      <c r="A24" s="2" t="s">
        <v>638</v>
      </c>
      <c r="B24" s="2" t="s">
        <v>639</v>
      </c>
      <c r="C24" s="2" t="s">
        <v>640</v>
      </c>
      <c r="D24" s="2" t="s">
        <v>640</v>
      </c>
      <c r="E24" s="2">
        <v>28.88</v>
      </c>
      <c r="F24" s="2" t="str">
        <f>VLOOKUP(A24,Sales!$A:$F,6,FALSE)</f>
        <v>Bread</v>
      </c>
      <c r="G24" s="5">
        <v>19650</v>
      </c>
      <c r="H24" s="5">
        <v>16412</v>
      </c>
      <c r="I24" s="5">
        <v>11781</v>
      </c>
      <c r="J24" s="5">
        <v>11648</v>
      </c>
    </row>
    <row r="25" spans="1:10" x14ac:dyDescent="0.35">
      <c r="A25" s="2" t="s">
        <v>641</v>
      </c>
      <c r="B25" s="2" t="s">
        <v>642</v>
      </c>
      <c r="C25" s="2" t="s">
        <v>640</v>
      </c>
      <c r="D25" s="2" t="s">
        <v>640</v>
      </c>
      <c r="E25" s="2">
        <v>28.88</v>
      </c>
      <c r="F25" s="2" t="str">
        <f>VLOOKUP(A25,Sales!$A:$F,6,FALSE)</f>
        <v>Bread</v>
      </c>
      <c r="G25" s="5">
        <v>9306</v>
      </c>
      <c r="H25" s="5">
        <v>8291</v>
      </c>
      <c r="I25" s="5">
        <v>10055</v>
      </c>
      <c r="J25" s="5">
        <v>6179</v>
      </c>
    </row>
    <row r="26" spans="1:10" x14ac:dyDescent="0.35">
      <c r="A26" s="2" t="s">
        <v>643</v>
      </c>
      <c r="B26" s="2" t="s">
        <v>644</v>
      </c>
      <c r="C26" s="2" t="s">
        <v>640</v>
      </c>
      <c r="D26" s="2" t="s">
        <v>640</v>
      </c>
      <c r="E26" s="2">
        <v>30</v>
      </c>
      <c r="F26" s="2" t="str">
        <f>VLOOKUP(A26,Sales!$A:$F,6,FALSE)</f>
        <v>Bread</v>
      </c>
      <c r="G26" s="5">
        <v>1032</v>
      </c>
      <c r="H26" s="5">
        <v>579</v>
      </c>
      <c r="I26" s="5">
        <v>928</v>
      </c>
      <c r="J26" s="5">
        <v>1041</v>
      </c>
    </row>
    <row r="27" spans="1:10" x14ac:dyDescent="0.35">
      <c r="A27" s="2" t="s">
        <v>645</v>
      </c>
      <c r="B27" s="2" t="s">
        <v>646</v>
      </c>
      <c r="C27" s="2" t="s">
        <v>640</v>
      </c>
      <c r="D27" s="2" t="s">
        <v>640</v>
      </c>
      <c r="E27" s="2">
        <v>30</v>
      </c>
      <c r="F27" s="2" t="str">
        <f>VLOOKUP(A27,Sales!$A:$F,6,FALSE)</f>
        <v>Bread</v>
      </c>
      <c r="G27" s="5">
        <v>474</v>
      </c>
      <c r="H27" s="5">
        <v>470</v>
      </c>
      <c r="I27" s="5">
        <v>779</v>
      </c>
      <c r="J27" s="5">
        <v>472</v>
      </c>
    </row>
    <row r="28" spans="1:10" x14ac:dyDescent="0.35">
      <c r="A28" s="2" t="s">
        <v>647</v>
      </c>
      <c r="B28" s="2" t="s">
        <v>648</v>
      </c>
      <c r="C28" s="2" t="s">
        <v>640</v>
      </c>
      <c r="D28" s="2" t="s">
        <v>640</v>
      </c>
      <c r="E28" s="2">
        <v>30</v>
      </c>
      <c r="F28" s="2" t="str">
        <f>VLOOKUP(A28,Sales!$A:$F,6,FALSE)</f>
        <v>Bread</v>
      </c>
      <c r="G28" s="5">
        <v>479</v>
      </c>
      <c r="H28" s="5">
        <v>1249</v>
      </c>
      <c r="I28" s="5">
        <v>560</v>
      </c>
      <c r="J28" s="5">
        <v>862</v>
      </c>
    </row>
    <row r="29" spans="1:10" x14ac:dyDescent="0.35">
      <c r="A29" s="2" t="s">
        <v>649</v>
      </c>
      <c r="B29" s="2" t="s">
        <v>650</v>
      </c>
      <c r="C29" s="2" t="s">
        <v>651</v>
      </c>
      <c r="D29" s="2" t="s">
        <v>651</v>
      </c>
      <c r="E29" s="2">
        <v>25</v>
      </c>
      <c r="F29" s="2" t="str">
        <f>VLOOKUP(A29,Sales!$A:$F,6,FALSE)</f>
        <v>Danish</v>
      </c>
      <c r="G29" s="5"/>
      <c r="H29" s="5">
        <v>1116</v>
      </c>
      <c r="I29" s="5"/>
      <c r="J29" s="5">
        <v>1212</v>
      </c>
    </row>
    <row r="30" spans="1:10" x14ac:dyDescent="0.35">
      <c r="A30" s="2" t="s">
        <v>652</v>
      </c>
      <c r="B30" s="2" t="s">
        <v>653</v>
      </c>
      <c r="C30" s="2" t="s">
        <v>640</v>
      </c>
      <c r="D30" s="2" t="s">
        <v>640</v>
      </c>
      <c r="E30" s="2">
        <v>30.26</v>
      </c>
      <c r="F30" s="2" t="str">
        <f>VLOOKUP(A30,Sales!$A:$F,6,FALSE)</f>
        <v>Bread</v>
      </c>
      <c r="G30" s="5">
        <v>1286</v>
      </c>
      <c r="H30" s="5">
        <v>887</v>
      </c>
      <c r="I30" s="5">
        <v>1518</v>
      </c>
      <c r="J30" s="5">
        <v>1244</v>
      </c>
    </row>
    <row r="31" spans="1:10" x14ac:dyDescent="0.35">
      <c r="A31" s="2" t="s">
        <v>654</v>
      </c>
      <c r="B31" s="2" t="s">
        <v>655</v>
      </c>
      <c r="C31" s="2" t="s">
        <v>600</v>
      </c>
      <c r="D31" s="2" t="s">
        <v>600</v>
      </c>
      <c r="E31" s="2">
        <v>24</v>
      </c>
      <c r="F31" s="2" t="str">
        <f>VLOOKUP(A31,Sales!$A:$F,6,FALSE)</f>
        <v>Cake I</v>
      </c>
      <c r="G31" s="5">
        <v>3567</v>
      </c>
      <c r="H31" s="5"/>
      <c r="I31" s="5">
        <v>2528</v>
      </c>
      <c r="J31" s="5">
        <v>1334</v>
      </c>
    </row>
    <row r="32" spans="1:10" x14ac:dyDescent="0.35">
      <c r="A32" s="2" t="s">
        <v>656</v>
      </c>
      <c r="B32" s="2" t="s">
        <v>657</v>
      </c>
      <c r="C32" s="2" t="s">
        <v>640</v>
      </c>
      <c r="D32" s="2" t="s">
        <v>640</v>
      </c>
      <c r="E32" s="2">
        <v>29.66</v>
      </c>
      <c r="F32" s="2" t="str">
        <f>VLOOKUP(A32,Sales!$A:$F,6,FALSE)</f>
        <v>Bread</v>
      </c>
      <c r="G32" s="5">
        <v>1381</v>
      </c>
      <c r="H32" s="5">
        <v>2089</v>
      </c>
      <c r="I32" s="5">
        <v>1352</v>
      </c>
      <c r="J32" s="5">
        <v>2089</v>
      </c>
    </row>
    <row r="33" spans="1:10" x14ac:dyDescent="0.35">
      <c r="A33" s="2" t="s">
        <v>658</v>
      </c>
      <c r="B33" s="2" t="s">
        <v>659</v>
      </c>
      <c r="C33" s="2" t="s">
        <v>640</v>
      </c>
      <c r="D33" s="2" t="s">
        <v>640</v>
      </c>
      <c r="E33" s="2">
        <v>24.06</v>
      </c>
      <c r="F33" s="2" t="str">
        <f>VLOOKUP(A33,Sales!$A:$F,6,FALSE)</f>
        <v>Bread</v>
      </c>
      <c r="G33" s="5">
        <v>220</v>
      </c>
      <c r="H33" s="5">
        <v>401</v>
      </c>
      <c r="I33" s="5">
        <v>230</v>
      </c>
      <c r="J33" s="5">
        <v>311</v>
      </c>
    </row>
    <row r="34" spans="1:10" x14ac:dyDescent="0.35">
      <c r="A34" s="2" t="s">
        <v>660</v>
      </c>
      <c r="B34" s="2" t="s">
        <v>661</v>
      </c>
      <c r="C34" s="2" t="s">
        <v>640</v>
      </c>
      <c r="D34" s="2" t="s">
        <v>640</v>
      </c>
      <c r="E34" s="2">
        <v>24.06</v>
      </c>
      <c r="F34" s="2" t="str">
        <f>VLOOKUP(A34,Sales!$A:$F,6,FALSE)</f>
        <v>Bread</v>
      </c>
      <c r="G34" s="5"/>
      <c r="H34" s="5">
        <v>179</v>
      </c>
      <c r="I34" s="5"/>
      <c r="J34" s="5">
        <v>178</v>
      </c>
    </row>
    <row r="35" spans="1:10" x14ac:dyDescent="0.35">
      <c r="A35" s="2" t="s">
        <v>662</v>
      </c>
      <c r="B35" s="2" t="s">
        <v>663</v>
      </c>
      <c r="C35" s="2" t="s">
        <v>640</v>
      </c>
      <c r="D35" s="2" t="s">
        <v>640</v>
      </c>
      <c r="E35" s="2">
        <v>24.06</v>
      </c>
      <c r="F35" s="2" t="str">
        <f>VLOOKUP(A35,Sales!$A:$F,6,FALSE)</f>
        <v>Bread</v>
      </c>
      <c r="G35" s="5">
        <v>261</v>
      </c>
      <c r="H35" s="5">
        <v>172</v>
      </c>
      <c r="I35" s="5">
        <v>178</v>
      </c>
      <c r="J35" s="5">
        <v>130</v>
      </c>
    </row>
    <row r="36" spans="1:10" x14ac:dyDescent="0.35">
      <c r="A36" s="2" t="s">
        <v>664</v>
      </c>
      <c r="B36" s="2" t="s">
        <v>665</v>
      </c>
      <c r="C36" s="2" t="s">
        <v>640</v>
      </c>
      <c r="D36" s="2" t="s">
        <v>640</v>
      </c>
      <c r="E36" s="2">
        <v>24.06</v>
      </c>
      <c r="F36" s="2" t="str">
        <f>VLOOKUP(A36,Sales!$A:$F,6,FALSE)</f>
        <v>Bread</v>
      </c>
      <c r="G36" s="5">
        <v>302</v>
      </c>
      <c r="H36" s="5"/>
      <c r="I36" s="5"/>
      <c r="J36" s="5">
        <v>123</v>
      </c>
    </row>
    <row r="37" spans="1:10" x14ac:dyDescent="0.35">
      <c r="A37" s="2" t="s">
        <v>666</v>
      </c>
      <c r="B37" s="2" t="s">
        <v>667</v>
      </c>
      <c r="C37" s="2" t="s">
        <v>592</v>
      </c>
      <c r="D37" s="2" t="s">
        <v>592</v>
      </c>
      <c r="E37" s="2">
        <v>28.13</v>
      </c>
      <c r="F37" s="2" t="str">
        <f>VLOOKUP(A37,Sales!$A:$F,6,FALSE)</f>
        <v>Roll</v>
      </c>
      <c r="G37" s="5">
        <v>1582</v>
      </c>
      <c r="H37" s="5">
        <v>510</v>
      </c>
      <c r="I37" s="5">
        <v>869</v>
      </c>
      <c r="J37" s="5">
        <v>785</v>
      </c>
    </row>
    <row r="38" spans="1:10" x14ac:dyDescent="0.35">
      <c r="A38" s="2" t="s">
        <v>668</v>
      </c>
      <c r="B38" s="2" t="s">
        <v>669</v>
      </c>
      <c r="C38" s="2" t="s">
        <v>592</v>
      </c>
      <c r="D38" s="2" t="s">
        <v>592</v>
      </c>
      <c r="E38" s="2">
        <v>28.69</v>
      </c>
      <c r="F38" s="2" t="str">
        <f>VLOOKUP(A38,Sales!$A:$F,6,FALSE)</f>
        <v>Roll</v>
      </c>
      <c r="G38" s="5">
        <v>2908</v>
      </c>
      <c r="H38" s="5">
        <v>2996</v>
      </c>
      <c r="I38" s="5">
        <v>2522</v>
      </c>
      <c r="J38" s="5">
        <v>1273</v>
      </c>
    </row>
    <row r="39" spans="1:10" x14ac:dyDescent="0.35">
      <c r="A39" s="2" t="s">
        <v>670</v>
      </c>
      <c r="B39" s="2" t="s">
        <v>671</v>
      </c>
      <c r="C39" s="2" t="s">
        <v>592</v>
      </c>
      <c r="D39" s="2" t="s">
        <v>592</v>
      </c>
      <c r="E39" s="2">
        <v>30</v>
      </c>
      <c r="F39" s="2" t="str">
        <f>VLOOKUP(A39,Sales!$A:$F,6,FALSE)</f>
        <v>Roll</v>
      </c>
      <c r="G39" s="5"/>
      <c r="H39" s="5">
        <v>613</v>
      </c>
      <c r="I39" s="5">
        <v>2177</v>
      </c>
      <c r="J39" s="5"/>
    </row>
    <row r="40" spans="1:10" x14ac:dyDescent="0.35">
      <c r="A40" s="2" t="s">
        <v>672</v>
      </c>
      <c r="B40" s="2" t="s">
        <v>673</v>
      </c>
      <c r="C40" s="2" t="s">
        <v>592</v>
      </c>
      <c r="D40" s="2" t="s">
        <v>592</v>
      </c>
      <c r="E40" s="2">
        <v>28.13</v>
      </c>
      <c r="F40" s="2" t="str">
        <f>VLOOKUP(A40,Sales!$A:$F,6,FALSE)</f>
        <v>Roll</v>
      </c>
      <c r="G40" s="5">
        <v>2968</v>
      </c>
      <c r="H40" s="5">
        <v>2324</v>
      </c>
      <c r="I40" s="5">
        <v>3388</v>
      </c>
      <c r="J40" s="5">
        <v>1204</v>
      </c>
    </row>
    <row r="41" spans="1:10" x14ac:dyDescent="0.35">
      <c r="A41" s="2" t="s">
        <v>674</v>
      </c>
      <c r="B41" s="2" t="s">
        <v>675</v>
      </c>
      <c r="C41" s="2" t="s">
        <v>592</v>
      </c>
      <c r="D41" s="2" t="s">
        <v>592</v>
      </c>
      <c r="E41" s="2">
        <v>27</v>
      </c>
      <c r="F41" s="2" t="str">
        <f>VLOOKUP(A41,Sales!$A:$F,6,FALSE)</f>
        <v>Roll</v>
      </c>
      <c r="G41" s="5">
        <v>1211</v>
      </c>
      <c r="H41" s="5">
        <v>798</v>
      </c>
      <c r="I41" s="5">
        <v>1173</v>
      </c>
      <c r="J41" s="5">
        <v>1661</v>
      </c>
    </row>
    <row r="42" spans="1:10" x14ac:dyDescent="0.35">
      <c r="A42" s="2" t="s">
        <v>676</v>
      </c>
      <c r="B42" s="2" t="s">
        <v>677</v>
      </c>
      <c r="C42" s="2" t="s">
        <v>592</v>
      </c>
      <c r="D42" s="2" t="s">
        <v>592</v>
      </c>
      <c r="E42" s="2">
        <v>30</v>
      </c>
      <c r="F42" s="2" t="str">
        <f>VLOOKUP(A42,Sales!$A:$F,6,FALSE)</f>
        <v>Roll</v>
      </c>
      <c r="G42" s="5">
        <v>3962</v>
      </c>
      <c r="H42" s="5">
        <v>2642</v>
      </c>
      <c r="I42" s="5">
        <v>1806</v>
      </c>
      <c r="J42" s="5">
        <v>1616</v>
      </c>
    </row>
    <row r="43" spans="1:10" x14ac:dyDescent="0.35">
      <c r="A43" s="2" t="s">
        <v>678</v>
      </c>
      <c r="B43" s="2" t="s">
        <v>679</v>
      </c>
      <c r="C43" s="2" t="s">
        <v>592</v>
      </c>
      <c r="D43" s="2" t="s">
        <v>592</v>
      </c>
      <c r="E43" s="2">
        <v>27</v>
      </c>
      <c r="F43" s="2" t="str">
        <f>VLOOKUP(A43,Sales!$A:$F,6,FALSE)</f>
        <v>Roll</v>
      </c>
      <c r="G43" s="5"/>
      <c r="H43" s="5">
        <v>477</v>
      </c>
      <c r="I43" s="5">
        <v>966</v>
      </c>
      <c r="J43" s="5">
        <v>479</v>
      </c>
    </row>
    <row r="44" spans="1:10" x14ac:dyDescent="0.35">
      <c r="A44" s="2" t="s">
        <v>680</v>
      </c>
      <c r="B44" s="2" t="s">
        <v>681</v>
      </c>
      <c r="C44" s="2" t="s">
        <v>592</v>
      </c>
      <c r="D44" s="2" t="s">
        <v>592</v>
      </c>
      <c r="E44" s="2">
        <v>31.88</v>
      </c>
      <c r="F44" s="2" t="str">
        <f>VLOOKUP(A44,Sales!$A:$F,6,FALSE)</f>
        <v>Roll</v>
      </c>
      <c r="G44" s="5">
        <v>736</v>
      </c>
      <c r="H44" s="5">
        <v>2018</v>
      </c>
      <c r="I44" s="5">
        <v>1603</v>
      </c>
      <c r="J44" s="5">
        <v>1978</v>
      </c>
    </row>
    <row r="45" spans="1:10" x14ac:dyDescent="0.35">
      <c r="A45" s="2" t="s">
        <v>682</v>
      </c>
      <c r="B45" s="2" t="s">
        <v>683</v>
      </c>
      <c r="C45" s="2" t="s">
        <v>611</v>
      </c>
      <c r="D45" s="2" t="s">
        <v>611</v>
      </c>
      <c r="E45" s="2">
        <v>9.5399999999999991</v>
      </c>
      <c r="F45" s="2" t="str">
        <f>VLOOKUP(A45,Sales!$A:$F,6,FALSE)</f>
        <v>Iced Quarter Sheet</v>
      </c>
      <c r="G45" s="5">
        <v>1022</v>
      </c>
      <c r="H45" s="5">
        <v>1543</v>
      </c>
      <c r="I45" s="5">
        <v>1837</v>
      </c>
      <c r="J45" s="5"/>
    </row>
    <row r="46" spans="1:10" x14ac:dyDescent="0.35">
      <c r="A46" s="2" t="s">
        <v>684</v>
      </c>
      <c r="B46" s="2" t="s">
        <v>685</v>
      </c>
      <c r="C46" s="2" t="s">
        <v>611</v>
      </c>
      <c r="D46" s="2" t="s">
        <v>611</v>
      </c>
      <c r="E46" s="2">
        <v>9.5399999999999991</v>
      </c>
      <c r="F46" s="2" t="str">
        <f>VLOOKUP(A46,Sales!$A:$F,6,FALSE)</f>
        <v>Iced Quarter Sheet</v>
      </c>
      <c r="G46" s="5">
        <v>479</v>
      </c>
      <c r="H46" s="5"/>
      <c r="I46" s="5">
        <v>576</v>
      </c>
      <c r="J46" s="5">
        <v>552</v>
      </c>
    </row>
    <row r="47" spans="1:10" x14ac:dyDescent="0.35">
      <c r="A47" s="2" t="s">
        <v>686</v>
      </c>
      <c r="B47" s="2" t="s">
        <v>687</v>
      </c>
      <c r="C47" s="2" t="s">
        <v>611</v>
      </c>
      <c r="D47" s="2" t="s">
        <v>611</v>
      </c>
      <c r="E47" s="2">
        <v>9.5399999999999991</v>
      </c>
      <c r="F47" s="2" t="str">
        <f>VLOOKUP(A47,Sales!$A:$F,6,FALSE)</f>
        <v>Iced Quarter Sheet</v>
      </c>
      <c r="G47" s="5">
        <v>840</v>
      </c>
      <c r="H47" s="5">
        <v>1964</v>
      </c>
      <c r="I47" s="5">
        <v>1325</v>
      </c>
      <c r="J47" s="5"/>
    </row>
    <row r="48" spans="1:10" x14ac:dyDescent="0.35">
      <c r="A48" s="2" t="s">
        <v>688</v>
      </c>
      <c r="B48" s="2" t="s">
        <v>689</v>
      </c>
      <c r="C48" s="2" t="s">
        <v>611</v>
      </c>
      <c r="D48" s="2" t="s">
        <v>611</v>
      </c>
      <c r="E48" s="2">
        <v>9.5399999999999991</v>
      </c>
      <c r="F48" s="2" t="str">
        <f>VLOOKUP(A48,Sales!$A:$F,6,FALSE)</f>
        <v>Iced Quarter Sheet</v>
      </c>
      <c r="G48" s="5">
        <v>911</v>
      </c>
      <c r="H48" s="5">
        <v>2091</v>
      </c>
      <c r="I48" s="5">
        <v>766</v>
      </c>
      <c r="J48" s="5">
        <v>344</v>
      </c>
    </row>
    <row r="49" spans="1:10" x14ac:dyDescent="0.35">
      <c r="A49" s="2" t="s">
        <v>690</v>
      </c>
      <c r="B49" s="2" t="s">
        <v>691</v>
      </c>
      <c r="C49" s="2" t="s">
        <v>611</v>
      </c>
      <c r="D49" s="2" t="s">
        <v>611</v>
      </c>
      <c r="E49" s="2">
        <v>6.75</v>
      </c>
      <c r="F49" s="2" t="str">
        <f>VLOOKUP(A49,Sales!$A:$F,6,FALSE)</f>
        <v>Iced Layers</v>
      </c>
      <c r="G49" s="5">
        <v>3844</v>
      </c>
      <c r="H49" s="5">
        <v>16244</v>
      </c>
      <c r="I49" s="5">
        <v>16879</v>
      </c>
      <c r="J49" s="5">
        <v>9455</v>
      </c>
    </row>
    <row r="50" spans="1:10" x14ac:dyDescent="0.35">
      <c r="A50" s="2" t="s">
        <v>692</v>
      </c>
      <c r="B50" s="2" t="s">
        <v>693</v>
      </c>
      <c r="C50" s="2" t="s">
        <v>611</v>
      </c>
      <c r="D50" s="2" t="s">
        <v>611</v>
      </c>
      <c r="E50" s="2">
        <v>6.94</v>
      </c>
      <c r="F50" s="2" t="str">
        <f>VLOOKUP(A50,Sales!$A:$F,6,FALSE)</f>
        <v>Iced Layers</v>
      </c>
      <c r="G50" s="5">
        <v>4871</v>
      </c>
      <c r="H50" s="5"/>
      <c r="I50" s="5"/>
      <c r="J50" s="5">
        <v>5803</v>
      </c>
    </row>
    <row r="51" spans="1:10" x14ac:dyDescent="0.35">
      <c r="A51" s="2" t="s">
        <v>694</v>
      </c>
      <c r="B51" s="2" t="s">
        <v>695</v>
      </c>
      <c r="C51" s="2" t="s">
        <v>651</v>
      </c>
      <c r="D51" s="2" t="s">
        <v>651</v>
      </c>
      <c r="E51" s="2">
        <v>27</v>
      </c>
      <c r="F51" s="2" t="str">
        <f>VLOOKUP(A51,Sales!$A:$F,6,FALSE)</f>
        <v>Danish</v>
      </c>
      <c r="G51" s="5">
        <v>1893</v>
      </c>
      <c r="H51" s="5">
        <v>1352</v>
      </c>
      <c r="I51" s="5">
        <v>2485</v>
      </c>
      <c r="J51" s="5">
        <v>1191</v>
      </c>
    </row>
    <row r="52" spans="1:10" x14ac:dyDescent="0.35">
      <c r="A52" s="2" t="s">
        <v>696</v>
      </c>
      <c r="B52" s="2" t="s">
        <v>697</v>
      </c>
      <c r="C52" s="2" t="s">
        <v>600</v>
      </c>
      <c r="D52" s="2" t="s">
        <v>600</v>
      </c>
      <c r="E52" s="2">
        <v>7.5</v>
      </c>
      <c r="F52" s="2" t="str">
        <f>VLOOKUP(A52,Sales!$A:$F,6,FALSE)</f>
        <v>Cake I</v>
      </c>
      <c r="G52" s="5">
        <v>777</v>
      </c>
      <c r="H52" s="5">
        <v>1401</v>
      </c>
      <c r="I52" s="5">
        <v>686</v>
      </c>
      <c r="J52" s="5">
        <v>1525</v>
      </c>
    </row>
    <row r="53" spans="1:10" x14ac:dyDescent="0.35">
      <c r="A53" s="2" t="s">
        <v>698</v>
      </c>
      <c r="B53" s="2" t="s">
        <v>699</v>
      </c>
      <c r="C53" s="2" t="s">
        <v>651</v>
      </c>
      <c r="D53" s="2" t="s">
        <v>651</v>
      </c>
      <c r="E53" s="2">
        <v>21</v>
      </c>
      <c r="F53" s="2" t="str">
        <f>VLOOKUP(A53,Sales!$A:$F,6,FALSE)</f>
        <v>Danish</v>
      </c>
      <c r="G53" s="5">
        <v>2473</v>
      </c>
      <c r="H53" s="5">
        <v>2366</v>
      </c>
      <c r="I53" s="5">
        <v>1858</v>
      </c>
      <c r="J53" s="5">
        <v>1650</v>
      </c>
    </row>
    <row r="54" spans="1:10" x14ac:dyDescent="0.35">
      <c r="A54" s="2" t="s">
        <v>700</v>
      </c>
      <c r="B54" s="2" t="s">
        <v>701</v>
      </c>
      <c r="C54" s="2" t="s">
        <v>600</v>
      </c>
      <c r="D54" s="2" t="s">
        <v>600</v>
      </c>
      <c r="E54" s="2">
        <v>10.5</v>
      </c>
      <c r="F54" s="2" t="str">
        <f>VLOOKUP(A54,Sales!$A:$F,6,FALSE)</f>
        <v>Cake I</v>
      </c>
      <c r="G54" s="5">
        <v>31881</v>
      </c>
      <c r="H54" s="5">
        <v>31548</v>
      </c>
      <c r="I54" s="5">
        <v>11476</v>
      </c>
      <c r="J54" s="5">
        <v>18432</v>
      </c>
    </row>
    <row r="55" spans="1:10" x14ac:dyDescent="0.35">
      <c r="A55" s="2" t="s">
        <v>702</v>
      </c>
      <c r="B55" s="2" t="s">
        <v>703</v>
      </c>
      <c r="C55" s="2" t="s">
        <v>600</v>
      </c>
      <c r="D55" s="2" t="s">
        <v>600</v>
      </c>
      <c r="E55" s="2">
        <v>10.5</v>
      </c>
      <c r="F55" s="2" t="str">
        <f>VLOOKUP(A55,Sales!$A:$F,6,FALSE)</f>
        <v>Cake I</v>
      </c>
      <c r="G55" s="5">
        <v>3406</v>
      </c>
      <c r="H55" s="5">
        <v>3354</v>
      </c>
      <c r="I55" s="5">
        <v>4452</v>
      </c>
      <c r="J55" s="5">
        <v>18283</v>
      </c>
    </row>
    <row r="56" spans="1:10" x14ac:dyDescent="0.35">
      <c r="A56" s="2" t="s">
        <v>704</v>
      </c>
      <c r="B56" s="2" t="s">
        <v>705</v>
      </c>
      <c r="C56" s="2" t="s">
        <v>600</v>
      </c>
      <c r="D56" s="2" t="s">
        <v>600</v>
      </c>
      <c r="E56" s="2">
        <v>9.75</v>
      </c>
      <c r="F56" s="2" t="str">
        <f>VLOOKUP(A56,Sales!$A:$F,6,FALSE)</f>
        <v>Cake I</v>
      </c>
      <c r="G56" s="5"/>
      <c r="H56" s="5">
        <v>1208</v>
      </c>
      <c r="I56" s="5"/>
      <c r="J56" s="5"/>
    </row>
    <row r="57" spans="1:10" x14ac:dyDescent="0.35">
      <c r="A57" s="2" t="s">
        <v>706</v>
      </c>
      <c r="B57" s="2" t="s">
        <v>707</v>
      </c>
      <c r="C57" s="2" t="s">
        <v>611</v>
      </c>
      <c r="D57" s="2" t="s">
        <v>611</v>
      </c>
      <c r="E57" s="2">
        <v>12</v>
      </c>
      <c r="F57" s="2" t="str">
        <f>VLOOKUP(A57,Sales!$A:$F,6,FALSE)</f>
        <v>Iced Layers</v>
      </c>
      <c r="G57" s="5">
        <v>2139</v>
      </c>
      <c r="H57" s="5">
        <v>6174</v>
      </c>
      <c r="I57" s="5"/>
      <c r="J57" s="5"/>
    </row>
    <row r="58" spans="1:10" x14ac:dyDescent="0.35">
      <c r="A58" s="2" t="s">
        <v>708</v>
      </c>
      <c r="B58" s="2" t="s">
        <v>709</v>
      </c>
      <c r="C58" s="2" t="s">
        <v>611</v>
      </c>
      <c r="D58" s="2" t="s">
        <v>611</v>
      </c>
      <c r="E58" s="2">
        <v>10.88</v>
      </c>
      <c r="F58" s="2" t="str">
        <f>VLOOKUP(A58,Sales!$A:$F,6,FALSE)</f>
        <v>Iced Quarter Sheet</v>
      </c>
      <c r="G58" s="5">
        <v>5972</v>
      </c>
      <c r="H58" s="5">
        <v>4112</v>
      </c>
      <c r="I58" s="5">
        <v>2877</v>
      </c>
      <c r="J58" s="5">
        <v>8403</v>
      </c>
    </row>
    <row r="59" spans="1:10" x14ac:dyDescent="0.35">
      <c r="A59" s="2" t="s">
        <v>710</v>
      </c>
      <c r="B59" s="2" t="s">
        <v>711</v>
      </c>
      <c r="C59" s="2" t="s">
        <v>611</v>
      </c>
      <c r="D59" s="2" t="s">
        <v>611</v>
      </c>
      <c r="E59" s="2">
        <v>12.38</v>
      </c>
      <c r="F59" s="2" t="str">
        <f>VLOOKUP(A59,Sales!$A:$F,6,FALSE)</f>
        <v>Iced Quarter Sheet</v>
      </c>
      <c r="G59" s="5">
        <v>1711</v>
      </c>
      <c r="H59" s="5">
        <v>5758</v>
      </c>
      <c r="I59" s="5"/>
      <c r="J59" s="5">
        <v>5167</v>
      </c>
    </row>
    <row r="60" spans="1:10" x14ac:dyDescent="0.35">
      <c r="A60" s="2" t="s">
        <v>712</v>
      </c>
      <c r="B60" s="2" t="s">
        <v>713</v>
      </c>
      <c r="C60" s="2" t="s">
        <v>600</v>
      </c>
      <c r="D60" s="2" t="s">
        <v>600</v>
      </c>
      <c r="E60" s="2">
        <v>13.5</v>
      </c>
      <c r="F60" s="2" t="str">
        <f>VLOOKUP(A60,Sales!$A:$F,6,FALSE)</f>
        <v>Cake II</v>
      </c>
      <c r="G60" s="5">
        <v>14674</v>
      </c>
      <c r="H60" s="5">
        <v>6639</v>
      </c>
      <c r="I60" s="5">
        <v>6886</v>
      </c>
      <c r="J60" s="5"/>
    </row>
    <row r="61" spans="1:10" x14ac:dyDescent="0.35">
      <c r="A61" s="2" t="s">
        <v>714</v>
      </c>
      <c r="B61" s="2" t="s">
        <v>715</v>
      </c>
      <c r="C61" s="2" t="s">
        <v>600</v>
      </c>
      <c r="D61" s="2" t="s">
        <v>600</v>
      </c>
      <c r="E61" s="2">
        <v>13.5</v>
      </c>
      <c r="F61" s="2" t="str">
        <f>VLOOKUP(A61,Sales!$A:$F,6,FALSE)</f>
        <v>Cake II</v>
      </c>
      <c r="G61" s="5">
        <v>2951</v>
      </c>
      <c r="H61" s="5">
        <v>9852</v>
      </c>
      <c r="I61" s="5">
        <v>13844</v>
      </c>
      <c r="J61" s="5">
        <v>3302</v>
      </c>
    </row>
    <row r="62" spans="1:10" x14ac:dyDescent="0.35">
      <c r="A62" s="2" t="s">
        <v>716</v>
      </c>
      <c r="B62" s="2" t="s">
        <v>717</v>
      </c>
      <c r="C62" s="2" t="s">
        <v>600</v>
      </c>
      <c r="D62" s="2" t="s">
        <v>600</v>
      </c>
      <c r="E62" s="2">
        <v>13.5</v>
      </c>
      <c r="F62" s="2" t="str">
        <f>VLOOKUP(A62,Sales!$A:$F,6,FALSE)</f>
        <v>Cake II</v>
      </c>
      <c r="G62" s="5">
        <v>10277</v>
      </c>
      <c r="H62" s="5">
        <v>6402</v>
      </c>
      <c r="I62" s="5">
        <v>8666</v>
      </c>
      <c r="J62" s="5">
        <v>3993</v>
      </c>
    </row>
    <row r="63" spans="1:10" x14ac:dyDescent="0.35">
      <c r="A63" s="2" t="s">
        <v>718</v>
      </c>
      <c r="B63" s="2" t="s">
        <v>719</v>
      </c>
      <c r="C63" s="2" t="s">
        <v>611</v>
      </c>
      <c r="D63" s="2" t="s">
        <v>611</v>
      </c>
      <c r="E63" s="2">
        <v>12.13</v>
      </c>
      <c r="F63" s="2" t="str">
        <f>VLOOKUP(A63,Sales!$A:$F,6,FALSE)</f>
        <v>Iced Quarter Sheet</v>
      </c>
      <c r="G63" s="5"/>
      <c r="H63" s="5">
        <v>1829</v>
      </c>
      <c r="I63" s="5"/>
      <c r="J63" s="5">
        <v>953</v>
      </c>
    </row>
    <row r="64" spans="1:10" x14ac:dyDescent="0.35">
      <c r="A64" s="2" t="s">
        <v>720</v>
      </c>
      <c r="B64" s="2" t="s">
        <v>721</v>
      </c>
      <c r="C64" s="2" t="s">
        <v>611</v>
      </c>
      <c r="D64" s="2" t="s">
        <v>611</v>
      </c>
      <c r="E64" s="2">
        <v>11.88</v>
      </c>
      <c r="F64" s="2" t="str">
        <f>VLOOKUP(A64,Sales!$A:$F,6,FALSE)</f>
        <v>Iced Quarter Sheet</v>
      </c>
      <c r="G64" s="5"/>
      <c r="H64" s="5"/>
      <c r="I64" s="5">
        <v>609</v>
      </c>
      <c r="J64" s="5">
        <v>629</v>
      </c>
    </row>
    <row r="65" spans="1:10" x14ac:dyDescent="0.35">
      <c r="A65" s="2" t="s">
        <v>722</v>
      </c>
      <c r="B65" s="2" t="s">
        <v>723</v>
      </c>
      <c r="C65" s="2" t="s">
        <v>611</v>
      </c>
      <c r="D65" s="2" t="s">
        <v>611</v>
      </c>
      <c r="E65" s="2">
        <v>11.88</v>
      </c>
      <c r="F65" s="2" t="str">
        <f>VLOOKUP(A65,Sales!$A:$F,6,FALSE)</f>
        <v>Iced Quarter Sheet</v>
      </c>
      <c r="G65" s="5"/>
      <c r="H65" s="5"/>
      <c r="I65" s="5">
        <v>1077</v>
      </c>
      <c r="J65" s="5">
        <v>641</v>
      </c>
    </row>
    <row r="66" spans="1:10" x14ac:dyDescent="0.35">
      <c r="A66" s="2" t="s">
        <v>724</v>
      </c>
      <c r="B66" s="2" t="s">
        <v>725</v>
      </c>
      <c r="C66" s="2" t="s">
        <v>611</v>
      </c>
      <c r="D66" s="2" t="s">
        <v>611</v>
      </c>
      <c r="E66" s="2">
        <v>13.25</v>
      </c>
      <c r="F66" s="2" t="s">
        <v>726</v>
      </c>
      <c r="G66" s="5"/>
      <c r="H66" s="5"/>
      <c r="I66" s="5">
        <v>2360</v>
      </c>
      <c r="J66" s="5">
        <v>703</v>
      </c>
    </row>
    <row r="67" spans="1:10" x14ac:dyDescent="0.35">
      <c r="A67" s="2" t="s">
        <v>727</v>
      </c>
      <c r="B67" s="2" t="s">
        <v>728</v>
      </c>
      <c r="C67" s="2" t="s">
        <v>600</v>
      </c>
      <c r="D67" s="2" t="s">
        <v>600</v>
      </c>
      <c r="E67" s="2">
        <v>15.75</v>
      </c>
      <c r="F67" s="2" t="s">
        <v>4</v>
      </c>
      <c r="G67" s="5">
        <v>5891</v>
      </c>
      <c r="H67" s="5"/>
      <c r="I67" s="5"/>
      <c r="J67" s="5">
        <v>5628</v>
      </c>
    </row>
    <row r="68" spans="1:10" x14ac:dyDescent="0.35">
      <c r="A68" s="2" t="s">
        <v>729</v>
      </c>
      <c r="B68" s="2" t="s">
        <v>730</v>
      </c>
      <c r="C68" s="2" t="s">
        <v>600</v>
      </c>
      <c r="D68" s="2" t="s">
        <v>600</v>
      </c>
      <c r="E68" s="2">
        <v>13.5</v>
      </c>
      <c r="F68" s="2" t="str">
        <f>VLOOKUP(A68,Sales!$A:$F,6,FALSE)</f>
        <v>Cake II</v>
      </c>
      <c r="G68" s="5"/>
      <c r="H68" s="5"/>
      <c r="I68" s="5"/>
      <c r="J68" s="5">
        <v>5274</v>
      </c>
    </row>
    <row r="69" spans="1:10" x14ac:dyDescent="0.35">
      <c r="A69" s="2" t="s">
        <v>731</v>
      </c>
      <c r="B69" s="2" t="s">
        <v>732</v>
      </c>
      <c r="C69" s="2" t="s">
        <v>600</v>
      </c>
      <c r="D69" s="2" t="s">
        <v>600</v>
      </c>
      <c r="E69" s="2">
        <v>20.25</v>
      </c>
      <c r="F69" s="2" t="s">
        <v>4</v>
      </c>
      <c r="G69" s="5">
        <v>3993</v>
      </c>
      <c r="H69" s="5"/>
      <c r="I69" s="5"/>
      <c r="J69" s="5"/>
    </row>
    <row r="70" spans="1:10" x14ac:dyDescent="0.35">
      <c r="A70" s="2" t="s">
        <v>733</v>
      </c>
      <c r="B70" s="2" t="s">
        <v>734</v>
      </c>
      <c r="C70" s="2" t="s">
        <v>600</v>
      </c>
      <c r="D70" s="2" t="s">
        <v>600</v>
      </c>
      <c r="E70" s="2">
        <v>31.5</v>
      </c>
      <c r="F70" s="2" t="str">
        <f>VLOOKUP(A70,Sales!$A:$F,6,FALSE)</f>
        <v>Cake I</v>
      </c>
      <c r="G70" s="5"/>
      <c r="H70" s="5"/>
      <c r="I70" s="5">
        <v>4035</v>
      </c>
      <c r="J70" s="5">
        <v>3881</v>
      </c>
    </row>
    <row r="71" spans="1:10" x14ac:dyDescent="0.35">
      <c r="A71" s="2" t="s">
        <v>735</v>
      </c>
      <c r="B71" s="2" t="s">
        <v>736</v>
      </c>
      <c r="C71" s="2" t="s">
        <v>651</v>
      </c>
      <c r="D71" s="2" t="s">
        <v>651</v>
      </c>
      <c r="E71" s="2">
        <v>23.44</v>
      </c>
      <c r="F71" s="2" t="str">
        <f>VLOOKUP(A71,Sales!$A:$F,6,FALSE)</f>
        <v>Danish</v>
      </c>
      <c r="G71" s="5">
        <v>12447</v>
      </c>
      <c r="H71" s="5">
        <v>12790</v>
      </c>
      <c r="I71" s="5">
        <v>6391</v>
      </c>
      <c r="J71" s="5">
        <v>4307</v>
      </c>
    </row>
    <row r="72" spans="1:10" x14ac:dyDescent="0.35">
      <c r="A72" s="2" t="s">
        <v>737</v>
      </c>
      <c r="B72" s="2" t="s">
        <v>738</v>
      </c>
      <c r="C72" s="2" t="s">
        <v>651</v>
      </c>
      <c r="D72" s="2" t="s">
        <v>651</v>
      </c>
      <c r="E72" s="2">
        <v>20</v>
      </c>
      <c r="F72" s="2" t="str">
        <f>VLOOKUP(A72,Sales!$A:$F,6,FALSE)</f>
        <v>Danish</v>
      </c>
      <c r="G72" s="5">
        <v>17849</v>
      </c>
      <c r="H72" s="5"/>
      <c r="I72" s="5"/>
      <c r="J72" s="5"/>
    </row>
    <row r="73" spans="1:10" x14ac:dyDescent="0.35">
      <c r="A73" s="2" t="s">
        <v>739</v>
      </c>
      <c r="B73" s="2" t="s">
        <v>740</v>
      </c>
      <c r="C73" s="2" t="s">
        <v>651</v>
      </c>
      <c r="D73" s="2" t="s">
        <v>651</v>
      </c>
      <c r="E73" s="2">
        <v>25</v>
      </c>
      <c r="F73" s="2" t="s">
        <v>24</v>
      </c>
      <c r="G73" s="5"/>
      <c r="H73" s="5">
        <v>12354</v>
      </c>
      <c r="I73" s="5">
        <v>8639</v>
      </c>
      <c r="J73" s="5">
        <v>12761</v>
      </c>
    </row>
    <row r="74" spans="1:10" x14ac:dyDescent="0.35">
      <c r="A74" s="2" t="s">
        <v>741</v>
      </c>
      <c r="B74" s="2" t="s">
        <v>742</v>
      </c>
      <c r="C74" s="2" t="s">
        <v>600</v>
      </c>
      <c r="D74" s="2" t="s">
        <v>600</v>
      </c>
      <c r="E74" s="2">
        <v>30.5</v>
      </c>
      <c r="F74" s="2" t="str">
        <f>VLOOKUP(A74,Sales!$A:$F,6,FALSE)</f>
        <v>Cake I</v>
      </c>
      <c r="G74" s="5"/>
      <c r="H74" s="5"/>
      <c r="I74" s="5">
        <v>3144</v>
      </c>
      <c r="J74" s="5">
        <v>615</v>
      </c>
    </row>
    <row r="75" spans="1:10" x14ac:dyDescent="0.35">
      <c r="A75" s="2" t="s">
        <v>743</v>
      </c>
      <c r="B75" s="2" t="s">
        <v>744</v>
      </c>
      <c r="C75" s="2" t="s">
        <v>600</v>
      </c>
      <c r="D75" s="2" t="s">
        <v>600</v>
      </c>
      <c r="E75" s="2">
        <v>30</v>
      </c>
      <c r="F75" s="2" t="str">
        <f>VLOOKUP(A75,Sales!$A:$F,6,FALSE)</f>
        <v>Cake I</v>
      </c>
      <c r="G75" s="5"/>
      <c r="H75" s="5"/>
      <c r="I75" s="5">
        <v>1453</v>
      </c>
      <c r="J75" s="5"/>
    </row>
    <row r="76" spans="1:10" x14ac:dyDescent="0.35">
      <c r="A76" s="2" t="s">
        <v>745</v>
      </c>
      <c r="B76" s="2" t="s">
        <v>746</v>
      </c>
      <c r="C76" s="2" t="s">
        <v>600</v>
      </c>
      <c r="D76" s="2" t="s">
        <v>600</v>
      </c>
      <c r="E76" s="2">
        <v>30</v>
      </c>
      <c r="F76" s="2" t="str">
        <f>VLOOKUP(A76,Sales!$A:$F,6,FALSE)</f>
        <v>Cake I</v>
      </c>
      <c r="G76" s="5"/>
      <c r="H76" s="5"/>
      <c r="I76" s="5"/>
      <c r="J76" s="5">
        <v>787</v>
      </c>
    </row>
    <row r="77" spans="1:10" x14ac:dyDescent="0.35">
      <c r="A77" s="2" t="s">
        <v>747</v>
      </c>
      <c r="B77" s="2" t="s">
        <v>748</v>
      </c>
      <c r="C77" s="2" t="s">
        <v>600</v>
      </c>
      <c r="D77" s="2" t="s">
        <v>600</v>
      </c>
      <c r="E77" s="2">
        <v>18</v>
      </c>
      <c r="F77" s="2" t="str">
        <f>VLOOKUP(A77,Sales!$A:$F,6,FALSE)</f>
        <v>Cake I</v>
      </c>
      <c r="G77" s="5">
        <v>6071</v>
      </c>
      <c r="H77" s="5">
        <v>10542</v>
      </c>
      <c r="I77" s="5">
        <v>3270</v>
      </c>
      <c r="J77" s="5"/>
    </row>
    <row r="78" spans="1:10" x14ac:dyDescent="0.35">
      <c r="A78" s="2" t="s">
        <v>749</v>
      </c>
      <c r="B78" s="2" t="s">
        <v>750</v>
      </c>
      <c r="C78" s="2" t="s">
        <v>600</v>
      </c>
      <c r="D78" s="2" t="s">
        <v>600</v>
      </c>
      <c r="E78" s="2">
        <v>18</v>
      </c>
      <c r="F78" s="2" t="str">
        <f>VLOOKUP(A78,Sales!$A:$F,6,FALSE)</f>
        <v>Cake I</v>
      </c>
      <c r="G78" s="5">
        <v>15748</v>
      </c>
      <c r="H78" s="5">
        <v>8622</v>
      </c>
      <c r="I78" s="5">
        <v>12441</v>
      </c>
      <c r="J78" s="5">
        <v>6833</v>
      </c>
    </row>
    <row r="79" spans="1:10" x14ac:dyDescent="0.35">
      <c r="A79" s="2" t="s">
        <v>751</v>
      </c>
      <c r="B79" s="2" t="s">
        <v>752</v>
      </c>
      <c r="C79" s="2" t="s">
        <v>600</v>
      </c>
      <c r="D79" s="2" t="s">
        <v>600</v>
      </c>
      <c r="E79" s="2">
        <v>18</v>
      </c>
      <c r="F79" s="2" t="str">
        <f>VLOOKUP(A79,Sales!$A:$F,6,FALSE)</f>
        <v>Cake I</v>
      </c>
      <c r="G79" s="5">
        <v>11734</v>
      </c>
      <c r="H79" s="5">
        <v>13151</v>
      </c>
      <c r="I79" s="5">
        <v>13595</v>
      </c>
      <c r="J79" s="5">
        <v>8047</v>
      </c>
    </row>
    <row r="80" spans="1:10" x14ac:dyDescent="0.35">
      <c r="A80" s="2" t="s">
        <v>753</v>
      </c>
      <c r="B80" s="2" t="s">
        <v>754</v>
      </c>
      <c r="C80" s="2" t="s">
        <v>600</v>
      </c>
      <c r="D80" s="2" t="s">
        <v>600</v>
      </c>
      <c r="E80" s="2">
        <v>18</v>
      </c>
      <c r="F80" s="2" t="str">
        <f>VLOOKUP(A80,Sales!$A:$F,6,FALSE)</f>
        <v>Cake I</v>
      </c>
      <c r="G80" s="5"/>
      <c r="H80" s="5"/>
      <c r="I80" s="5"/>
      <c r="J80" s="5">
        <v>1658</v>
      </c>
    </row>
    <row r="81" spans="1:10" x14ac:dyDescent="0.35">
      <c r="A81" s="2" t="s">
        <v>755</v>
      </c>
      <c r="B81" s="2" t="s">
        <v>756</v>
      </c>
      <c r="C81" s="2" t="s">
        <v>600</v>
      </c>
      <c r="D81" s="2" t="s">
        <v>600</v>
      </c>
      <c r="E81" s="2">
        <v>28</v>
      </c>
      <c r="F81" s="2" t="str">
        <f>VLOOKUP(A81,Sales!$A:$F,6,FALSE)</f>
        <v>Cake I</v>
      </c>
      <c r="G81" s="5">
        <v>2352</v>
      </c>
      <c r="H81" s="5">
        <v>2958</v>
      </c>
      <c r="I81" s="5">
        <v>7842</v>
      </c>
      <c r="J81" s="5">
        <v>2193</v>
      </c>
    </row>
    <row r="82" spans="1:10" x14ac:dyDescent="0.35">
      <c r="A82" s="2" t="s">
        <v>757</v>
      </c>
      <c r="B82" s="2" t="s">
        <v>758</v>
      </c>
      <c r="C82" s="2" t="s">
        <v>600</v>
      </c>
      <c r="D82" s="2" t="s">
        <v>600</v>
      </c>
      <c r="E82" s="2">
        <v>28</v>
      </c>
      <c r="F82" s="2" t="str">
        <f>VLOOKUP(A82,Sales!$A:$F,6,FALSE)</f>
        <v>Cake I</v>
      </c>
      <c r="G82" s="5">
        <v>1704</v>
      </c>
      <c r="H82" s="5"/>
      <c r="I82" s="5">
        <v>1631</v>
      </c>
      <c r="J82" s="5">
        <v>1682</v>
      </c>
    </row>
    <row r="83" spans="1:10" x14ac:dyDescent="0.35">
      <c r="A83" s="2" t="s">
        <v>759</v>
      </c>
      <c r="B83" s="2" t="s">
        <v>760</v>
      </c>
      <c r="C83" s="2" t="s">
        <v>600</v>
      </c>
      <c r="D83" s="2" t="s">
        <v>600</v>
      </c>
      <c r="E83" s="2">
        <v>28</v>
      </c>
      <c r="F83" s="2" t="str">
        <f>VLOOKUP(A83,Sales!$A:$F,6,FALSE)</f>
        <v>Cake I</v>
      </c>
      <c r="G83" s="5"/>
      <c r="H83" s="5"/>
      <c r="I83" s="5">
        <v>5450</v>
      </c>
      <c r="J83" s="5">
        <v>7845</v>
      </c>
    </row>
    <row r="84" spans="1:10" x14ac:dyDescent="0.35">
      <c r="A84" s="2" t="s">
        <v>761</v>
      </c>
      <c r="B84" s="2" t="s">
        <v>762</v>
      </c>
      <c r="C84" s="2" t="s">
        <v>600</v>
      </c>
      <c r="D84" s="2" t="s">
        <v>600</v>
      </c>
      <c r="E84" s="2">
        <v>28</v>
      </c>
      <c r="F84" s="2" t="str">
        <f>VLOOKUP(A84,Sales!$A:$F,6,FALSE)</f>
        <v>Cake I</v>
      </c>
      <c r="G84" s="5">
        <v>1277</v>
      </c>
      <c r="H84" s="5">
        <v>217</v>
      </c>
      <c r="I84" s="5">
        <v>2699</v>
      </c>
      <c r="J84" s="5">
        <v>1628</v>
      </c>
    </row>
    <row r="85" spans="1:10" x14ac:dyDescent="0.35">
      <c r="A85" s="2" t="s">
        <v>763</v>
      </c>
      <c r="B85" s="2" t="s">
        <v>764</v>
      </c>
      <c r="C85" s="2" t="s">
        <v>600</v>
      </c>
      <c r="D85" s="2" t="s">
        <v>600</v>
      </c>
      <c r="E85" s="2">
        <v>28</v>
      </c>
      <c r="F85" s="2" t="str">
        <f>VLOOKUP(A85,Sales!$A:$F,6,FALSE)</f>
        <v>Cake I</v>
      </c>
      <c r="G85" s="5"/>
      <c r="H85" s="5">
        <v>1231</v>
      </c>
      <c r="I85" s="5">
        <v>2147</v>
      </c>
      <c r="J85" s="5">
        <v>1107</v>
      </c>
    </row>
    <row r="86" spans="1:10" x14ac:dyDescent="0.35">
      <c r="A86" s="2" t="s">
        <v>765</v>
      </c>
      <c r="B86" s="2" t="s">
        <v>766</v>
      </c>
      <c r="C86" s="2" t="s">
        <v>600</v>
      </c>
      <c r="D86" s="2" t="s">
        <v>600</v>
      </c>
      <c r="E86" s="2">
        <v>21.75</v>
      </c>
      <c r="F86" s="2" t="str">
        <f>VLOOKUP(A86,Sales!$A:$F,6,FALSE)</f>
        <v>Cake I</v>
      </c>
      <c r="G86" s="5">
        <v>3345</v>
      </c>
      <c r="H86" s="5">
        <v>5274</v>
      </c>
      <c r="I86" s="5"/>
      <c r="J86" s="5">
        <v>3638</v>
      </c>
    </row>
    <row r="87" spans="1:10" x14ac:dyDescent="0.35">
      <c r="A87" s="2" t="s">
        <v>767</v>
      </c>
      <c r="B87" s="2" t="s">
        <v>768</v>
      </c>
      <c r="C87" s="2" t="s">
        <v>600</v>
      </c>
      <c r="D87" s="2" t="s">
        <v>600</v>
      </c>
      <c r="E87" s="2">
        <v>21.75</v>
      </c>
      <c r="F87" s="2" t="str">
        <f>VLOOKUP(A87,Sales!$A:$F,6,FALSE)</f>
        <v>Cake I</v>
      </c>
      <c r="G87" s="5">
        <v>2669</v>
      </c>
      <c r="H87" s="5">
        <v>935</v>
      </c>
      <c r="I87" s="5"/>
      <c r="J87" s="5"/>
    </row>
    <row r="88" spans="1:10" x14ac:dyDescent="0.35">
      <c r="A88" s="2" t="s">
        <v>769</v>
      </c>
      <c r="B88" s="2" t="s">
        <v>770</v>
      </c>
      <c r="C88" s="2" t="s">
        <v>600</v>
      </c>
      <c r="D88" s="2" t="s">
        <v>600</v>
      </c>
      <c r="E88" s="2">
        <v>21.75</v>
      </c>
      <c r="F88" s="2" t="str">
        <f>VLOOKUP(A88,Sales!$A:$F,6,FALSE)</f>
        <v>Cake I</v>
      </c>
      <c r="G88" s="5">
        <v>1690</v>
      </c>
      <c r="H88" s="5">
        <v>5172</v>
      </c>
      <c r="I88" s="5"/>
      <c r="J88" s="5">
        <v>2022</v>
      </c>
    </row>
    <row r="89" spans="1:10" x14ac:dyDescent="0.35">
      <c r="A89" s="2" t="s">
        <v>771</v>
      </c>
      <c r="B89" s="2" t="s">
        <v>772</v>
      </c>
      <c r="C89" s="2" t="s">
        <v>600</v>
      </c>
      <c r="D89" s="2" t="s">
        <v>600</v>
      </c>
      <c r="E89" s="2">
        <v>21.75</v>
      </c>
      <c r="F89" s="2" t="str">
        <f>VLOOKUP(A89,Sales!$A:$F,6,FALSE)</f>
        <v>Cake I</v>
      </c>
      <c r="G89" s="5">
        <v>2148</v>
      </c>
      <c r="H89" s="5">
        <v>5910</v>
      </c>
      <c r="I89" s="5"/>
      <c r="J89" s="5">
        <v>1303</v>
      </c>
    </row>
    <row r="90" spans="1:10" x14ac:dyDescent="0.35">
      <c r="A90" s="2" t="s">
        <v>773</v>
      </c>
      <c r="B90" s="2" t="s">
        <v>774</v>
      </c>
      <c r="C90" s="2" t="s">
        <v>600</v>
      </c>
      <c r="D90" s="2" t="s">
        <v>600</v>
      </c>
      <c r="E90" s="2">
        <v>28</v>
      </c>
      <c r="F90" s="2" t="s">
        <v>726</v>
      </c>
      <c r="G90" s="5"/>
      <c r="H90" s="5">
        <v>1322</v>
      </c>
      <c r="I90" s="5"/>
      <c r="J90" s="5"/>
    </row>
    <row r="91" spans="1:10" x14ac:dyDescent="0.35">
      <c r="A91" s="2" t="s">
        <v>775</v>
      </c>
      <c r="B91" s="2" t="s">
        <v>776</v>
      </c>
      <c r="C91" s="2" t="s">
        <v>600</v>
      </c>
      <c r="D91" s="2" t="s">
        <v>600</v>
      </c>
      <c r="E91" s="2">
        <v>28</v>
      </c>
      <c r="F91" s="2" t="s">
        <v>726</v>
      </c>
      <c r="G91" s="5">
        <v>1942</v>
      </c>
      <c r="H91" s="5">
        <v>1168</v>
      </c>
      <c r="I91" s="5">
        <v>1455</v>
      </c>
      <c r="J91" s="5">
        <v>1358</v>
      </c>
    </row>
    <row r="92" spans="1:10" x14ac:dyDescent="0.35">
      <c r="A92" s="2" t="s">
        <v>777</v>
      </c>
      <c r="B92" s="2" t="s">
        <v>778</v>
      </c>
      <c r="C92" s="2" t="s">
        <v>611</v>
      </c>
      <c r="D92" s="2" t="s">
        <v>611</v>
      </c>
      <c r="E92" s="2">
        <v>14.5</v>
      </c>
      <c r="F92" s="2" t="str">
        <f>VLOOKUP(A92,Sales!$A:$F,6,FALSE)</f>
        <v>Iced Layers</v>
      </c>
      <c r="G92" s="5"/>
      <c r="H92" s="5"/>
      <c r="I92" s="5"/>
      <c r="J92" s="5">
        <v>2584</v>
      </c>
    </row>
    <row r="93" spans="1:10" x14ac:dyDescent="0.35">
      <c r="A93" s="2" t="s">
        <v>779</v>
      </c>
      <c r="B93" s="2" t="s">
        <v>780</v>
      </c>
      <c r="C93" s="2" t="s">
        <v>611</v>
      </c>
      <c r="D93" s="2" t="s">
        <v>611</v>
      </c>
      <c r="E93" s="2">
        <v>12.25</v>
      </c>
      <c r="F93" s="2" t="str">
        <f>VLOOKUP(A93,Sales!$A:$F,6,FALSE)</f>
        <v>Iced Quarter Sheet</v>
      </c>
      <c r="G93" s="5">
        <v>1531</v>
      </c>
      <c r="H93" s="5">
        <v>1278</v>
      </c>
      <c r="I93" s="5">
        <v>4819</v>
      </c>
      <c r="J93" s="5">
        <v>1609</v>
      </c>
    </row>
    <row r="94" spans="1:10" x14ac:dyDescent="0.35">
      <c r="A94" s="2" t="s">
        <v>781</v>
      </c>
      <c r="B94" s="2" t="s">
        <v>782</v>
      </c>
      <c r="C94" s="2" t="s">
        <v>611</v>
      </c>
      <c r="D94" s="2" t="s">
        <v>611</v>
      </c>
      <c r="E94" s="2">
        <v>11.94</v>
      </c>
      <c r="F94" s="2" t="str">
        <f>VLOOKUP(A94,Sales!$A:$F,6,FALSE)</f>
        <v>Iced Layers</v>
      </c>
      <c r="G94" s="5">
        <v>612</v>
      </c>
      <c r="H94" s="5">
        <v>600</v>
      </c>
      <c r="I94" s="5">
        <v>1707</v>
      </c>
      <c r="J94" s="5"/>
    </row>
    <row r="95" spans="1:10" x14ac:dyDescent="0.35">
      <c r="A95" s="2" t="s">
        <v>783</v>
      </c>
      <c r="B95" s="2" t="s">
        <v>784</v>
      </c>
      <c r="C95" s="2" t="s">
        <v>611</v>
      </c>
      <c r="D95" s="2" t="s">
        <v>611</v>
      </c>
      <c r="E95" s="2">
        <v>12</v>
      </c>
      <c r="F95" s="2" t="str">
        <f>VLOOKUP(A95,Sales!$A:$F,6,FALSE)</f>
        <v>Iced Quarter Sheet</v>
      </c>
      <c r="G95" s="5">
        <v>1751</v>
      </c>
      <c r="H95" s="5"/>
      <c r="I95" s="5"/>
      <c r="J95" s="5">
        <v>696</v>
      </c>
    </row>
    <row r="96" spans="1:10" x14ac:dyDescent="0.35">
      <c r="A96" s="2" t="s">
        <v>785</v>
      </c>
      <c r="B96" s="2" t="s">
        <v>786</v>
      </c>
      <c r="C96" s="2" t="s">
        <v>611</v>
      </c>
      <c r="D96" s="2" t="s">
        <v>611</v>
      </c>
      <c r="E96" s="2">
        <v>11.75</v>
      </c>
      <c r="F96" s="2" t="str">
        <f>VLOOKUP(A96,Sales!$A:$F,6,FALSE)</f>
        <v>Iced Quarter Sheet</v>
      </c>
      <c r="G96" s="5">
        <v>2762</v>
      </c>
      <c r="H96" s="5"/>
      <c r="I96" s="5">
        <v>2592</v>
      </c>
      <c r="J96" s="5">
        <v>607</v>
      </c>
    </row>
    <row r="97" spans="1:10" x14ac:dyDescent="0.35">
      <c r="A97" s="2" t="s">
        <v>787</v>
      </c>
      <c r="B97" s="2" t="s">
        <v>788</v>
      </c>
      <c r="C97" s="2" t="s">
        <v>611</v>
      </c>
      <c r="D97" s="2" t="s">
        <v>611</v>
      </c>
      <c r="E97" s="2">
        <v>11.75</v>
      </c>
      <c r="F97" s="2" t="str">
        <f>VLOOKUP(A97,Sales!$A:$F,6,FALSE)</f>
        <v>Iced Quarter Sheet</v>
      </c>
      <c r="G97" s="5">
        <v>1276</v>
      </c>
      <c r="H97" s="5"/>
      <c r="I97" s="5">
        <v>733</v>
      </c>
      <c r="J97" s="5">
        <v>1394</v>
      </c>
    </row>
    <row r="98" spans="1:10" x14ac:dyDescent="0.35">
      <c r="A98" s="2" t="s">
        <v>789</v>
      </c>
      <c r="B98" s="2" t="s">
        <v>790</v>
      </c>
      <c r="C98" s="2" t="s">
        <v>611</v>
      </c>
      <c r="D98" s="2" t="s">
        <v>611</v>
      </c>
      <c r="E98" s="2">
        <v>11.75</v>
      </c>
      <c r="F98" s="2" t="str">
        <f>VLOOKUP(A98,Sales!$A:$F,6,FALSE)</f>
        <v>Iced Quarter Sheet</v>
      </c>
      <c r="G98" s="5">
        <v>1403</v>
      </c>
      <c r="H98" s="5"/>
      <c r="I98" s="5"/>
      <c r="J98" s="5">
        <v>674</v>
      </c>
    </row>
    <row r="99" spans="1:10" x14ac:dyDescent="0.35">
      <c r="A99" s="2" t="s">
        <v>791</v>
      </c>
      <c r="B99" s="2" t="s">
        <v>792</v>
      </c>
      <c r="C99" s="2" t="s">
        <v>793</v>
      </c>
      <c r="D99" s="2" t="s">
        <v>793</v>
      </c>
      <c r="E99" s="2">
        <v>17.23</v>
      </c>
      <c r="F99" s="2" t="str">
        <f>VLOOKUP(A99,Sales!$A:$F,6,FALSE)</f>
        <v>Cookie</v>
      </c>
      <c r="G99" s="5">
        <v>8651</v>
      </c>
      <c r="H99" s="5"/>
      <c r="I99" s="5">
        <v>2573</v>
      </c>
      <c r="J99" s="5">
        <v>8031</v>
      </c>
    </row>
    <row r="100" spans="1:10" x14ac:dyDescent="0.35">
      <c r="A100" s="2" t="s">
        <v>794</v>
      </c>
      <c r="B100" s="2" t="s">
        <v>795</v>
      </c>
      <c r="C100" s="2" t="s">
        <v>793</v>
      </c>
      <c r="D100" s="2" t="s">
        <v>793</v>
      </c>
      <c r="E100" s="2">
        <v>17.23</v>
      </c>
      <c r="F100" s="2" t="str">
        <f>VLOOKUP(A100,Sales!$A:$F,6,FALSE)</f>
        <v>Cookie</v>
      </c>
      <c r="G100" s="5">
        <v>17090</v>
      </c>
      <c r="H100" s="5">
        <v>6758</v>
      </c>
      <c r="I100" s="5">
        <v>13078</v>
      </c>
      <c r="J100" s="5">
        <v>4541</v>
      </c>
    </row>
    <row r="101" spans="1:10" x14ac:dyDescent="0.35">
      <c r="A101" s="2" t="s">
        <v>796</v>
      </c>
      <c r="B101" s="2" t="s">
        <v>797</v>
      </c>
      <c r="C101" s="2" t="s">
        <v>793</v>
      </c>
      <c r="D101" s="2" t="s">
        <v>793</v>
      </c>
      <c r="E101" s="2">
        <v>16.25</v>
      </c>
      <c r="F101" s="2" t="str">
        <f>VLOOKUP(A101,Sales!$A:$F,6,FALSE)</f>
        <v>Cookie</v>
      </c>
      <c r="G101" s="5">
        <v>17056</v>
      </c>
      <c r="H101" s="5">
        <v>4798</v>
      </c>
      <c r="I101" s="5">
        <v>6617</v>
      </c>
      <c r="J101" s="5">
        <v>6522</v>
      </c>
    </row>
    <row r="102" spans="1:10" x14ac:dyDescent="0.35">
      <c r="A102" s="2" t="s">
        <v>798</v>
      </c>
      <c r="B102" s="2" t="s">
        <v>799</v>
      </c>
      <c r="C102" s="2" t="s">
        <v>793</v>
      </c>
      <c r="D102" s="2" t="s">
        <v>793</v>
      </c>
      <c r="E102" s="2">
        <v>16.25</v>
      </c>
      <c r="F102" s="2" t="str">
        <f>VLOOKUP(A102,Sales!$A:$F,6,FALSE)</f>
        <v>Cookie</v>
      </c>
      <c r="G102" s="5">
        <v>19656</v>
      </c>
      <c r="H102" s="5">
        <v>18384</v>
      </c>
      <c r="I102" s="5"/>
      <c r="J102" s="5">
        <v>5898</v>
      </c>
    </row>
    <row r="103" spans="1:10" x14ac:dyDescent="0.35">
      <c r="A103" s="2" t="s">
        <v>800</v>
      </c>
      <c r="B103" s="2" t="s">
        <v>801</v>
      </c>
      <c r="C103" s="2" t="s">
        <v>793</v>
      </c>
      <c r="D103" s="2" t="s">
        <v>793</v>
      </c>
      <c r="E103" s="2">
        <v>16.25</v>
      </c>
      <c r="F103" s="2" t="str">
        <f>VLOOKUP(A103,Sales!$A:$F,6,FALSE)</f>
        <v>Cookie</v>
      </c>
      <c r="G103" s="5"/>
      <c r="H103" s="5">
        <v>12798</v>
      </c>
      <c r="I103" s="5">
        <v>5719</v>
      </c>
      <c r="J103" s="5">
        <v>2893</v>
      </c>
    </row>
    <row r="104" spans="1:10" x14ac:dyDescent="0.35">
      <c r="A104" s="2" t="s">
        <v>802</v>
      </c>
      <c r="B104" s="2" t="s">
        <v>803</v>
      </c>
      <c r="C104" s="2" t="s">
        <v>793</v>
      </c>
      <c r="D104" s="2" t="s">
        <v>793</v>
      </c>
      <c r="E104" s="2">
        <v>17.23</v>
      </c>
      <c r="F104" s="2" t="str">
        <f>VLOOKUP(A104,Sales!$A:$F,6,FALSE)</f>
        <v>Cookie</v>
      </c>
      <c r="G104" s="5">
        <v>32503</v>
      </c>
      <c r="H104" s="5">
        <v>19420</v>
      </c>
      <c r="I104" s="5">
        <v>44249</v>
      </c>
      <c r="J104" s="5">
        <v>37349</v>
      </c>
    </row>
    <row r="105" spans="1:10" x14ac:dyDescent="0.35">
      <c r="A105" s="2" t="s">
        <v>804</v>
      </c>
      <c r="B105" s="2" t="s">
        <v>805</v>
      </c>
      <c r="C105" s="2" t="s">
        <v>793</v>
      </c>
      <c r="D105" s="2" t="s">
        <v>793</v>
      </c>
      <c r="E105" s="2">
        <v>17.23</v>
      </c>
      <c r="F105" s="2" t="str">
        <f>VLOOKUP(A105,Sales!$A:$F,6,FALSE)</f>
        <v>Cookie</v>
      </c>
      <c r="G105" s="5">
        <v>5376</v>
      </c>
      <c r="H105" s="5">
        <v>17560</v>
      </c>
      <c r="I105" s="5">
        <v>12151</v>
      </c>
      <c r="J105" s="5">
        <v>35631</v>
      </c>
    </row>
    <row r="106" spans="1:10" x14ac:dyDescent="0.35">
      <c r="A106" s="2" t="s">
        <v>806</v>
      </c>
      <c r="B106" s="2" t="s">
        <v>807</v>
      </c>
      <c r="C106" s="2" t="s">
        <v>793</v>
      </c>
      <c r="D106" s="2" t="s">
        <v>793</v>
      </c>
      <c r="E106" s="2">
        <v>17.23</v>
      </c>
      <c r="F106" s="2" t="str">
        <f>VLOOKUP(A106,Sales!$A:$F,6,FALSE)</f>
        <v>Cookie</v>
      </c>
      <c r="G106" s="5"/>
      <c r="H106" s="5">
        <v>9453</v>
      </c>
      <c r="I106" s="5">
        <v>13095</v>
      </c>
      <c r="J106" s="5">
        <v>7382</v>
      </c>
    </row>
    <row r="107" spans="1:10" x14ac:dyDescent="0.35">
      <c r="A107" s="2" t="s">
        <v>808</v>
      </c>
      <c r="B107" s="2" t="s">
        <v>809</v>
      </c>
      <c r="C107" s="2" t="s">
        <v>793</v>
      </c>
      <c r="D107" s="2" t="s">
        <v>793</v>
      </c>
      <c r="E107" s="2">
        <v>17.23</v>
      </c>
      <c r="F107" s="2" t="str">
        <f>VLOOKUP(A107,Sales!$A:$F,6,FALSE)</f>
        <v>Cookie</v>
      </c>
      <c r="G107" s="5">
        <v>9244</v>
      </c>
      <c r="H107" s="5">
        <v>22757</v>
      </c>
      <c r="I107" s="5"/>
      <c r="J107" s="5">
        <v>7724</v>
      </c>
    </row>
    <row r="108" spans="1:10" x14ac:dyDescent="0.35">
      <c r="A108" s="2" t="s">
        <v>810</v>
      </c>
      <c r="B108" s="2" t="s">
        <v>811</v>
      </c>
      <c r="C108" s="2" t="s">
        <v>793</v>
      </c>
      <c r="D108" s="2" t="s">
        <v>793</v>
      </c>
      <c r="E108" s="2">
        <v>17.23</v>
      </c>
      <c r="F108" s="2" t="str">
        <f>VLOOKUP(A108,Sales!$A:$F,6,FALSE)</f>
        <v>Cookie</v>
      </c>
      <c r="G108" s="5"/>
      <c r="H108" s="5"/>
      <c r="I108" s="5"/>
      <c r="J108" s="5">
        <v>29899</v>
      </c>
    </row>
    <row r="109" spans="1:10" x14ac:dyDescent="0.35">
      <c r="A109" s="2" t="s">
        <v>812</v>
      </c>
      <c r="B109" s="2" t="s">
        <v>813</v>
      </c>
      <c r="C109" s="2" t="s">
        <v>793</v>
      </c>
      <c r="D109" s="2" t="s">
        <v>793</v>
      </c>
      <c r="E109" s="2">
        <v>21.88</v>
      </c>
      <c r="F109" s="2" t="s">
        <v>22</v>
      </c>
      <c r="G109" s="5">
        <v>47</v>
      </c>
      <c r="H109" s="5"/>
      <c r="I109" s="5"/>
      <c r="J109" s="5"/>
    </row>
    <row r="110" spans="1:10" x14ac:dyDescent="0.35">
      <c r="A110" s="2" t="s">
        <v>814</v>
      </c>
      <c r="B110" s="2" t="s">
        <v>815</v>
      </c>
      <c r="C110" s="2" t="s">
        <v>793</v>
      </c>
      <c r="D110" s="2" t="s">
        <v>793</v>
      </c>
      <c r="E110" s="2">
        <v>15.31</v>
      </c>
      <c r="F110" s="2" t="str">
        <f>VLOOKUP(A110,Sales!$A:$F,6,FALSE)</f>
        <v>Cookie</v>
      </c>
      <c r="G110" s="5">
        <v>-209</v>
      </c>
      <c r="H110" s="5"/>
      <c r="I110" s="5"/>
      <c r="J110" s="5"/>
    </row>
    <row r="111" spans="1:10" x14ac:dyDescent="0.35">
      <c r="A111" s="2" t="s">
        <v>816</v>
      </c>
      <c r="B111" s="2" t="s">
        <v>817</v>
      </c>
      <c r="C111" s="2" t="s">
        <v>793</v>
      </c>
      <c r="D111" s="2" t="s">
        <v>793</v>
      </c>
      <c r="E111" s="2">
        <v>15.3</v>
      </c>
      <c r="F111" s="2" t="str">
        <f>VLOOKUP(A111,Sales!$A:$F,6,FALSE)</f>
        <v>Cookie</v>
      </c>
      <c r="G111" s="5"/>
      <c r="H111" s="5">
        <v>4286</v>
      </c>
      <c r="I111" s="5"/>
      <c r="J111" s="5">
        <v>3935</v>
      </c>
    </row>
    <row r="112" spans="1:10" x14ac:dyDescent="0.35">
      <c r="A112" s="2" t="s">
        <v>818</v>
      </c>
      <c r="B112" s="2" t="s">
        <v>819</v>
      </c>
      <c r="C112" s="2" t="s">
        <v>793</v>
      </c>
      <c r="D112" s="2" t="s">
        <v>793</v>
      </c>
      <c r="E112" s="2">
        <v>15.3</v>
      </c>
      <c r="F112" s="2" t="str">
        <f>VLOOKUP(A112,Sales!$A:$F,6,FALSE)</f>
        <v>Cookie</v>
      </c>
      <c r="G112" s="5">
        <v>5251</v>
      </c>
      <c r="H112" s="5"/>
      <c r="I112" s="5">
        <v>4772</v>
      </c>
      <c r="J112" s="5"/>
    </row>
    <row r="113" spans="1:10" x14ac:dyDescent="0.35">
      <c r="A113" s="2" t="s">
        <v>820</v>
      </c>
      <c r="B113" s="2" t="s">
        <v>821</v>
      </c>
      <c r="C113" s="2" t="s">
        <v>793</v>
      </c>
      <c r="D113" s="2" t="s">
        <v>793</v>
      </c>
      <c r="E113" s="2">
        <v>15.3</v>
      </c>
      <c r="F113" s="2" t="str">
        <f>VLOOKUP(A113,Sales!$A:$F,6,FALSE)</f>
        <v>Cookie</v>
      </c>
      <c r="G113" s="5">
        <v>6195</v>
      </c>
      <c r="H113" s="5"/>
      <c r="I113" s="5">
        <v>2875</v>
      </c>
      <c r="J113" s="5">
        <v>3799</v>
      </c>
    </row>
    <row r="114" spans="1:10" x14ac:dyDescent="0.35">
      <c r="A114" s="2" t="s">
        <v>822</v>
      </c>
      <c r="B114" s="2" t="s">
        <v>823</v>
      </c>
      <c r="C114" s="2" t="s">
        <v>793</v>
      </c>
      <c r="D114" s="2" t="s">
        <v>793</v>
      </c>
      <c r="E114" s="2">
        <v>15.3</v>
      </c>
      <c r="F114" s="2" t="str">
        <f>VLOOKUP(A114,Sales!$A:$F,6,FALSE)</f>
        <v>Cookie</v>
      </c>
      <c r="G114" s="5"/>
      <c r="H114" s="5"/>
      <c r="I114" s="5">
        <v>3966</v>
      </c>
      <c r="J114" s="5"/>
    </row>
    <row r="115" spans="1:10" x14ac:dyDescent="0.35">
      <c r="A115" s="2" t="s">
        <v>824</v>
      </c>
      <c r="B115" s="2" t="s">
        <v>825</v>
      </c>
      <c r="C115" s="2" t="s">
        <v>600</v>
      </c>
      <c r="D115" s="2" t="s">
        <v>600</v>
      </c>
      <c r="E115" s="2">
        <v>7.5</v>
      </c>
      <c r="F115" s="2" t="str">
        <f>VLOOKUP(A115,Sales!$A:$F,6,FALSE)</f>
        <v>Cake II</v>
      </c>
      <c r="G115" s="5">
        <v>11623</v>
      </c>
      <c r="H115" s="5"/>
      <c r="I115" s="5">
        <v>14028</v>
      </c>
      <c r="J115" s="5">
        <v>21677</v>
      </c>
    </row>
    <row r="116" spans="1:10" x14ac:dyDescent="0.35">
      <c r="A116" s="2" t="s">
        <v>826</v>
      </c>
      <c r="B116" s="2" t="s">
        <v>827</v>
      </c>
      <c r="C116" s="2" t="s">
        <v>600</v>
      </c>
      <c r="D116" s="2" t="s">
        <v>600</v>
      </c>
      <c r="E116" s="2">
        <v>7.5</v>
      </c>
      <c r="F116" s="2" t="str">
        <f>VLOOKUP(A116,Sales!$A:$F,6,FALSE)</f>
        <v>Cake II</v>
      </c>
      <c r="G116" s="5"/>
      <c r="H116" s="5">
        <v>10162</v>
      </c>
      <c r="I116" s="5">
        <v>3588</v>
      </c>
      <c r="J116" s="5"/>
    </row>
    <row r="117" spans="1:10" x14ac:dyDescent="0.35">
      <c r="A117" s="2" t="s">
        <v>828</v>
      </c>
      <c r="B117" s="2" t="s">
        <v>829</v>
      </c>
      <c r="C117" s="2" t="s">
        <v>600</v>
      </c>
      <c r="D117" s="2" t="s">
        <v>600</v>
      </c>
      <c r="E117" s="2">
        <v>8</v>
      </c>
      <c r="F117" s="2" t="str">
        <f>VLOOKUP(A117,Sales!$A:$F,6,FALSE)</f>
        <v>Cake II</v>
      </c>
      <c r="G117" s="5">
        <v>27015</v>
      </c>
      <c r="H117" s="5">
        <v>10703</v>
      </c>
      <c r="I117" s="5">
        <v>20010</v>
      </c>
      <c r="J117" s="5">
        <v>25342</v>
      </c>
    </row>
    <row r="118" spans="1:10" x14ac:dyDescent="0.35">
      <c r="A118" s="2" t="s">
        <v>830</v>
      </c>
      <c r="B118" s="2" t="s">
        <v>831</v>
      </c>
      <c r="C118" s="2" t="s">
        <v>600</v>
      </c>
      <c r="D118" s="2" t="s">
        <v>600</v>
      </c>
      <c r="E118" s="2">
        <v>8</v>
      </c>
      <c r="F118" s="2" t="str">
        <f>VLOOKUP(A118,Sales!$A:$F,6,FALSE)</f>
        <v>Cake II</v>
      </c>
      <c r="G118" s="5">
        <v>53146</v>
      </c>
      <c r="H118" s="5">
        <v>46374</v>
      </c>
      <c r="I118" s="5">
        <v>39171</v>
      </c>
      <c r="J118" s="5">
        <v>44775</v>
      </c>
    </row>
    <row r="119" spans="1:10" x14ac:dyDescent="0.35">
      <c r="A119" s="2" t="s">
        <v>832</v>
      </c>
      <c r="B119" s="2" t="s">
        <v>833</v>
      </c>
      <c r="C119" s="2" t="s">
        <v>600</v>
      </c>
      <c r="D119" s="2" t="s">
        <v>600</v>
      </c>
      <c r="E119" s="2">
        <v>8</v>
      </c>
      <c r="F119" s="2" t="str">
        <f>VLOOKUP(A119,Sales!$A:$F,6,FALSE)</f>
        <v>Cake II</v>
      </c>
      <c r="G119" s="5">
        <v>4236</v>
      </c>
      <c r="H119" s="5"/>
      <c r="I119" s="5">
        <v>4753</v>
      </c>
      <c r="J119" s="5">
        <v>6824</v>
      </c>
    </row>
    <row r="120" spans="1:10" x14ac:dyDescent="0.35">
      <c r="A120" s="2" t="s">
        <v>834</v>
      </c>
      <c r="B120" s="2" t="s">
        <v>835</v>
      </c>
      <c r="C120" s="2" t="s">
        <v>600</v>
      </c>
      <c r="D120" s="2" t="s">
        <v>600</v>
      </c>
      <c r="E120" s="2">
        <v>19.5</v>
      </c>
      <c r="F120" s="2" t="str">
        <f>VLOOKUP(A120,Sales!$A:$F,6,FALSE)</f>
        <v>Cake I</v>
      </c>
      <c r="G120" s="5"/>
      <c r="H120" s="5">
        <v>4951</v>
      </c>
      <c r="I120" s="5">
        <v>2385</v>
      </c>
      <c r="J120" s="5"/>
    </row>
    <row r="121" spans="1:10" x14ac:dyDescent="0.35">
      <c r="A121" s="2" t="s">
        <v>836</v>
      </c>
      <c r="B121" s="2" t="s">
        <v>837</v>
      </c>
      <c r="C121" s="2" t="s">
        <v>600</v>
      </c>
      <c r="D121" s="2" t="s">
        <v>600</v>
      </c>
      <c r="E121" s="2">
        <v>8</v>
      </c>
      <c r="F121" s="2" t="str">
        <f>VLOOKUP(A121,Sales!$A:$F,6,FALSE)</f>
        <v>Cake II</v>
      </c>
      <c r="G121" s="5">
        <v>11771</v>
      </c>
      <c r="H121" s="5"/>
      <c r="I121" s="5">
        <v>10608</v>
      </c>
      <c r="J121" s="5">
        <v>13286</v>
      </c>
    </row>
    <row r="122" spans="1:10" x14ac:dyDescent="0.35">
      <c r="A122" s="2" t="s">
        <v>838</v>
      </c>
      <c r="B122" s="2" t="s">
        <v>839</v>
      </c>
      <c r="C122" s="2" t="s">
        <v>600</v>
      </c>
      <c r="D122" s="2" t="s">
        <v>600</v>
      </c>
      <c r="E122" s="2">
        <v>8</v>
      </c>
      <c r="F122" s="2" t="str">
        <f>VLOOKUP(A122,Sales!$A:$F,6,FALSE)</f>
        <v>Cake II</v>
      </c>
      <c r="G122" s="5"/>
      <c r="H122" s="5"/>
      <c r="I122" s="5"/>
      <c r="J122" s="5">
        <v>16613</v>
      </c>
    </row>
    <row r="124" spans="1:10" x14ac:dyDescent="0.35">
      <c r="F124" s="1" t="s">
        <v>20</v>
      </c>
      <c r="G124" s="6">
        <f>SUMIF($F$2:$F$122,$F124,G$2:G$122)</f>
        <v>34391</v>
      </c>
      <c r="H124" s="6">
        <f t="shared" ref="H124:J124" si="0">SUMIF($F$2:$F$122,$F124,H$2:H$122)</f>
        <v>30729</v>
      </c>
      <c r="I124" s="6">
        <f t="shared" si="0"/>
        <v>27381</v>
      </c>
      <c r="J124" s="6">
        <f t="shared" si="0"/>
        <v>24277</v>
      </c>
    </row>
    <row r="125" spans="1:10" x14ac:dyDescent="0.35">
      <c r="F125" s="1" t="s">
        <v>4</v>
      </c>
      <c r="G125" s="6">
        <f t="shared" ref="G125:J132" si="1">SUMIF($F$2:$F$122,$F125,G$2:G$122)</f>
        <v>98320</v>
      </c>
      <c r="H125" s="6">
        <f t="shared" si="1"/>
        <v>96474</v>
      </c>
      <c r="I125" s="6">
        <f t="shared" si="1"/>
        <v>81122</v>
      </c>
      <c r="J125" s="6">
        <f t="shared" si="1"/>
        <v>89860</v>
      </c>
    </row>
    <row r="126" spans="1:10" x14ac:dyDescent="0.35">
      <c r="F126" s="1" t="s">
        <v>7</v>
      </c>
      <c r="G126" s="6">
        <f t="shared" si="1"/>
        <v>206107</v>
      </c>
      <c r="H126" s="6">
        <f t="shared" si="1"/>
        <v>171749</v>
      </c>
      <c r="I126" s="6">
        <f t="shared" si="1"/>
        <v>163107</v>
      </c>
      <c r="J126" s="6">
        <f t="shared" si="1"/>
        <v>171801</v>
      </c>
    </row>
    <row r="127" spans="1:10" x14ac:dyDescent="0.35">
      <c r="F127" s="1" t="s">
        <v>22</v>
      </c>
      <c r="G127" s="6">
        <f t="shared" si="1"/>
        <v>120860</v>
      </c>
      <c r="H127" s="6">
        <f t="shared" si="1"/>
        <v>116214</v>
      </c>
      <c r="I127" s="6">
        <f t="shared" si="1"/>
        <v>109095</v>
      </c>
      <c r="J127" s="6">
        <f t="shared" si="1"/>
        <v>153604</v>
      </c>
    </row>
    <row r="128" spans="1:10" x14ac:dyDescent="0.35">
      <c r="F128" s="1" t="s">
        <v>24</v>
      </c>
      <c r="G128" s="6">
        <f t="shared" si="1"/>
        <v>34662</v>
      </c>
      <c r="H128" s="6">
        <f t="shared" si="1"/>
        <v>29978</v>
      </c>
      <c r="I128" s="6">
        <f t="shared" si="1"/>
        <v>19373</v>
      </c>
      <c r="J128" s="6">
        <f t="shared" si="1"/>
        <v>21121</v>
      </c>
    </row>
    <row r="129" spans="6:10" x14ac:dyDescent="0.35">
      <c r="F129" s="1" t="s">
        <v>15</v>
      </c>
      <c r="G129" s="6">
        <f t="shared" si="1"/>
        <v>44775</v>
      </c>
      <c r="H129" s="6">
        <f t="shared" si="1"/>
        <v>49300</v>
      </c>
      <c r="I129" s="6">
        <f t="shared" si="1"/>
        <v>48190</v>
      </c>
      <c r="J129" s="6">
        <f t="shared" si="1"/>
        <v>51847</v>
      </c>
    </row>
    <row r="130" spans="6:10" x14ac:dyDescent="0.35">
      <c r="F130" s="1" t="s">
        <v>726</v>
      </c>
      <c r="G130" s="6">
        <f t="shared" si="1"/>
        <v>32719</v>
      </c>
      <c r="H130" s="6">
        <f t="shared" si="1"/>
        <v>38403</v>
      </c>
      <c r="I130" s="6">
        <f t="shared" si="1"/>
        <v>36009</v>
      </c>
      <c r="J130" s="6">
        <f t="shared" si="1"/>
        <v>36894</v>
      </c>
    </row>
    <row r="131" spans="6:10" x14ac:dyDescent="0.35">
      <c r="F131" s="1" t="s">
        <v>573</v>
      </c>
      <c r="G131" s="6">
        <f t="shared" si="1"/>
        <v>29022</v>
      </c>
      <c r="H131" s="6">
        <f t="shared" si="1"/>
        <v>34607</v>
      </c>
      <c r="I131" s="6">
        <f t="shared" si="1"/>
        <v>14013</v>
      </c>
      <c r="J131" s="6">
        <f t="shared" si="1"/>
        <v>15265</v>
      </c>
    </row>
    <row r="132" spans="6:10" x14ac:dyDescent="0.35">
      <c r="F132" s="1" t="s">
        <v>29</v>
      </c>
      <c r="G132" s="6">
        <f t="shared" si="1"/>
        <v>21812</v>
      </c>
      <c r="H132" s="6">
        <f t="shared" si="1"/>
        <v>30466</v>
      </c>
      <c r="I132" s="6">
        <f t="shared" si="1"/>
        <v>27698</v>
      </c>
      <c r="J132" s="6">
        <f t="shared" si="1"/>
        <v>29975</v>
      </c>
    </row>
  </sheetData>
  <autoFilter ref="A1:J1" xr:uid="{35E7538A-9B4C-4668-8104-6D1D4E4BA70F}"/>
  <conditionalFormatting sqref="A1:A1048576">
    <cfRule type="duplicateValues" dxfId="1"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21A5-ACFF-41E6-88FE-FA585AD81734}">
  <sheetPr codeName="Sheet13"/>
  <dimension ref="A1:S334"/>
  <sheetViews>
    <sheetView topLeftCell="E1" workbookViewId="0">
      <selection activeCell="H1" sqref="H1"/>
    </sheetView>
  </sheetViews>
  <sheetFormatPr defaultColWidth="9.453125" defaultRowHeight="14.5" x14ac:dyDescent="0.35"/>
  <cols>
    <col min="1" max="1" width="9.453125" style="3" bestFit="1" customWidth="1"/>
    <col min="2" max="2" width="34.54296875" style="3" bestFit="1" customWidth="1"/>
    <col min="3" max="3" width="28.453125" style="3" bestFit="1" customWidth="1"/>
    <col min="4" max="4" width="27.453125" style="3" bestFit="1" customWidth="1"/>
    <col min="5" max="5" width="13.54296875" style="3" customWidth="1"/>
    <col min="6" max="6" width="25" style="3" customWidth="1"/>
    <col min="7" max="19" width="8.54296875" style="3" customWidth="1"/>
    <col min="20" max="16384" width="9.453125" style="3"/>
  </cols>
  <sheetData>
    <row r="1" spans="1:19" s="1" customFormat="1" ht="43.5" x14ac:dyDescent="0.35">
      <c r="A1" s="1" t="s">
        <v>581</v>
      </c>
      <c r="B1" s="1" t="s">
        <v>582</v>
      </c>
      <c r="C1" s="1" t="s">
        <v>583</v>
      </c>
      <c r="D1" s="1" t="s">
        <v>584</v>
      </c>
      <c r="E1" s="1" t="s">
        <v>585</v>
      </c>
      <c r="F1" s="1" t="s">
        <v>1</v>
      </c>
      <c r="G1" s="1" t="s">
        <v>840</v>
      </c>
      <c r="H1" s="1" t="s">
        <v>841</v>
      </c>
      <c r="I1" s="1" t="s">
        <v>842</v>
      </c>
      <c r="J1" s="1" t="s">
        <v>843</v>
      </c>
      <c r="K1" s="1" t="s">
        <v>844</v>
      </c>
      <c r="L1" s="1" t="s">
        <v>845</v>
      </c>
      <c r="M1" s="1" t="s">
        <v>846</v>
      </c>
      <c r="N1" s="1" t="s">
        <v>847</v>
      </c>
      <c r="O1" s="1" t="s">
        <v>848</v>
      </c>
      <c r="P1" s="1" t="s">
        <v>849</v>
      </c>
      <c r="Q1" s="1" t="s">
        <v>850</v>
      </c>
      <c r="R1" s="1" t="s">
        <v>851</v>
      </c>
      <c r="S1" s="1" t="s">
        <v>852</v>
      </c>
    </row>
    <row r="2" spans="1:19" x14ac:dyDescent="0.35">
      <c r="A2" s="3" t="s">
        <v>590</v>
      </c>
      <c r="B2" s="3" t="s">
        <v>591</v>
      </c>
      <c r="C2" s="3" t="s">
        <v>592</v>
      </c>
      <c r="D2" s="3" t="s">
        <v>592</v>
      </c>
      <c r="E2" s="3">
        <v>27.5</v>
      </c>
      <c r="F2" s="3" t="s">
        <v>29</v>
      </c>
      <c r="G2" s="39">
        <v>4556</v>
      </c>
      <c r="H2" s="39">
        <v>6586</v>
      </c>
      <c r="I2" s="39">
        <v>7284</v>
      </c>
      <c r="J2" s="39">
        <v>5222</v>
      </c>
      <c r="K2" s="39">
        <v>6967</v>
      </c>
      <c r="L2" s="39">
        <v>3280</v>
      </c>
      <c r="M2" s="39">
        <v>5613</v>
      </c>
      <c r="N2" s="39">
        <v>7090</v>
      </c>
      <c r="O2" s="39">
        <v>4361</v>
      </c>
      <c r="P2" s="39">
        <v>5448</v>
      </c>
      <c r="Q2" s="39">
        <v>8571</v>
      </c>
      <c r="R2" s="39">
        <v>2974</v>
      </c>
      <c r="S2" s="39">
        <v>5117</v>
      </c>
    </row>
    <row r="3" spans="1:19" x14ac:dyDescent="0.35">
      <c r="A3" s="3" t="s">
        <v>593</v>
      </c>
      <c r="B3" s="3" t="s">
        <v>594</v>
      </c>
      <c r="C3" s="3" t="s">
        <v>592</v>
      </c>
      <c r="D3" s="3" t="s">
        <v>592</v>
      </c>
      <c r="E3" s="3">
        <v>27.5</v>
      </c>
      <c r="F3" s="3" t="s">
        <v>29</v>
      </c>
      <c r="G3" s="39">
        <v>17779</v>
      </c>
      <c r="H3" s="39">
        <v>14343</v>
      </c>
      <c r="I3" s="39">
        <v>23346</v>
      </c>
      <c r="J3" s="39">
        <v>27124</v>
      </c>
      <c r="K3" s="39">
        <v>22322</v>
      </c>
      <c r="L3" s="39">
        <v>5890</v>
      </c>
      <c r="M3" s="39">
        <v>13586</v>
      </c>
      <c r="N3" s="39">
        <v>18727</v>
      </c>
      <c r="O3" s="39">
        <v>10436</v>
      </c>
      <c r="P3" s="39">
        <v>17347</v>
      </c>
      <c r="Q3" s="39">
        <v>19969</v>
      </c>
      <c r="R3" s="39">
        <v>14271</v>
      </c>
      <c r="S3" s="39">
        <v>3576</v>
      </c>
    </row>
    <row r="4" spans="1:19" x14ac:dyDescent="0.35">
      <c r="A4" s="3" t="s">
        <v>853</v>
      </c>
      <c r="B4" s="3" t="s">
        <v>854</v>
      </c>
      <c r="C4" s="3" t="s">
        <v>597</v>
      </c>
      <c r="D4" s="3" t="s">
        <v>597</v>
      </c>
      <c r="E4" s="3">
        <v>23.38</v>
      </c>
      <c r="F4" s="3" t="s">
        <v>573</v>
      </c>
      <c r="G4" s="39"/>
      <c r="H4" s="39"/>
      <c r="I4" s="39">
        <v>3659</v>
      </c>
      <c r="J4" s="39"/>
      <c r="K4" s="39"/>
      <c r="L4" s="39"/>
      <c r="M4" s="39"/>
      <c r="N4" s="39"/>
      <c r="O4" s="39"/>
      <c r="P4" s="39">
        <v>7387</v>
      </c>
      <c r="Q4" s="39">
        <v>847</v>
      </c>
      <c r="R4" s="39">
        <v>1610</v>
      </c>
      <c r="S4" s="39"/>
    </row>
    <row r="5" spans="1:19" x14ac:dyDescent="0.35">
      <c r="A5" s="3" t="s">
        <v>855</v>
      </c>
      <c r="B5" s="3" t="s">
        <v>856</v>
      </c>
      <c r="C5" s="3" t="s">
        <v>597</v>
      </c>
      <c r="D5" s="3" t="s">
        <v>597</v>
      </c>
      <c r="E5" s="3">
        <v>23.38</v>
      </c>
      <c r="F5" s="3" t="s">
        <v>573</v>
      </c>
      <c r="G5" s="39"/>
      <c r="H5" s="39"/>
      <c r="I5" s="39">
        <v>1815</v>
      </c>
      <c r="J5" s="39"/>
      <c r="K5" s="39"/>
      <c r="L5" s="39"/>
      <c r="M5" s="39"/>
      <c r="N5" s="39"/>
      <c r="O5" s="39"/>
      <c r="P5" s="39">
        <v>2116</v>
      </c>
      <c r="Q5" s="39"/>
      <c r="R5" s="39">
        <v>7622</v>
      </c>
      <c r="S5" s="39"/>
    </row>
    <row r="6" spans="1:19" x14ac:dyDescent="0.35">
      <c r="A6" s="3" t="s">
        <v>595</v>
      </c>
      <c r="B6" s="3" t="s">
        <v>596</v>
      </c>
      <c r="C6" s="3" t="s">
        <v>597</v>
      </c>
      <c r="D6" s="3" t="s">
        <v>597</v>
      </c>
      <c r="E6" s="3">
        <v>19</v>
      </c>
      <c r="F6" s="3" t="s">
        <v>573</v>
      </c>
      <c r="G6" s="39">
        <v>31157</v>
      </c>
      <c r="H6" s="39">
        <v>35690</v>
      </c>
      <c r="I6" s="39">
        <v>18419</v>
      </c>
      <c r="J6" s="39">
        <v>27117</v>
      </c>
      <c r="K6" s="39">
        <v>15167</v>
      </c>
      <c r="L6" s="39">
        <v>13957</v>
      </c>
      <c r="M6" s="39">
        <v>20256</v>
      </c>
      <c r="N6" s="39">
        <v>38793</v>
      </c>
      <c r="O6" s="39">
        <v>32507</v>
      </c>
      <c r="P6" s="39">
        <v>10724</v>
      </c>
      <c r="Q6" s="39">
        <v>32975</v>
      </c>
      <c r="R6" s="39">
        <v>16162</v>
      </c>
      <c r="S6" s="39">
        <v>16454</v>
      </c>
    </row>
    <row r="7" spans="1:19" x14ac:dyDescent="0.35">
      <c r="A7" s="3" t="s">
        <v>857</v>
      </c>
      <c r="B7" s="3" t="s">
        <v>858</v>
      </c>
      <c r="C7" s="3" t="s">
        <v>611</v>
      </c>
      <c r="D7" s="3" t="s">
        <v>611</v>
      </c>
      <c r="E7" s="3">
        <v>10.130000000000001</v>
      </c>
      <c r="F7" s="3" t="s">
        <v>15</v>
      </c>
      <c r="G7" s="39"/>
      <c r="H7" s="39"/>
      <c r="I7" s="39"/>
      <c r="J7" s="39"/>
      <c r="K7" s="39"/>
      <c r="L7" s="39"/>
      <c r="M7" s="39"/>
      <c r="N7" s="39"/>
      <c r="O7" s="39"/>
      <c r="P7" s="39">
        <v>6959</v>
      </c>
      <c r="Q7" s="39"/>
      <c r="R7" s="39"/>
      <c r="S7" s="39"/>
    </row>
    <row r="8" spans="1:19" x14ac:dyDescent="0.35">
      <c r="A8" s="3" t="s">
        <v>598</v>
      </c>
      <c r="B8" s="3" t="s">
        <v>599</v>
      </c>
      <c r="C8" s="3" t="s">
        <v>600</v>
      </c>
      <c r="D8" s="3" t="s">
        <v>600</v>
      </c>
      <c r="E8" s="3">
        <v>16.5</v>
      </c>
      <c r="F8" s="3" t="s">
        <v>7</v>
      </c>
      <c r="G8" s="39"/>
      <c r="H8" s="39"/>
      <c r="I8" s="39">
        <v>14432</v>
      </c>
      <c r="J8" s="39"/>
      <c r="K8" s="39"/>
      <c r="L8" s="39">
        <v>11908</v>
      </c>
      <c r="M8" s="39"/>
      <c r="N8" s="39"/>
      <c r="O8" s="39">
        <v>10045</v>
      </c>
      <c r="P8" s="39"/>
      <c r="Q8" s="39">
        <v>21924</v>
      </c>
      <c r="R8" s="39">
        <v>5370</v>
      </c>
      <c r="S8" s="39"/>
    </row>
    <row r="9" spans="1:19" x14ac:dyDescent="0.35">
      <c r="A9" s="3" t="s">
        <v>601</v>
      </c>
      <c r="B9" s="3" t="s">
        <v>602</v>
      </c>
      <c r="C9" s="3" t="s">
        <v>600</v>
      </c>
      <c r="D9" s="3" t="s">
        <v>600</v>
      </c>
      <c r="E9" s="3">
        <v>16.5</v>
      </c>
      <c r="F9" s="3" t="s">
        <v>7</v>
      </c>
      <c r="G9" s="39"/>
      <c r="H9" s="39"/>
      <c r="I9" s="39">
        <v>6647</v>
      </c>
      <c r="J9" s="39">
        <v>7949</v>
      </c>
      <c r="K9" s="39">
        <v>22304</v>
      </c>
      <c r="L9" s="39">
        <v>5397</v>
      </c>
      <c r="M9" s="39">
        <v>6610</v>
      </c>
      <c r="N9" s="39"/>
      <c r="O9" s="39">
        <v>30971</v>
      </c>
      <c r="P9" s="39">
        <v>19240</v>
      </c>
      <c r="Q9" s="39">
        <v>8808</v>
      </c>
      <c r="R9" s="39">
        <v>10046</v>
      </c>
      <c r="S9" s="39">
        <v>3936</v>
      </c>
    </row>
    <row r="10" spans="1:19" x14ac:dyDescent="0.35">
      <c r="A10" s="3" t="s">
        <v>603</v>
      </c>
      <c r="B10" s="3" t="s">
        <v>604</v>
      </c>
      <c r="C10" s="3" t="s">
        <v>600</v>
      </c>
      <c r="D10" s="3" t="s">
        <v>600</v>
      </c>
      <c r="E10" s="3">
        <v>16.5</v>
      </c>
      <c r="F10" s="3" t="s">
        <v>7</v>
      </c>
      <c r="G10" s="39"/>
      <c r="H10" s="39"/>
      <c r="I10" s="39"/>
      <c r="J10" s="39"/>
      <c r="K10" s="39"/>
      <c r="L10" s="39">
        <v>9727</v>
      </c>
      <c r="M10" s="39"/>
      <c r="N10" s="39"/>
      <c r="O10" s="39">
        <v>5034</v>
      </c>
      <c r="P10" s="39">
        <v>2453</v>
      </c>
      <c r="Q10" s="39">
        <v>13440</v>
      </c>
      <c r="R10" s="39">
        <v>3002</v>
      </c>
      <c r="S10" s="39"/>
    </row>
    <row r="11" spans="1:19" x14ac:dyDescent="0.35">
      <c r="A11" s="3" t="s">
        <v>605</v>
      </c>
      <c r="B11" s="3" t="s">
        <v>606</v>
      </c>
      <c r="C11" s="3" t="s">
        <v>600</v>
      </c>
      <c r="D11" s="3" t="s">
        <v>600</v>
      </c>
      <c r="E11" s="3">
        <v>16.5</v>
      </c>
      <c r="F11" s="3" t="s">
        <v>7</v>
      </c>
      <c r="G11" s="39"/>
      <c r="H11" s="39"/>
      <c r="I11" s="39">
        <v>7403</v>
      </c>
      <c r="J11" s="39">
        <v>3678</v>
      </c>
      <c r="K11" s="39">
        <v>3847</v>
      </c>
      <c r="L11" s="39">
        <v>8315</v>
      </c>
      <c r="M11" s="39"/>
      <c r="N11" s="39"/>
      <c r="O11" s="39">
        <v>12142</v>
      </c>
      <c r="P11" s="39">
        <v>8823</v>
      </c>
      <c r="Q11" s="39"/>
      <c r="R11" s="39"/>
      <c r="S11" s="39">
        <v>7792</v>
      </c>
    </row>
    <row r="12" spans="1:19" x14ac:dyDescent="0.35">
      <c r="A12" s="3" t="s">
        <v>607</v>
      </c>
      <c r="B12" s="3" t="s">
        <v>608</v>
      </c>
      <c r="C12" s="3" t="s">
        <v>600</v>
      </c>
      <c r="D12" s="3" t="s">
        <v>600</v>
      </c>
      <c r="E12" s="3">
        <v>16.5</v>
      </c>
      <c r="F12" s="3" t="s">
        <v>7</v>
      </c>
      <c r="G12" s="39"/>
      <c r="H12" s="39"/>
      <c r="I12" s="39">
        <v>11076</v>
      </c>
      <c r="J12" s="39">
        <v>6434</v>
      </c>
      <c r="K12" s="39">
        <v>19122</v>
      </c>
      <c r="L12" s="39">
        <v>10655</v>
      </c>
      <c r="M12" s="39">
        <v>5393</v>
      </c>
      <c r="N12" s="39"/>
      <c r="O12" s="39">
        <v>27018</v>
      </c>
      <c r="P12" s="39">
        <v>21222</v>
      </c>
      <c r="Q12" s="39"/>
      <c r="R12" s="39">
        <v>3552</v>
      </c>
      <c r="S12" s="39">
        <v>24832</v>
      </c>
    </row>
    <row r="13" spans="1:19" x14ac:dyDescent="0.35">
      <c r="A13" s="3" t="s">
        <v>609</v>
      </c>
      <c r="B13" s="3" t="s">
        <v>610</v>
      </c>
      <c r="C13" s="3" t="s">
        <v>611</v>
      </c>
      <c r="D13" s="3" t="s">
        <v>611</v>
      </c>
      <c r="E13" s="3">
        <v>12</v>
      </c>
      <c r="F13" s="3" t="s">
        <v>15</v>
      </c>
      <c r="G13" s="39">
        <v>2701</v>
      </c>
      <c r="H13" s="39">
        <v>6771</v>
      </c>
      <c r="I13" s="39">
        <v>4887</v>
      </c>
      <c r="J13" s="39">
        <v>10302</v>
      </c>
      <c r="K13" s="39">
        <v>5304</v>
      </c>
      <c r="L13" s="39">
        <v>8473</v>
      </c>
      <c r="M13" s="39">
        <v>3569</v>
      </c>
      <c r="N13" s="39">
        <v>5594</v>
      </c>
      <c r="O13" s="39">
        <v>3280</v>
      </c>
      <c r="P13" s="39">
        <v>3192</v>
      </c>
      <c r="Q13" s="39">
        <v>3135</v>
      </c>
      <c r="R13" s="39">
        <v>4340</v>
      </c>
      <c r="S13" s="39"/>
    </row>
    <row r="14" spans="1:19" x14ac:dyDescent="0.35">
      <c r="A14" s="3" t="s">
        <v>612</v>
      </c>
      <c r="B14" s="3" t="s">
        <v>613</v>
      </c>
      <c r="C14" s="3" t="s">
        <v>611</v>
      </c>
      <c r="D14" s="3" t="s">
        <v>611</v>
      </c>
      <c r="E14" s="3">
        <v>12.5</v>
      </c>
      <c r="F14" s="3" t="s">
        <v>15</v>
      </c>
      <c r="G14" s="39">
        <v>6215</v>
      </c>
      <c r="H14" s="39">
        <v>12910</v>
      </c>
      <c r="I14" s="39">
        <v>3302</v>
      </c>
      <c r="J14" s="39">
        <v>7864</v>
      </c>
      <c r="K14" s="39">
        <v>6739</v>
      </c>
      <c r="L14" s="39">
        <v>8693</v>
      </c>
      <c r="M14" s="39">
        <v>2619</v>
      </c>
      <c r="N14" s="39">
        <v>5933</v>
      </c>
      <c r="O14" s="39">
        <v>8239</v>
      </c>
      <c r="P14" s="39">
        <v>4279</v>
      </c>
      <c r="Q14" s="39">
        <v>3746</v>
      </c>
      <c r="R14" s="39"/>
      <c r="S14" s="39">
        <v>9518</v>
      </c>
    </row>
    <row r="15" spans="1:19" x14ac:dyDescent="0.35">
      <c r="A15" s="3" t="s">
        <v>614</v>
      </c>
      <c r="B15" s="3" t="s">
        <v>615</v>
      </c>
      <c r="C15" s="3" t="s">
        <v>611</v>
      </c>
      <c r="D15" s="3" t="s">
        <v>611</v>
      </c>
      <c r="E15" s="3">
        <v>13</v>
      </c>
      <c r="F15" s="3" t="s">
        <v>15</v>
      </c>
      <c r="G15" s="39">
        <v>6960</v>
      </c>
      <c r="H15" s="39">
        <v>2979</v>
      </c>
      <c r="I15" s="39">
        <v>6205</v>
      </c>
      <c r="J15" s="39">
        <v>9064</v>
      </c>
      <c r="K15" s="39">
        <v>9700</v>
      </c>
      <c r="L15" s="39">
        <v>5875</v>
      </c>
      <c r="M15" s="39">
        <v>2526</v>
      </c>
      <c r="N15" s="39">
        <v>1616</v>
      </c>
      <c r="O15" s="39">
        <v>8050</v>
      </c>
      <c r="P15" s="39">
        <v>3283</v>
      </c>
      <c r="Q15" s="39">
        <v>4398</v>
      </c>
      <c r="R15" s="39">
        <v>6520</v>
      </c>
      <c r="S15" s="39"/>
    </row>
    <row r="16" spans="1:19" x14ac:dyDescent="0.35">
      <c r="A16" s="3" t="s">
        <v>616</v>
      </c>
      <c r="B16" s="3" t="s">
        <v>617</v>
      </c>
      <c r="C16" s="3" t="s">
        <v>611</v>
      </c>
      <c r="D16" s="3" t="s">
        <v>611</v>
      </c>
      <c r="E16" s="3">
        <v>12</v>
      </c>
      <c r="F16" s="3" t="s">
        <v>15</v>
      </c>
      <c r="G16" s="39">
        <v>5172</v>
      </c>
      <c r="H16" s="39">
        <v>3684</v>
      </c>
      <c r="I16" s="39">
        <v>4237</v>
      </c>
      <c r="J16" s="39">
        <v>10086</v>
      </c>
      <c r="K16" s="39">
        <v>8227</v>
      </c>
      <c r="L16" s="39">
        <v>8018</v>
      </c>
      <c r="M16" s="39">
        <v>3075</v>
      </c>
      <c r="N16" s="39">
        <v>12171</v>
      </c>
      <c r="O16" s="39"/>
      <c r="P16" s="39">
        <v>2248</v>
      </c>
      <c r="Q16" s="39">
        <v>5455</v>
      </c>
      <c r="R16" s="39">
        <v>11031</v>
      </c>
      <c r="S16" s="39">
        <v>6299</v>
      </c>
    </row>
    <row r="17" spans="1:19" x14ac:dyDescent="0.35">
      <c r="A17" s="3" t="s">
        <v>859</v>
      </c>
      <c r="B17" s="3" t="s">
        <v>860</v>
      </c>
      <c r="C17" s="3" t="s">
        <v>600</v>
      </c>
      <c r="D17" s="3" t="s">
        <v>600</v>
      </c>
      <c r="E17" s="3">
        <v>16.5</v>
      </c>
      <c r="F17" s="3" t="s">
        <v>7</v>
      </c>
      <c r="G17" s="39"/>
      <c r="H17" s="39"/>
      <c r="I17" s="39">
        <v>7959</v>
      </c>
      <c r="J17" s="39"/>
      <c r="K17" s="39">
        <v>4490</v>
      </c>
      <c r="L17" s="39"/>
      <c r="M17" s="39"/>
      <c r="N17" s="39"/>
      <c r="O17" s="39"/>
      <c r="P17" s="39"/>
      <c r="Q17" s="39"/>
      <c r="R17" s="39"/>
      <c r="S17" s="39"/>
    </row>
    <row r="18" spans="1:19" x14ac:dyDescent="0.35">
      <c r="A18" s="3" t="s">
        <v>618</v>
      </c>
      <c r="B18" s="3" t="s">
        <v>619</v>
      </c>
      <c r="C18" s="3" t="s">
        <v>611</v>
      </c>
      <c r="D18" s="3" t="s">
        <v>611</v>
      </c>
      <c r="E18" s="3">
        <v>15.75</v>
      </c>
      <c r="F18" s="3" t="s">
        <v>15</v>
      </c>
      <c r="G18" s="39">
        <v>4340</v>
      </c>
      <c r="H18" s="39">
        <v>3936</v>
      </c>
      <c r="I18" s="39">
        <v>5801</v>
      </c>
      <c r="J18" s="39"/>
      <c r="K18" s="39"/>
      <c r="L18" s="39">
        <v>4330</v>
      </c>
      <c r="M18" s="39">
        <v>2234</v>
      </c>
      <c r="N18" s="39">
        <v>3278</v>
      </c>
      <c r="O18" s="39">
        <v>4860</v>
      </c>
      <c r="P18" s="39">
        <v>1461</v>
      </c>
      <c r="Q18" s="39">
        <v>5626</v>
      </c>
      <c r="R18" s="39">
        <v>15234</v>
      </c>
      <c r="S18" s="39">
        <v>3964</v>
      </c>
    </row>
    <row r="19" spans="1:19" x14ac:dyDescent="0.35">
      <c r="A19" s="3" t="s">
        <v>620</v>
      </c>
      <c r="B19" s="3" t="s">
        <v>621</v>
      </c>
      <c r="C19" s="3" t="s">
        <v>611</v>
      </c>
      <c r="D19" s="3" t="s">
        <v>611</v>
      </c>
      <c r="E19" s="3">
        <v>12.75</v>
      </c>
      <c r="F19" s="3" t="s">
        <v>15</v>
      </c>
      <c r="G19" s="39">
        <v>2463</v>
      </c>
      <c r="H19" s="39">
        <v>4966</v>
      </c>
      <c r="I19" s="39">
        <v>10165</v>
      </c>
      <c r="J19" s="39">
        <v>9159</v>
      </c>
      <c r="K19" s="39">
        <v>11149</v>
      </c>
      <c r="L19" s="39">
        <v>10445</v>
      </c>
      <c r="M19" s="39">
        <v>857</v>
      </c>
      <c r="N19" s="39">
        <v>4033</v>
      </c>
      <c r="O19" s="39">
        <v>14294</v>
      </c>
      <c r="P19" s="39">
        <v>9713</v>
      </c>
      <c r="Q19" s="39">
        <v>6559</v>
      </c>
      <c r="R19" s="39">
        <v>3240</v>
      </c>
      <c r="S19" s="39">
        <v>7292</v>
      </c>
    </row>
    <row r="20" spans="1:19" x14ac:dyDescent="0.35">
      <c r="A20" s="3" t="s">
        <v>622</v>
      </c>
      <c r="B20" s="3" t="s">
        <v>623</v>
      </c>
      <c r="C20" s="3" t="s">
        <v>611</v>
      </c>
      <c r="D20" s="3" t="s">
        <v>611</v>
      </c>
      <c r="E20" s="3">
        <v>13.5</v>
      </c>
      <c r="F20" s="3" t="s">
        <v>15</v>
      </c>
      <c r="G20" s="39">
        <v>1758</v>
      </c>
      <c r="H20" s="39"/>
      <c r="I20" s="39">
        <v>3227</v>
      </c>
      <c r="J20" s="39"/>
      <c r="K20" s="39">
        <v>1599</v>
      </c>
      <c r="L20" s="39">
        <v>3080</v>
      </c>
      <c r="M20" s="39">
        <v>3881</v>
      </c>
      <c r="N20" s="39">
        <v>2289</v>
      </c>
      <c r="O20" s="39">
        <v>4519</v>
      </c>
      <c r="P20" s="39">
        <v>3073</v>
      </c>
      <c r="Q20" s="39">
        <v>8282</v>
      </c>
      <c r="R20" s="39"/>
      <c r="S20" s="39">
        <v>2265</v>
      </c>
    </row>
    <row r="21" spans="1:19" x14ac:dyDescent="0.35">
      <c r="A21" s="3" t="s">
        <v>861</v>
      </c>
      <c r="B21" s="3" t="s">
        <v>862</v>
      </c>
      <c r="C21" s="3" t="s">
        <v>611</v>
      </c>
      <c r="D21" s="3" t="s">
        <v>611</v>
      </c>
      <c r="E21" s="3">
        <v>13.5</v>
      </c>
      <c r="F21" s="3" t="s">
        <v>15</v>
      </c>
      <c r="G21" s="39"/>
      <c r="H21" s="39"/>
      <c r="I21" s="39"/>
      <c r="J21" s="39"/>
      <c r="K21" s="39"/>
      <c r="L21" s="39"/>
      <c r="M21" s="39"/>
      <c r="N21" s="39"/>
      <c r="O21" s="39"/>
      <c r="P21" s="39">
        <v>7410</v>
      </c>
      <c r="Q21" s="39"/>
      <c r="R21" s="39"/>
      <c r="S21" s="39"/>
    </row>
    <row r="22" spans="1:19" x14ac:dyDescent="0.35">
      <c r="A22" s="3" t="s">
        <v>863</v>
      </c>
      <c r="B22" s="3" t="s">
        <v>864</v>
      </c>
      <c r="C22" s="3" t="s">
        <v>600</v>
      </c>
      <c r="D22" s="3" t="s">
        <v>600</v>
      </c>
      <c r="E22" s="3">
        <v>16.5</v>
      </c>
      <c r="F22" s="3" t="s">
        <v>7</v>
      </c>
      <c r="G22" s="39"/>
      <c r="H22" s="39"/>
      <c r="I22" s="39"/>
      <c r="J22" s="39"/>
      <c r="K22" s="39"/>
      <c r="L22" s="39">
        <v>10176</v>
      </c>
      <c r="M22" s="39"/>
      <c r="N22" s="39"/>
      <c r="O22" s="39"/>
      <c r="P22" s="39"/>
      <c r="Q22" s="39"/>
      <c r="R22" s="39"/>
      <c r="S22" s="39"/>
    </row>
    <row r="23" spans="1:19" x14ac:dyDescent="0.35">
      <c r="A23" s="3" t="s">
        <v>624</v>
      </c>
      <c r="B23" s="3" t="s">
        <v>625</v>
      </c>
      <c r="C23" s="3" t="s">
        <v>611</v>
      </c>
      <c r="D23" s="3" t="s">
        <v>611</v>
      </c>
      <c r="E23" s="3">
        <v>13.25</v>
      </c>
      <c r="F23" s="3" t="s">
        <v>726</v>
      </c>
      <c r="G23" s="39"/>
      <c r="H23" s="39"/>
      <c r="I23" s="39">
        <v>3747</v>
      </c>
      <c r="J23" s="39">
        <v>1239</v>
      </c>
      <c r="K23" s="39"/>
      <c r="L23" s="39">
        <v>1773</v>
      </c>
      <c r="M23" s="39">
        <v>2736</v>
      </c>
      <c r="N23" s="39">
        <v>1128</v>
      </c>
      <c r="O23" s="39">
        <v>1425</v>
      </c>
      <c r="P23" s="39">
        <v>3140</v>
      </c>
      <c r="Q23" s="39">
        <v>480</v>
      </c>
      <c r="R23" s="39"/>
      <c r="S23" s="39"/>
    </row>
    <row r="24" spans="1:19" x14ac:dyDescent="0.35">
      <c r="A24" s="3" t="s">
        <v>626</v>
      </c>
      <c r="B24" s="3" t="s">
        <v>627</v>
      </c>
      <c r="C24" s="3" t="s">
        <v>611</v>
      </c>
      <c r="D24" s="3" t="s">
        <v>611</v>
      </c>
      <c r="E24" s="3">
        <v>12</v>
      </c>
      <c r="F24" s="3" t="s">
        <v>726</v>
      </c>
      <c r="G24" s="39">
        <v>1720</v>
      </c>
      <c r="H24" s="39">
        <v>5430</v>
      </c>
      <c r="I24" s="39">
        <v>2166</v>
      </c>
      <c r="J24" s="39">
        <v>4378</v>
      </c>
      <c r="K24" s="39">
        <v>3593</v>
      </c>
      <c r="L24" s="39">
        <v>3327</v>
      </c>
      <c r="M24" s="39">
        <v>3998</v>
      </c>
      <c r="N24" s="39">
        <v>4613</v>
      </c>
      <c r="O24" s="39">
        <v>7259</v>
      </c>
      <c r="P24" s="39">
        <v>2903</v>
      </c>
      <c r="Q24" s="39">
        <v>3364</v>
      </c>
      <c r="R24" s="39">
        <v>2734</v>
      </c>
      <c r="S24" s="39">
        <v>1179</v>
      </c>
    </row>
    <row r="25" spans="1:19" x14ac:dyDescent="0.35">
      <c r="A25" s="3" t="s">
        <v>628</v>
      </c>
      <c r="B25" s="3" t="s">
        <v>629</v>
      </c>
      <c r="C25" s="3" t="s">
        <v>611</v>
      </c>
      <c r="D25" s="3" t="s">
        <v>611</v>
      </c>
      <c r="E25" s="3">
        <v>13.5</v>
      </c>
      <c r="F25" s="3" t="s">
        <v>726</v>
      </c>
      <c r="G25" s="39">
        <v>1298</v>
      </c>
      <c r="H25" s="39">
        <v>3086</v>
      </c>
      <c r="I25" s="39">
        <v>3495</v>
      </c>
      <c r="J25" s="39">
        <v>1432</v>
      </c>
      <c r="K25" s="39">
        <v>1818</v>
      </c>
      <c r="L25" s="39">
        <v>1461</v>
      </c>
      <c r="M25" s="39">
        <v>1832</v>
      </c>
      <c r="N25" s="39">
        <v>3902</v>
      </c>
      <c r="O25" s="39">
        <v>4190</v>
      </c>
      <c r="P25" s="39">
        <v>2594</v>
      </c>
      <c r="Q25" s="39">
        <v>2270</v>
      </c>
      <c r="R25" s="39">
        <v>2607</v>
      </c>
      <c r="S25" s="39">
        <v>1826</v>
      </c>
    </row>
    <row r="26" spans="1:19" x14ac:dyDescent="0.35">
      <c r="A26" s="3" t="s">
        <v>630</v>
      </c>
      <c r="B26" s="3" t="s">
        <v>631</v>
      </c>
      <c r="C26" s="3" t="s">
        <v>611</v>
      </c>
      <c r="D26" s="3" t="s">
        <v>611</v>
      </c>
      <c r="E26" s="3">
        <v>13.75</v>
      </c>
      <c r="F26" s="3" t="s">
        <v>726</v>
      </c>
      <c r="G26" s="39">
        <v>1831</v>
      </c>
      <c r="H26" s="39">
        <v>3295</v>
      </c>
      <c r="I26" s="39">
        <v>2119</v>
      </c>
      <c r="J26" s="39">
        <v>3599</v>
      </c>
      <c r="K26" s="39">
        <v>1234</v>
      </c>
      <c r="L26" s="39">
        <v>10</v>
      </c>
      <c r="M26" s="39">
        <v>2915</v>
      </c>
      <c r="N26" s="39">
        <v>1637</v>
      </c>
      <c r="O26" s="39">
        <v>4004</v>
      </c>
      <c r="P26" s="39">
        <v>3429</v>
      </c>
      <c r="Q26" s="39">
        <v>1229</v>
      </c>
      <c r="R26" s="39">
        <v>274</v>
      </c>
      <c r="S26" s="39">
        <v>2378</v>
      </c>
    </row>
    <row r="27" spans="1:19" x14ac:dyDescent="0.35">
      <c r="A27" s="3" t="s">
        <v>632</v>
      </c>
      <c r="B27" s="3" t="s">
        <v>633</v>
      </c>
      <c r="C27" s="3" t="s">
        <v>611</v>
      </c>
      <c r="D27" s="3" t="s">
        <v>611</v>
      </c>
      <c r="E27" s="3">
        <v>12.5</v>
      </c>
      <c r="F27" s="3" t="s">
        <v>726</v>
      </c>
      <c r="G27" s="39">
        <v>1872</v>
      </c>
      <c r="H27" s="39">
        <v>5107</v>
      </c>
      <c r="I27" s="39">
        <v>1168</v>
      </c>
      <c r="J27" s="39">
        <v>2568</v>
      </c>
      <c r="K27" s="39">
        <v>2010</v>
      </c>
      <c r="L27" s="39">
        <v>1960</v>
      </c>
      <c r="M27" s="39">
        <v>2332</v>
      </c>
      <c r="N27" s="39">
        <v>3462</v>
      </c>
      <c r="O27" s="39">
        <v>4845</v>
      </c>
      <c r="P27" s="39">
        <v>2748</v>
      </c>
      <c r="Q27" s="39">
        <v>1199</v>
      </c>
      <c r="R27" s="39">
        <v>1191</v>
      </c>
      <c r="S27" s="39"/>
    </row>
    <row r="28" spans="1:19" x14ac:dyDescent="0.35">
      <c r="A28" s="3" t="s">
        <v>634</v>
      </c>
      <c r="B28" s="3" t="s">
        <v>635</v>
      </c>
      <c r="C28" s="3" t="s">
        <v>600</v>
      </c>
      <c r="D28" s="3" t="s">
        <v>600</v>
      </c>
      <c r="E28" s="3">
        <v>9.75</v>
      </c>
      <c r="F28" s="3" t="s">
        <v>4</v>
      </c>
      <c r="G28" s="39">
        <v>1512</v>
      </c>
      <c r="H28" s="39"/>
      <c r="I28" s="39">
        <v>4578</v>
      </c>
      <c r="J28" s="39">
        <v>1692</v>
      </c>
      <c r="K28" s="39"/>
      <c r="L28" s="39"/>
      <c r="M28" s="39"/>
      <c r="N28" s="39"/>
      <c r="O28" s="39"/>
      <c r="P28" s="39"/>
      <c r="Q28" s="39"/>
      <c r="R28" s="39"/>
      <c r="S28" s="39">
        <v>1008</v>
      </c>
    </row>
    <row r="29" spans="1:19" x14ac:dyDescent="0.35">
      <c r="A29" s="3" t="s">
        <v>636</v>
      </c>
      <c r="B29" s="3" t="s">
        <v>637</v>
      </c>
      <c r="C29" s="3" t="s">
        <v>600</v>
      </c>
      <c r="D29" s="3" t="s">
        <v>600</v>
      </c>
      <c r="E29" s="3">
        <v>19.5</v>
      </c>
      <c r="F29" s="3" t="s">
        <v>4</v>
      </c>
      <c r="G29" s="39">
        <v>3009</v>
      </c>
      <c r="H29" s="39">
        <v>3558</v>
      </c>
      <c r="I29" s="39"/>
      <c r="J29" s="39"/>
      <c r="K29" s="39"/>
      <c r="L29" s="39">
        <v>1260</v>
      </c>
      <c r="M29" s="39">
        <v>931</v>
      </c>
      <c r="N29" s="39">
        <v>1782</v>
      </c>
      <c r="O29" s="39"/>
      <c r="P29" s="39">
        <v>4224</v>
      </c>
      <c r="Q29" s="39">
        <v>1702</v>
      </c>
      <c r="R29" s="39"/>
      <c r="S29" s="39">
        <v>908</v>
      </c>
    </row>
    <row r="30" spans="1:19" x14ac:dyDescent="0.35">
      <c r="A30" s="3" t="s">
        <v>865</v>
      </c>
      <c r="B30" s="3" t="s">
        <v>866</v>
      </c>
      <c r="C30" s="3" t="s">
        <v>600</v>
      </c>
      <c r="D30" s="3" t="s">
        <v>600</v>
      </c>
      <c r="E30" s="3">
        <v>13.5</v>
      </c>
      <c r="F30" s="3" t="s">
        <v>7</v>
      </c>
      <c r="G30" s="39"/>
      <c r="H30" s="39"/>
      <c r="I30" s="39"/>
      <c r="J30" s="39"/>
      <c r="K30" s="39"/>
      <c r="L30" s="39"/>
      <c r="M30" s="39">
        <v>18884</v>
      </c>
      <c r="N30" s="39"/>
      <c r="O30" s="39">
        <v>7003</v>
      </c>
      <c r="P30" s="39"/>
      <c r="Q30" s="39"/>
      <c r="R30" s="39"/>
      <c r="S30" s="39"/>
    </row>
    <row r="31" spans="1:19" x14ac:dyDescent="0.35">
      <c r="A31" s="3" t="s">
        <v>867</v>
      </c>
      <c r="B31" s="3" t="s">
        <v>868</v>
      </c>
      <c r="C31" s="3" t="s">
        <v>600</v>
      </c>
      <c r="D31" s="3" t="s">
        <v>600</v>
      </c>
      <c r="E31" s="3">
        <v>13.5</v>
      </c>
      <c r="F31" s="3" t="s">
        <v>7</v>
      </c>
      <c r="G31" s="39"/>
      <c r="H31" s="39"/>
      <c r="I31" s="39"/>
      <c r="J31" s="39"/>
      <c r="K31" s="39"/>
      <c r="L31" s="39"/>
      <c r="M31" s="39"/>
      <c r="N31" s="39"/>
      <c r="O31" s="39"/>
      <c r="P31" s="39"/>
      <c r="Q31" s="39">
        <v>3583</v>
      </c>
      <c r="R31" s="39"/>
      <c r="S31" s="39"/>
    </row>
    <row r="32" spans="1:19" x14ac:dyDescent="0.35">
      <c r="A32" s="3" t="s">
        <v>869</v>
      </c>
      <c r="B32" s="3" t="s">
        <v>870</v>
      </c>
      <c r="C32" s="3" t="s">
        <v>600</v>
      </c>
      <c r="D32" s="3" t="s">
        <v>600</v>
      </c>
      <c r="E32" s="3">
        <v>13.5</v>
      </c>
      <c r="F32" s="3" t="s">
        <v>7</v>
      </c>
      <c r="G32" s="39"/>
      <c r="H32" s="39"/>
      <c r="I32" s="39">
        <v>6261</v>
      </c>
      <c r="J32" s="39"/>
      <c r="K32" s="39"/>
      <c r="L32" s="39"/>
      <c r="M32" s="39"/>
      <c r="N32" s="39"/>
      <c r="O32" s="39"/>
      <c r="P32" s="39"/>
      <c r="Q32" s="39"/>
      <c r="R32" s="39"/>
      <c r="S32" s="39"/>
    </row>
    <row r="33" spans="1:19" x14ac:dyDescent="0.35">
      <c r="A33" s="3" t="s">
        <v>638</v>
      </c>
      <c r="B33" s="3" t="s">
        <v>639</v>
      </c>
      <c r="C33" s="3" t="s">
        <v>640</v>
      </c>
      <c r="D33" s="3" t="s">
        <v>640</v>
      </c>
      <c r="E33" s="3">
        <v>28.88</v>
      </c>
      <c r="F33" s="3" t="s">
        <v>20</v>
      </c>
      <c r="G33" s="39">
        <v>12060</v>
      </c>
      <c r="H33" s="39">
        <v>13884</v>
      </c>
      <c r="I33" s="39">
        <v>17833</v>
      </c>
      <c r="J33" s="39">
        <v>15088</v>
      </c>
      <c r="K33" s="39">
        <v>15054</v>
      </c>
      <c r="L33" s="39">
        <v>10955</v>
      </c>
      <c r="M33" s="39">
        <v>10742</v>
      </c>
      <c r="N33" s="39">
        <v>14320</v>
      </c>
      <c r="O33" s="39">
        <v>15497</v>
      </c>
      <c r="P33" s="39">
        <v>18776</v>
      </c>
      <c r="Q33" s="39">
        <v>10980</v>
      </c>
      <c r="R33" s="39">
        <v>9845</v>
      </c>
      <c r="S33" s="39">
        <v>14496</v>
      </c>
    </row>
    <row r="34" spans="1:19" x14ac:dyDescent="0.35">
      <c r="A34" s="3" t="s">
        <v>641</v>
      </c>
      <c r="B34" s="3" t="s">
        <v>642</v>
      </c>
      <c r="C34" s="3" t="s">
        <v>640</v>
      </c>
      <c r="D34" s="3" t="s">
        <v>640</v>
      </c>
      <c r="E34" s="3">
        <v>28.88</v>
      </c>
      <c r="F34" s="3" t="s">
        <v>20</v>
      </c>
      <c r="G34" s="39">
        <v>8304</v>
      </c>
      <c r="H34" s="39">
        <v>6117</v>
      </c>
      <c r="I34" s="39">
        <v>7368</v>
      </c>
      <c r="J34" s="39">
        <v>12064</v>
      </c>
      <c r="K34" s="39">
        <v>8808</v>
      </c>
      <c r="L34" s="39">
        <v>3814</v>
      </c>
      <c r="M34" s="39">
        <v>9954</v>
      </c>
      <c r="N34" s="39">
        <v>8274</v>
      </c>
      <c r="O34" s="39">
        <v>7372</v>
      </c>
      <c r="P34" s="39">
        <v>12231</v>
      </c>
      <c r="Q34" s="39">
        <v>5476</v>
      </c>
      <c r="R34" s="39">
        <v>8661</v>
      </c>
      <c r="S34" s="39">
        <v>5256</v>
      </c>
    </row>
    <row r="35" spans="1:19" x14ac:dyDescent="0.35">
      <c r="A35" s="3" t="s">
        <v>643</v>
      </c>
      <c r="B35" s="3" t="s">
        <v>644</v>
      </c>
      <c r="C35" s="3" t="s">
        <v>640</v>
      </c>
      <c r="D35" s="3" t="s">
        <v>640</v>
      </c>
      <c r="E35" s="3">
        <v>30</v>
      </c>
      <c r="F35" s="3" t="s">
        <v>20</v>
      </c>
      <c r="G35" s="39">
        <v>824</v>
      </c>
      <c r="H35" s="39">
        <v>723</v>
      </c>
      <c r="I35" s="39">
        <v>1214</v>
      </c>
      <c r="J35" s="39">
        <v>1281</v>
      </c>
      <c r="K35" s="39">
        <v>1185</v>
      </c>
      <c r="L35" s="39">
        <v>1085</v>
      </c>
      <c r="M35" s="39">
        <v>853</v>
      </c>
      <c r="N35" s="39">
        <v>582</v>
      </c>
      <c r="O35" s="39">
        <v>781</v>
      </c>
      <c r="P35" s="39">
        <v>1160</v>
      </c>
      <c r="Q35" s="39">
        <v>1073</v>
      </c>
      <c r="R35" s="39">
        <v>1317</v>
      </c>
      <c r="S35" s="39">
        <v>1074</v>
      </c>
    </row>
    <row r="36" spans="1:19" x14ac:dyDescent="0.35">
      <c r="A36" s="3" t="s">
        <v>645</v>
      </c>
      <c r="B36" s="3" t="s">
        <v>646</v>
      </c>
      <c r="C36" s="3" t="s">
        <v>640</v>
      </c>
      <c r="D36" s="3" t="s">
        <v>640</v>
      </c>
      <c r="E36" s="3">
        <v>30</v>
      </c>
      <c r="F36" s="3" t="s">
        <v>20</v>
      </c>
      <c r="G36" s="39">
        <v>1158</v>
      </c>
      <c r="H36" s="39"/>
      <c r="I36" s="39">
        <v>616</v>
      </c>
      <c r="J36" s="39">
        <v>881</v>
      </c>
      <c r="K36" s="39">
        <v>365</v>
      </c>
      <c r="L36" s="39">
        <v>812</v>
      </c>
      <c r="M36" s="39">
        <v>488</v>
      </c>
      <c r="N36" s="39"/>
      <c r="O36" s="39">
        <v>485</v>
      </c>
      <c r="P36" s="39">
        <v>641</v>
      </c>
      <c r="Q36" s="39">
        <v>953</v>
      </c>
      <c r="R36" s="39"/>
      <c r="S36" s="39">
        <v>528</v>
      </c>
    </row>
    <row r="37" spans="1:19" x14ac:dyDescent="0.35">
      <c r="A37" s="3" t="s">
        <v>647</v>
      </c>
      <c r="B37" s="3" t="s">
        <v>648</v>
      </c>
      <c r="C37" s="3" t="s">
        <v>640</v>
      </c>
      <c r="D37" s="3" t="s">
        <v>640</v>
      </c>
      <c r="E37" s="3">
        <v>30</v>
      </c>
      <c r="F37" s="3" t="s">
        <v>20</v>
      </c>
      <c r="G37" s="39">
        <v>1512</v>
      </c>
      <c r="H37" s="39">
        <v>480</v>
      </c>
      <c r="I37" s="39">
        <v>1937</v>
      </c>
      <c r="J37" s="39">
        <v>229</v>
      </c>
      <c r="K37" s="39">
        <v>981</v>
      </c>
      <c r="L37" s="39">
        <v>1090</v>
      </c>
      <c r="M37" s="39">
        <v>753</v>
      </c>
      <c r="N37" s="39">
        <v>583</v>
      </c>
      <c r="O37" s="39">
        <v>821</v>
      </c>
      <c r="P37" s="39">
        <v>972</v>
      </c>
      <c r="Q37" s="39">
        <v>886</v>
      </c>
      <c r="R37" s="39">
        <v>1593</v>
      </c>
      <c r="S37" s="39">
        <v>719</v>
      </c>
    </row>
    <row r="38" spans="1:19" x14ac:dyDescent="0.35">
      <c r="A38" s="3" t="s">
        <v>649</v>
      </c>
      <c r="B38" s="3" t="s">
        <v>650</v>
      </c>
      <c r="C38" s="3" t="s">
        <v>651</v>
      </c>
      <c r="D38" s="3" t="s">
        <v>651</v>
      </c>
      <c r="E38" s="3">
        <v>25</v>
      </c>
      <c r="F38" s="3" t="s">
        <v>24</v>
      </c>
      <c r="G38" s="39"/>
      <c r="H38" s="39">
        <v>584</v>
      </c>
      <c r="I38" s="39">
        <v>986</v>
      </c>
      <c r="J38" s="39">
        <v>1337</v>
      </c>
      <c r="K38" s="39"/>
      <c r="L38" s="39">
        <v>1293</v>
      </c>
      <c r="M38" s="39"/>
      <c r="N38" s="39">
        <v>1062</v>
      </c>
      <c r="O38" s="39">
        <v>1065</v>
      </c>
      <c r="P38" s="39">
        <v>79</v>
      </c>
      <c r="Q38" s="39">
        <v>725</v>
      </c>
      <c r="R38" s="39"/>
      <c r="S38" s="39">
        <v>1598</v>
      </c>
    </row>
    <row r="39" spans="1:19" x14ac:dyDescent="0.35">
      <c r="A39" s="3" t="s">
        <v>652</v>
      </c>
      <c r="B39" s="3" t="s">
        <v>653</v>
      </c>
      <c r="C39" s="3" t="s">
        <v>640</v>
      </c>
      <c r="D39" s="3" t="s">
        <v>640</v>
      </c>
      <c r="E39" s="3">
        <v>30.26</v>
      </c>
      <c r="F39" s="3" t="s">
        <v>20</v>
      </c>
      <c r="G39" s="39">
        <v>1239</v>
      </c>
      <c r="H39" s="39">
        <v>1123</v>
      </c>
      <c r="I39" s="39">
        <v>642</v>
      </c>
      <c r="J39" s="39">
        <v>2104</v>
      </c>
      <c r="K39" s="39">
        <v>1350</v>
      </c>
      <c r="L39" s="39"/>
      <c r="M39" s="39">
        <v>1253</v>
      </c>
      <c r="N39" s="39">
        <v>568</v>
      </c>
      <c r="O39" s="39">
        <v>1417</v>
      </c>
      <c r="P39" s="39">
        <v>1115</v>
      </c>
      <c r="Q39" s="39">
        <v>1115</v>
      </c>
      <c r="R39" s="39">
        <v>1292</v>
      </c>
      <c r="S39" s="39">
        <v>1515</v>
      </c>
    </row>
    <row r="40" spans="1:19" x14ac:dyDescent="0.35">
      <c r="A40" s="3" t="s">
        <v>654</v>
      </c>
      <c r="B40" s="3" t="s">
        <v>655</v>
      </c>
      <c r="C40" s="3" t="s">
        <v>600</v>
      </c>
      <c r="D40" s="3" t="s">
        <v>600</v>
      </c>
      <c r="E40" s="3">
        <v>24</v>
      </c>
      <c r="F40" s="3" t="s">
        <v>4</v>
      </c>
      <c r="G40" s="39">
        <v>1248</v>
      </c>
      <c r="H40" s="39"/>
      <c r="I40" s="39"/>
      <c r="J40" s="39">
        <v>1263</v>
      </c>
      <c r="K40" s="39">
        <v>568</v>
      </c>
      <c r="L40" s="39">
        <v>2501</v>
      </c>
      <c r="M40" s="39">
        <v>619</v>
      </c>
      <c r="N40" s="39">
        <v>2546</v>
      </c>
      <c r="O40" s="39"/>
      <c r="P40" s="39">
        <v>2711</v>
      </c>
      <c r="Q40" s="39">
        <v>3588</v>
      </c>
      <c r="R40" s="39">
        <v>3532</v>
      </c>
      <c r="S40" s="39">
        <v>1227</v>
      </c>
    </row>
    <row r="41" spans="1:19" x14ac:dyDescent="0.35">
      <c r="A41" s="3" t="s">
        <v>656</v>
      </c>
      <c r="B41" s="3" t="s">
        <v>657</v>
      </c>
      <c r="C41" s="3" t="s">
        <v>640</v>
      </c>
      <c r="D41" s="3" t="s">
        <v>640</v>
      </c>
      <c r="E41" s="3">
        <v>29.66</v>
      </c>
      <c r="F41" s="3" t="s">
        <v>20</v>
      </c>
      <c r="G41" s="39">
        <v>2267</v>
      </c>
      <c r="H41" s="39">
        <v>891</v>
      </c>
      <c r="I41" s="39">
        <v>2242</v>
      </c>
      <c r="J41" s="39">
        <v>2254</v>
      </c>
      <c r="K41" s="39">
        <v>1685</v>
      </c>
      <c r="L41" s="39">
        <v>1282</v>
      </c>
      <c r="M41" s="39">
        <v>2464</v>
      </c>
      <c r="N41" s="39">
        <v>2397</v>
      </c>
      <c r="O41" s="39">
        <v>1816</v>
      </c>
      <c r="P41" s="39">
        <v>1341</v>
      </c>
      <c r="Q41" s="39">
        <v>1210</v>
      </c>
      <c r="R41" s="39">
        <v>3205</v>
      </c>
      <c r="S41" s="39">
        <v>2503</v>
      </c>
    </row>
    <row r="42" spans="1:19" x14ac:dyDescent="0.35">
      <c r="A42" s="3" t="s">
        <v>658</v>
      </c>
      <c r="B42" s="3" t="s">
        <v>659</v>
      </c>
      <c r="C42" s="3" t="s">
        <v>640</v>
      </c>
      <c r="D42" s="3" t="s">
        <v>640</v>
      </c>
      <c r="E42" s="3">
        <v>24.06</v>
      </c>
      <c r="F42" s="3" t="s">
        <v>20</v>
      </c>
      <c r="G42" s="39">
        <v>534</v>
      </c>
      <c r="H42" s="39">
        <v>404</v>
      </c>
      <c r="I42" s="39">
        <v>223</v>
      </c>
      <c r="J42" s="39">
        <v>393</v>
      </c>
      <c r="K42" s="39">
        <v>391</v>
      </c>
      <c r="L42" s="39"/>
      <c r="M42" s="39">
        <v>974</v>
      </c>
      <c r="N42" s="39">
        <v>389</v>
      </c>
      <c r="O42" s="39">
        <v>179</v>
      </c>
      <c r="P42" s="39">
        <v>230</v>
      </c>
      <c r="Q42" s="39">
        <v>455</v>
      </c>
      <c r="R42" s="39"/>
      <c r="S42" s="39">
        <v>230</v>
      </c>
    </row>
    <row r="43" spans="1:19" x14ac:dyDescent="0.35">
      <c r="A43" s="3" t="s">
        <v>660</v>
      </c>
      <c r="B43" s="3" t="s">
        <v>661</v>
      </c>
      <c r="C43" s="3" t="s">
        <v>640</v>
      </c>
      <c r="D43" s="3" t="s">
        <v>640</v>
      </c>
      <c r="E43" s="3">
        <v>24.06</v>
      </c>
      <c r="F43" s="3" t="s">
        <v>20</v>
      </c>
      <c r="G43" s="39">
        <v>134</v>
      </c>
      <c r="H43" s="39"/>
      <c r="I43" s="39">
        <v>306</v>
      </c>
      <c r="J43" s="39">
        <v>178</v>
      </c>
      <c r="K43" s="39"/>
      <c r="L43" s="39">
        <v>84</v>
      </c>
      <c r="M43" s="39">
        <v>175</v>
      </c>
      <c r="N43" s="39">
        <v>173</v>
      </c>
      <c r="O43" s="39"/>
      <c r="P43" s="39">
        <v>253</v>
      </c>
      <c r="Q43" s="39"/>
      <c r="R43" s="39">
        <v>222</v>
      </c>
      <c r="S43" s="39">
        <v>180</v>
      </c>
    </row>
    <row r="44" spans="1:19" x14ac:dyDescent="0.35">
      <c r="A44" s="3" t="s">
        <v>662</v>
      </c>
      <c r="B44" s="3" t="s">
        <v>663</v>
      </c>
      <c r="C44" s="3" t="s">
        <v>640</v>
      </c>
      <c r="D44" s="3" t="s">
        <v>640</v>
      </c>
      <c r="E44" s="3">
        <v>24.06</v>
      </c>
      <c r="F44" s="3" t="s">
        <v>20</v>
      </c>
      <c r="G44" s="39">
        <v>167</v>
      </c>
      <c r="H44" s="39">
        <v>122</v>
      </c>
      <c r="I44" s="39">
        <v>167</v>
      </c>
      <c r="J44" s="39">
        <v>327</v>
      </c>
      <c r="K44" s="39">
        <v>379</v>
      </c>
      <c r="L44" s="39"/>
      <c r="M44" s="39">
        <v>206</v>
      </c>
      <c r="N44" s="39">
        <v>334</v>
      </c>
      <c r="O44" s="39"/>
      <c r="P44" s="39">
        <v>84</v>
      </c>
      <c r="Q44" s="39">
        <v>478</v>
      </c>
      <c r="R44" s="39"/>
      <c r="S44" s="39">
        <v>253</v>
      </c>
    </row>
    <row r="45" spans="1:19" x14ac:dyDescent="0.35">
      <c r="A45" s="3" t="s">
        <v>664</v>
      </c>
      <c r="B45" s="3" t="s">
        <v>665</v>
      </c>
      <c r="C45" s="3" t="s">
        <v>640</v>
      </c>
      <c r="D45" s="3" t="s">
        <v>640</v>
      </c>
      <c r="E45" s="3">
        <v>24.06</v>
      </c>
      <c r="F45" s="3" t="s">
        <v>20</v>
      </c>
      <c r="G45" s="39">
        <v>126</v>
      </c>
      <c r="H45" s="39">
        <v>82</v>
      </c>
      <c r="I45" s="39">
        <v>209</v>
      </c>
      <c r="J45" s="39">
        <v>154</v>
      </c>
      <c r="K45" s="39">
        <v>200</v>
      </c>
      <c r="L45" s="39"/>
      <c r="M45" s="39">
        <v>249</v>
      </c>
      <c r="N45" s="39"/>
      <c r="O45" s="39">
        <v>419</v>
      </c>
      <c r="P45" s="39"/>
      <c r="Q45" s="39">
        <v>250</v>
      </c>
      <c r="R45" s="39"/>
      <c r="S45" s="39">
        <v>211</v>
      </c>
    </row>
    <row r="46" spans="1:19" x14ac:dyDescent="0.35">
      <c r="A46" s="3" t="s">
        <v>666</v>
      </c>
      <c r="B46" s="3" t="s">
        <v>667</v>
      </c>
      <c r="C46" s="3" t="s">
        <v>592</v>
      </c>
      <c r="D46" s="3" t="s">
        <v>592</v>
      </c>
      <c r="E46" s="3">
        <v>28.13</v>
      </c>
      <c r="F46" s="3" t="s">
        <v>29</v>
      </c>
      <c r="G46" s="39">
        <v>1299</v>
      </c>
      <c r="H46" s="39">
        <v>1233</v>
      </c>
      <c r="I46" s="39">
        <v>915</v>
      </c>
      <c r="J46" s="39">
        <v>2196</v>
      </c>
      <c r="K46" s="39">
        <v>871</v>
      </c>
      <c r="L46" s="39">
        <v>468</v>
      </c>
      <c r="M46" s="39">
        <v>2097</v>
      </c>
      <c r="N46" s="39">
        <v>557</v>
      </c>
      <c r="O46" s="39">
        <v>1600</v>
      </c>
      <c r="P46" s="39">
        <v>696</v>
      </c>
      <c r="Q46" s="39">
        <v>1197</v>
      </c>
      <c r="R46" s="39">
        <v>1186</v>
      </c>
      <c r="S46" s="39">
        <v>1222</v>
      </c>
    </row>
    <row r="47" spans="1:19" x14ac:dyDescent="0.35">
      <c r="A47" s="3" t="s">
        <v>668</v>
      </c>
      <c r="B47" s="3" t="s">
        <v>669</v>
      </c>
      <c r="C47" s="3" t="s">
        <v>592</v>
      </c>
      <c r="D47" s="3" t="s">
        <v>592</v>
      </c>
      <c r="E47" s="3">
        <v>28.69</v>
      </c>
      <c r="F47" s="3" t="s">
        <v>29</v>
      </c>
      <c r="G47" s="39">
        <v>1326</v>
      </c>
      <c r="H47" s="39">
        <v>4176</v>
      </c>
      <c r="I47" s="39">
        <v>1173</v>
      </c>
      <c r="J47" s="39">
        <v>1300</v>
      </c>
      <c r="K47" s="39">
        <v>1345</v>
      </c>
      <c r="L47" s="39">
        <v>1313</v>
      </c>
      <c r="M47" s="39">
        <v>1324</v>
      </c>
      <c r="N47" s="39">
        <v>3035</v>
      </c>
      <c r="O47" s="39">
        <v>3917</v>
      </c>
      <c r="P47" s="39">
        <v>6941</v>
      </c>
      <c r="Q47" s="39">
        <v>3239</v>
      </c>
      <c r="R47" s="39">
        <v>3310</v>
      </c>
      <c r="S47" s="39"/>
    </row>
    <row r="48" spans="1:19" x14ac:dyDescent="0.35">
      <c r="A48" s="3" t="s">
        <v>871</v>
      </c>
      <c r="B48" s="3" t="s">
        <v>872</v>
      </c>
      <c r="C48" s="3" t="s">
        <v>592</v>
      </c>
      <c r="D48" s="3" t="s">
        <v>592</v>
      </c>
      <c r="E48" s="3">
        <v>28.13</v>
      </c>
      <c r="F48" s="3" t="s">
        <v>29</v>
      </c>
      <c r="G48" s="39">
        <v>1356</v>
      </c>
      <c r="H48" s="39">
        <v>2987</v>
      </c>
      <c r="I48" s="39">
        <v>731</v>
      </c>
      <c r="J48" s="39">
        <v>1438</v>
      </c>
      <c r="K48" s="39">
        <v>689</v>
      </c>
      <c r="L48" s="39">
        <v>1019</v>
      </c>
      <c r="M48" s="39">
        <v>1225</v>
      </c>
      <c r="N48" s="39"/>
      <c r="O48" s="39"/>
      <c r="P48" s="39"/>
      <c r="Q48" s="39"/>
      <c r="R48" s="39"/>
      <c r="S48" s="39"/>
    </row>
    <row r="49" spans="1:19" x14ac:dyDescent="0.35">
      <c r="A49" s="3" t="s">
        <v>670</v>
      </c>
      <c r="B49" s="3" t="s">
        <v>671</v>
      </c>
      <c r="C49" s="3" t="s">
        <v>592</v>
      </c>
      <c r="D49" s="3" t="s">
        <v>592</v>
      </c>
      <c r="E49" s="3">
        <v>30</v>
      </c>
      <c r="F49" s="3" t="s">
        <v>29</v>
      </c>
      <c r="G49" s="39">
        <v>588</v>
      </c>
      <c r="H49" s="39">
        <v>550</v>
      </c>
      <c r="I49" s="39">
        <v>1168</v>
      </c>
      <c r="J49" s="39">
        <v>2169</v>
      </c>
      <c r="K49" s="39"/>
      <c r="L49" s="39"/>
      <c r="M49" s="39">
        <v>1267</v>
      </c>
      <c r="N49" s="39">
        <v>645</v>
      </c>
      <c r="O49" s="39">
        <v>1341</v>
      </c>
      <c r="P49" s="39">
        <v>673</v>
      </c>
      <c r="Q49" s="39"/>
      <c r="R49" s="39">
        <v>673</v>
      </c>
      <c r="S49" s="39">
        <v>1469</v>
      </c>
    </row>
    <row r="50" spans="1:19" x14ac:dyDescent="0.35">
      <c r="A50" s="3" t="s">
        <v>672</v>
      </c>
      <c r="B50" s="3" t="s">
        <v>673</v>
      </c>
      <c r="C50" s="3" t="s">
        <v>592</v>
      </c>
      <c r="D50" s="3" t="s">
        <v>592</v>
      </c>
      <c r="E50" s="3">
        <v>28.13</v>
      </c>
      <c r="F50" s="3" t="s">
        <v>29</v>
      </c>
      <c r="G50" s="39">
        <v>1179</v>
      </c>
      <c r="H50" s="39">
        <v>2385</v>
      </c>
      <c r="I50" s="39">
        <v>674</v>
      </c>
      <c r="J50" s="39">
        <v>1347</v>
      </c>
      <c r="K50" s="39"/>
      <c r="L50" s="39">
        <v>692</v>
      </c>
      <c r="M50" s="39">
        <v>1130</v>
      </c>
      <c r="N50" s="39">
        <v>567</v>
      </c>
      <c r="O50" s="39">
        <v>1796</v>
      </c>
      <c r="P50" s="39">
        <v>6185</v>
      </c>
      <c r="Q50" s="39">
        <v>4805</v>
      </c>
      <c r="R50" s="39">
        <v>2853</v>
      </c>
      <c r="S50" s="39"/>
    </row>
    <row r="51" spans="1:19" x14ac:dyDescent="0.35">
      <c r="A51" s="3" t="s">
        <v>674</v>
      </c>
      <c r="B51" s="3" t="s">
        <v>675</v>
      </c>
      <c r="C51" s="3" t="s">
        <v>592</v>
      </c>
      <c r="D51" s="3" t="s">
        <v>592</v>
      </c>
      <c r="E51" s="3">
        <v>27</v>
      </c>
      <c r="F51" s="3" t="s">
        <v>29</v>
      </c>
      <c r="G51" s="39">
        <v>1970</v>
      </c>
      <c r="H51" s="39">
        <v>1813</v>
      </c>
      <c r="I51" s="39">
        <v>766</v>
      </c>
      <c r="J51" s="39">
        <v>1076</v>
      </c>
      <c r="K51" s="39">
        <v>1930</v>
      </c>
      <c r="L51" s="39">
        <v>2139</v>
      </c>
      <c r="M51" s="39">
        <v>1196</v>
      </c>
      <c r="N51" s="39">
        <v>584</v>
      </c>
      <c r="O51" s="39">
        <v>1858</v>
      </c>
      <c r="P51" s="39">
        <v>2114</v>
      </c>
      <c r="Q51" s="39">
        <v>1804</v>
      </c>
      <c r="R51" s="39">
        <v>2488</v>
      </c>
      <c r="S51" s="39">
        <v>1608</v>
      </c>
    </row>
    <row r="52" spans="1:19" x14ac:dyDescent="0.35">
      <c r="A52" s="3" t="s">
        <v>873</v>
      </c>
      <c r="B52" s="3" t="s">
        <v>874</v>
      </c>
      <c r="C52" s="3" t="s">
        <v>592</v>
      </c>
      <c r="D52" s="3" t="s">
        <v>592</v>
      </c>
      <c r="E52" s="3">
        <v>30.06</v>
      </c>
      <c r="F52" s="3" t="s">
        <v>29</v>
      </c>
      <c r="G52" s="39">
        <v>883</v>
      </c>
      <c r="H52" s="39">
        <v>440</v>
      </c>
      <c r="I52" s="39">
        <v>1076</v>
      </c>
      <c r="J52" s="39">
        <v>406</v>
      </c>
      <c r="K52" s="39">
        <v>554</v>
      </c>
      <c r="L52" s="39">
        <v>430</v>
      </c>
      <c r="M52" s="39">
        <v>407</v>
      </c>
      <c r="N52" s="39"/>
      <c r="O52" s="39"/>
      <c r="P52" s="39"/>
      <c r="Q52" s="39"/>
      <c r="R52" s="39"/>
      <c r="S52" s="39"/>
    </row>
    <row r="53" spans="1:19" x14ac:dyDescent="0.35">
      <c r="A53" s="3" t="s">
        <v>676</v>
      </c>
      <c r="B53" s="3" t="s">
        <v>677</v>
      </c>
      <c r="C53" s="3" t="s">
        <v>592</v>
      </c>
      <c r="D53" s="3" t="s">
        <v>592</v>
      </c>
      <c r="E53" s="3">
        <v>30</v>
      </c>
      <c r="F53" s="3" t="s">
        <v>29</v>
      </c>
      <c r="G53" s="39">
        <v>2915</v>
      </c>
      <c r="H53" s="39">
        <v>2048</v>
      </c>
      <c r="I53" s="39">
        <v>2722</v>
      </c>
      <c r="J53" s="39">
        <v>4378</v>
      </c>
      <c r="K53" s="39">
        <v>2085</v>
      </c>
      <c r="L53" s="39">
        <v>2989</v>
      </c>
      <c r="M53" s="39">
        <v>6113</v>
      </c>
      <c r="N53" s="39">
        <v>1120</v>
      </c>
      <c r="O53" s="39">
        <v>3343</v>
      </c>
      <c r="P53" s="39">
        <v>3123</v>
      </c>
      <c r="Q53" s="39">
        <v>1532</v>
      </c>
      <c r="R53" s="39">
        <v>2194</v>
      </c>
      <c r="S53" s="39">
        <v>1777</v>
      </c>
    </row>
    <row r="54" spans="1:19" x14ac:dyDescent="0.35">
      <c r="A54" s="3" t="s">
        <v>875</v>
      </c>
      <c r="B54" s="3" t="s">
        <v>876</v>
      </c>
      <c r="C54" s="3" t="s">
        <v>592</v>
      </c>
      <c r="D54" s="3" t="s">
        <v>592</v>
      </c>
      <c r="E54" s="3">
        <v>29.11</v>
      </c>
      <c r="F54" s="3" t="s">
        <v>29</v>
      </c>
      <c r="G54" s="39"/>
      <c r="H54" s="39">
        <v>589</v>
      </c>
      <c r="I54" s="39">
        <v>216</v>
      </c>
      <c r="J54" s="39"/>
      <c r="K54" s="39">
        <v>215</v>
      </c>
      <c r="L54" s="39">
        <v>1172</v>
      </c>
      <c r="M54" s="39"/>
      <c r="N54" s="39"/>
      <c r="O54" s="39"/>
      <c r="P54" s="39"/>
      <c r="Q54" s="39"/>
      <c r="R54" s="39"/>
      <c r="S54" s="39"/>
    </row>
    <row r="55" spans="1:19" x14ac:dyDescent="0.35">
      <c r="A55" s="3" t="s">
        <v>678</v>
      </c>
      <c r="B55" s="3" t="s">
        <v>679</v>
      </c>
      <c r="C55" s="3" t="s">
        <v>592</v>
      </c>
      <c r="D55" s="3" t="s">
        <v>592</v>
      </c>
      <c r="E55" s="3">
        <v>27</v>
      </c>
      <c r="F55" s="3" t="s">
        <v>29</v>
      </c>
      <c r="G55" s="39">
        <v>560</v>
      </c>
      <c r="H55" s="39">
        <v>453</v>
      </c>
      <c r="I55" s="39">
        <v>509</v>
      </c>
      <c r="J55" s="39">
        <v>382</v>
      </c>
      <c r="K55" s="39">
        <v>962</v>
      </c>
      <c r="L55" s="39">
        <v>1764</v>
      </c>
      <c r="M55" s="39"/>
      <c r="N55" s="39">
        <v>564</v>
      </c>
      <c r="O55" s="39">
        <v>397</v>
      </c>
      <c r="P55" s="39">
        <v>1168</v>
      </c>
      <c r="Q55" s="39">
        <v>618</v>
      </c>
      <c r="R55" s="39">
        <v>1204</v>
      </c>
      <c r="S55" s="39">
        <v>1108</v>
      </c>
    </row>
    <row r="56" spans="1:19" x14ac:dyDescent="0.35">
      <c r="A56" s="3" t="s">
        <v>680</v>
      </c>
      <c r="B56" s="3" t="s">
        <v>681</v>
      </c>
      <c r="C56" s="3" t="s">
        <v>592</v>
      </c>
      <c r="D56" s="3" t="s">
        <v>592</v>
      </c>
      <c r="E56" s="3">
        <v>31.88</v>
      </c>
      <c r="F56" s="3" t="s">
        <v>29</v>
      </c>
      <c r="G56" s="39">
        <v>1346</v>
      </c>
      <c r="H56" s="39">
        <v>2772</v>
      </c>
      <c r="I56" s="39">
        <v>1116</v>
      </c>
      <c r="J56" s="39">
        <v>2793</v>
      </c>
      <c r="K56" s="39">
        <v>2394</v>
      </c>
      <c r="L56" s="39">
        <v>1128</v>
      </c>
      <c r="M56" s="39">
        <v>2289</v>
      </c>
      <c r="N56" s="39">
        <v>1350</v>
      </c>
      <c r="O56" s="39">
        <v>1011</v>
      </c>
      <c r="P56" s="39">
        <v>2364</v>
      </c>
      <c r="Q56" s="39">
        <v>1170</v>
      </c>
      <c r="R56" s="39">
        <v>1192</v>
      </c>
      <c r="S56" s="39">
        <v>2032</v>
      </c>
    </row>
    <row r="57" spans="1:19" x14ac:dyDescent="0.35">
      <c r="A57" s="3" t="s">
        <v>682</v>
      </c>
      <c r="B57" s="3" t="s">
        <v>683</v>
      </c>
      <c r="C57" s="3" t="s">
        <v>611</v>
      </c>
      <c r="D57" s="3" t="s">
        <v>611</v>
      </c>
      <c r="E57" s="3">
        <v>9.5399999999999991</v>
      </c>
      <c r="F57" s="3" t="s">
        <v>726</v>
      </c>
      <c r="G57" s="39">
        <v>1824</v>
      </c>
      <c r="H57" s="39"/>
      <c r="I57" s="39">
        <v>3559</v>
      </c>
      <c r="J57" s="39"/>
      <c r="K57" s="39"/>
      <c r="L57" s="39">
        <v>1985</v>
      </c>
      <c r="M57" s="39">
        <v>1838</v>
      </c>
      <c r="N57" s="39"/>
      <c r="O57" s="39"/>
      <c r="P57" s="39">
        <v>1909</v>
      </c>
      <c r="Q57" s="39">
        <v>730</v>
      </c>
      <c r="R57" s="39"/>
      <c r="S57" s="39">
        <v>2212</v>
      </c>
    </row>
    <row r="58" spans="1:19" x14ac:dyDescent="0.35">
      <c r="A58" s="3" t="s">
        <v>684</v>
      </c>
      <c r="B58" s="3" t="s">
        <v>685</v>
      </c>
      <c r="C58" s="3" t="s">
        <v>611</v>
      </c>
      <c r="D58" s="3" t="s">
        <v>611</v>
      </c>
      <c r="E58" s="3">
        <v>9.5399999999999991</v>
      </c>
      <c r="F58" s="3" t="s">
        <v>726</v>
      </c>
      <c r="G58" s="39"/>
      <c r="H58" s="39"/>
      <c r="I58" s="39"/>
      <c r="J58" s="39"/>
      <c r="K58" s="39"/>
      <c r="L58" s="39">
        <v>697</v>
      </c>
      <c r="M58" s="39">
        <v>931</v>
      </c>
      <c r="N58" s="39"/>
      <c r="O58" s="39"/>
      <c r="P58" s="39"/>
      <c r="Q58" s="39"/>
      <c r="R58" s="39">
        <v>1002</v>
      </c>
      <c r="S58" s="39"/>
    </row>
    <row r="59" spans="1:19" x14ac:dyDescent="0.35">
      <c r="A59" s="3" t="s">
        <v>686</v>
      </c>
      <c r="B59" s="3" t="s">
        <v>687</v>
      </c>
      <c r="C59" s="3" t="s">
        <v>611</v>
      </c>
      <c r="D59" s="3" t="s">
        <v>611</v>
      </c>
      <c r="E59" s="3">
        <v>9.5399999999999991</v>
      </c>
      <c r="F59" s="3" t="s">
        <v>726</v>
      </c>
      <c r="G59" s="39">
        <v>469</v>
      </c>
      <c r="H59" s="39"/>
      <c r="I59" s="39">
        <v>3776</v>
      </c>
      <c r="J59" s="39"/>
      <c r="K59" s="39"/>
      <c r="L59" s="39">
        <v>2241</v>
      </c>
      <c r="M59" s="39">
        <v>1675</v>
      </c>
      <c r="N59" s="39">
        <v>775</v>
      </c>
      <c r="O59" s="39"/>
      <c r="P59" s="39">
        <v>1236</v>
      </c>
      <c r="Q59" s="39">
        <v>408</v>
      </c>
      <c r="R59" s="39"/>
      <c r="S59" s="39">
        <v>1123</v>
      </c>
    </row>
    <row r="60" spans="1:19" x14ac:dyDescent="0.35">
      <c r="A60" s="3" t="s">
        <v>688</v>
      </c>
      <c r="B60" s="3" t="s">
        <v>689</v>
      </c>
      <c r="C60" s="3" t="s">
        <v>611</v>
      </c>
      <c r="D60" s="3" t="s">
        <v>611</v>
      </c>
      <c r="E60" s="3">
        <v>9.5399999999999991</v>
      </c>
      <c r="F60" s="3" t="s">
        <v>726</v>
      </c>
      <c r="G60" s="39">
        <v>988</v>
      </c>
      <c r="H60" s="39"/>
      <c r="I60" s="39">
        <v>2649</v>
      </c>
      <c r="J60" s="39"/>
      <c r="K60" s="39"/>
      <c r="L60" s="39">
        <v>912</v>
      </c>
      <c r="M60" s="39">
        <v>696</v>
      </c>
      <c r="N60" s="39">
        <v>1884</v>
      </c>
      <c r="O60" s="39"/>
      <c r="P60" s="39">
        <v>556</v>
      </c>
      <c r="Q60" s="39">
        <v>916</v>
      </c>
      <c r="R60" s="39"/>
      <c r="S60" s="39"/>
    </row>
    <row r="61" spans="1:19" x14ac:dyDescent="0.35">
      <c r="A61" s="3" t="s">
        <v>690</v>
      </c>
      <c r="B61" s="3" t="s">
        <v>691</v>
      </c>
      <c r="C61" s="3" t="s">
        <v>611</v>
      </c>
      <c r="D61" s="3" t="s">
        <v>611</v>
      </c>
      <c r="E61" s="3">
        <v>6.75</v>
      </c>
      <c r="F61" s="3" t="s">
        <v>15</v>
      </c>
      <c r="G61" s="39">
        <v>10411</v>
      </c>
      <c r="H61" s="39">
        <v>24052</v>
      </c>
      <c r="I61" s="39">
        <v>21604</v>
      </c>
      <c r="J61" s="39">
        <v>13804</v>
      </c>
      <c r="K61" s="39">
        <v>15863</v>
      </c>
      <c r="L61" s="39"/>
      <c r="M61" s="39">
        <v>4324</v>
      </c>
      <c r="N61" s="39">
        <v>5502</v>
      </c>
      <c r="O61" s="39"/>
      <c r="P61" s="39"/>
      <c r="Q61" s="39"/>
      <c r="R61" s="39"/>
      <c r="S61" s="39">
        <v>3875</v>
      </c>
    </row>
    <row r="62" spans="1:19" x14ac:dyDescent="0.35">
      <c r="A62" s="3" t="s">
        <v>692</v>
      </c>
      <c r="B62" s="3" t="s">
        <v>693</v>
      </c>
      <c r="C62" s="3" t="s">
        <v>611</v>
      </c>
      <c r="D62" s="3" t="s">
        <v>611</v>
      </c>
      <c r="E62" s="3">
        <v>6.94</v>
      </c>
      <c r="F62" s="3" t="s">
        <v>15</v>
      </c>
      <c r="G62" s="39">
        <v>4896</v>
      </c>
      <c r="H62" s="39"/>
      <c r="I62" s="39">
        <v>10855</v>
      </c>
      <c r="J62" s="39">
        <v>13726</v>
      </c>
      <c r="K62" s="39">
        <v>7589</v>
      </c>
      <c r="L62" s="39"/>
      <c r="M62" s="39">
        <v>3487</v>
      </c>
      <c r="N62" s="39">
        <v>2750</v>
      </c>
      <c r="O62" s="39"/>
      <c r="P62" s="39">
        <v>4238</v>
      </c>
      <c r="Q62" s="39"/>
      <c r="R62" s="39"/>
      <c r="S62" s="39">
        <v>6842</v>
      </c>
    </row>
    <row r="63" spans="1:19" x14ac:dyDescent="0.35">
      <c r="A63" s="3" t="s">
        <v>877</v>
      </c>
      <c r="B63" s="3" t="s">
        <v>878</v>
      </c>
      <c r="C63" s="3" t="s">
        <v>611</v>
      </c>
      <c r="D63" s="3" t="s">
        <v>611</v>
      </c>
      <c r="E63" s="3">
        <v>10.130000000000001</v>
      </c>
      <c r="F63" s="3" t="s">
        <v>15</v>
      </c>
      <c r="G63" s="39"/>
      <c r="H63" s="39"/>
      <c r="I63" s="39"/>
      <c r="J63" s="39"/>
      <c r="K63" s="39"/>
      <c r="L63" s="39"/>
      <c r="M63" s="39">
        <v>1334</v>
      </c>
      <c r="N63" s="39"/>
      <c r="O63" s="39">
        <v>3441</v>
      </c>
      <c r="P63" s="39">
        <v>2180</v>
      </c>
      <c r="Q63" s="39">
        <v>588</v>
      </c>
      <c r="R63" s="39"/>
      <c r="S63" s="39"/>
    </row>
    <row r="64" spans="1:19" x14ac:dyDescent="0.35">
      <c r="A64" s="3" t="s">
        <v>879</v>
      </c>
      <c r="B64" s="3" t="s">
        <v>880</v>
      </c>
      <c r="C64" s="3" t="s">
        <v>611</v>
      </c>
      <c r="D64" s="3" t="s">
        <v>611</v>
      </c>
      <c r="E64" s="3">
        <v>10.5</v>
      </c>
      <c r="F64" s="3" t="s">
        <v>15</v>
      </c>
      <c r="G64" s="39"/>
      <c r="H64" s="39"/>
      <c r="I64" s="39"/>
      <c r="J64" s="39"/>
      <c r="K64" s="39"/>
      <c r="L64" s="39"/>
      <c r="M64" s="39">
        <v>1777</v>
      </c>
      <c r="N64" s="39">
        <v>7353</v>
      </c>
      <c r="O64" s="39">
        <v>7383</v>
      </c>
      <c r="P64" s="39"/>
      <c r="Q64" s="39"/>
      <c r="R64" s="39"/>
      <c r="S64" s="39"/>
    </row>
    <row r="65" spans="1:19" x14ac:dyDescent="0.35">
      <c r="A65" s="3" t="s">
        <v>694</v>
      </c>
      <c r="B65" s="3" t="s">
        <v>695</v>
      </c>
      <c r="C65" s="3" t="s">
        <v>651</v>
      </c>
      <c r="D65" s="3" t="s">
        <v>651</v>
      </c>
      <c r="E65" s="3">
        <v>27</v>
      </c>
      <c r="F65" s="3" t="s">
        <v>24</v>
      </c>
      <c r="G65" s="39">
        <v>621</v>
      </c>
      <c r="H65" s="39">
        <v>926</v>
      </c>
      <c r="I65" s="39">
        <v>1191</v>
      </c>
      <c r="J65" s="39">
        <v>625</v>
      </c>
      <c r="K65" s="39">
        <v>1273</v>
      </c>
      <c r="L65" s="39">
        <v>1300</v>
      </c>
      <c r="M65" s="39">
        <v>1311</v>
      </c>
      <c r="N65" s="39">
        <v>664</v>
      </c>
      <c r="O65" s="39">
        <v>660</v>
      </c>
      <c r="P65" s="39">
        <v>1313</v>
      </c>
      <c r="Q65" s="39">
        <v>642</v>
      </c>
      <c r="R65" s="39">
        <v>916</v>
      </c>
      <c r="S65" s="39">
        <v>632</v>
      </c>
    </row>
    <row r="66" spans="1:19" x14ac:dyDescent="0.35">
      <c r="A66" s="3" t="s">
        <v>696</v>
      </c>
      <c r="B66" s="3" t="s">
        <v>697</v>
      </c>
      <c r="C66" s="3" t="s">
        <v>600</v>
      </c>
      <c r="D66" s="3" t="s">
        <v>600</v>
      </c>
      <c r="E66" s="3">
        <v>7.5</v>
      </c>
      <c r="F66" s="3" t="s">
        <v>4</v>
      </c>
      <c r="G66" s="39">
        <v>855</v>
      </c>
      <c r="H66" s="39">
        <v>709</v>
      </c>
      <c r="I66" s="39"/>
      <c r="J66" s="39">
        <v>1061</v>
      </c>
      <c r="K66" s="39"/>
      <c r="L66" s="39"/>
      <c r="M66" s="39">
        <v>1993</v>
      </c>
      <c r="N66" s="39">
        <v>686</v>
      </c>
      <c r="O66" s="39">
        <v>1001</v>
      </c>
      <c r="P66" s="39">
        <v>302</v>
      </c>
      <c r="Q66" s="39">
        <v>2079</v>
      </c>
      <c r="R66" s="39"/>
      <c r="S66" s="39">
        <v>1186</v>
      </c>
    </row>
    <row r="67" spans="1:19" x14ac:dyDescent="0.35">
      <c r="A67" s="3" t="s">
        <v>698</v>
      </c>
      <c r="B67" s="3" t="s">
        <v>699</v>
      </c>
      <c r="C67" s="3" t="s">
        <v>651</v>
      </c>
      <c r="D67" s="3" t="s">
        <v>651</v>
      </c>
      <c r="E67" s="3">
        <v>21</v>
      </c>
      <c r="F67" s="3" t="s">
        <v>24</v>
      </c>
      <c r="G67" s="39">
        <v>2161</v>
      </c>
      <c r="H67" s="39">
        <v>1945</v>
      </c>
      <c r="I67" s="39">
        <v>797</v>
      </c>
      <c r="J67" s="39">
        <v>1010</v>
      </c>
      <c r="K67" s="39">
        <v>1757</v>
      </c>
      <c r="L67" s="39">
        <v>2172</v>
      </c>
      <c r="M67" s="39">
        <v>1624</v>
      </c>
      <c r="N67" s="39">
        <v>769</v>
      </c>
      <c r="O67" s="39">
        <v>1328</v>
      </c>
      <c r="P67" s="39">
        <v>1212</v>
      </c>
      <c r="Q67" s="39">
        <v>688</v>
      </c>
      <c r="R67" s="39">
        <v>2403</v>
      </c>
      <c r="S67" s="39">
        <v>777</v>
      </c>
    </row>
    <row r="68" spans="1:19" x14ac:dyDescent="0.35">
      <c r="A68" s="3" t="s">
        <v>881</v>
      </c>
      <c r="B68" s="3" t="s">
        <v>882</v>
      </c>
      <c r="C68" s="3" t="s">
        <v>651</v>
      </c>
      <c r="D68" s="3" t="s">
        <v>651</v>
      </c>
      <c r="E68" s="3">
        <v>32.81</v>
      </c>
      <c r="F68" s="3" t="s">
        <v>24</v>
      </c>
      <c r="G68" s="39">
        <v>654</v>
      </c>
      <c r="H68" s="39"/>
      <c r="I68" s="39">
        <v>603</v>
      </c>
      <c r="J68" s="39">
        <v>283</v>
      </c>
      <c r="K68" s="39"/>
      <c r="L68" s="39">
        <v>1409</v>
      </c>
      <c r="M68" s="39"/>
      <c r="N68" s="39"/>
      <c r="O68" s="39">
        <v>389</v>
      </c>
      <c r="P68" s="39">
        <v>607</v>
      </c>
      <c r="Q68" s="39"/>
      <c r="R68" s="39"/>
      <c r="S68" s="39"/>
    </row>
    <row r="69" spans="1:19" x14ac:dyDescent="0.35">
      <c r="A69" s="3" t="s">
        <v>883</v>
      </c>
      <c r="B69" s="3" t="s">
        <v>884</v>
      </c>
      <c r="C69" s="3" t="s">
        <v>611</v>
      </c>
      <c r="D69" s="3" t="s">
        <v>611</v>
      </c>
      <c r="E69" s="3">
        <v>8.6300000000000008</v>
      </c>
      <c r="F69" s="3" t="s">
        <v>15</v>
      </c>
      <c r="G69" s="39"/>
      <c r="H69" s="39"/>
      <c r="I69" s="39"/>
      <c r="J69" s="39"/>
      <c r="K69" s="39"/>
      <c r="L69" s="39"/>
      <c r="M69" s="39">
        <v>2054</v>
      </c>
      <c r="N69" s="39"/>
      <c r="O69" s="39"/>
      <c r="P69" s="39">
        <v>2213</v>
      </c>
      <c r="Q69" s="39"/>
      <c r="R69" s="39"/>
      <c r="S69" s="39"/>
    </row>
    <row r="70" spans="1:19" x14ac:dyDescent="0.35">
      <c r="A70" s="3" t="s">
        <v>700</v>
      </c>
      <c r="B70" s="3" t="s">
        <v>701</v>
      </c>
      <c r="C70" s="3" t="s">
        <v>600</v>
      </c>
      <c r="D70" s="3" t="s">
        <v>600</v>
      </c>
      <c r="E70" s="3">
        <v>10.5</v>
      </c>
      <c r="F70" s="3" t="s">
        <v>4</v>
      </c>
      <c r="G70" s="39">
        <v>22748</v>
      </c>
      <c r="H70" s="39">
        <v>25864</v>
      </c>
      <c r="I70" s="39">
        <v>11163</v>
      </c>
      <c r="J70" s="39">
        <v>39468</v>
      </c>
      <c r="K70" s="39">
        <v>27062</v>
      </c>
      <c r="L70" s="39"/>
      <c r="M70" s="39">
        <v>9051</v>
      </c>
      <c r="N70" s="39">
        <v>8796</v>
      </c>
      <c r="O70" s="39">
        <v>21711</v>
      </c>
      <c r="P70" s="39">
        <v>9914</v>
      </c>
      <c r="Q70" s="39">
        <v>8035</v>
      </c>
      <c r="R70" s="39">
        <v>15944</v>
      </c>
      <c r="S70" s="39">
        <v>43459</v>
      </c>
    </row>
    <row r="71" spans="1:19" x14ac:dyDescent="0.35">
      <c r="A71" s="3" t="s">
        <v>702</v>
      </c>
      <c r="B71" s="3" t="s">
        <v>703</v>
      </c>
      <c r="C71" s="3" t="s">
        <v>600</v>
      </c>
      <c r="D71" s="3" t="s">
        <v>600</v>
      </c>
      <c r="E71" s="3">
        <v>10.5</v>
      </c>
      <c r="F71" s="3" t="s">
        <v>4</v>
      </c>
      <c r="G71" s="39">
        <v>2611</v>
      </c>
      <c r="H71" s="39"/>
      <c r="I71" s="39"/>
      <c r="J71" s="39"/>
      <c r="K71" s="39"/>
      <c r="L71" s="39"/>
      <c r="M71" s="39">
        <v>4512</v>
      </c>
      <c r="N71" s="39">
        <v>7065</v>
      </c>
      <c r="O71" s="39">
        <v>7017</v>
      </c>
      <c r="P71" s="39">
        <v>4028</v>
      </c>
      <c r="Q71" s="39">
        <v>4317</v>
      </c>
      <c r="R71" s="39">
        <v>4806</v>
      </c>
      <c r="S71" s="39">
        <v>13748</v>
      </c>
    </row>
    <row r="72" spans="1:19" x14ac:dyDescent="0.35">
      <c r="A72" s="3" t="s">
        <v>704</v>
      </c>
      <c r="B72" s="3" t="s">
        <v>705</v>
      </c>
      <c r="C72" s="3" t="s">
        <v>600</v>
      </c>
      <c r="D72" s="3" t="s">
        <v>600</v>
      </c>
      <c r="E72" s="3">
        <v>9.75</v>
      </c>
      <c r="F72" s="3" t="s">
        <v>4</v>
      </c>
      <c r="G72" s="39"/>
      <c r="H72" s="39">
        <v>2130</v>
      </c>
      <c r="I72" s="39"/>
      <c r="J72" s="39">
        <v>720</v>
      </c>
      <c r="K72" s="39"/>
      <c r="L72" s="39"/>
      <c r="M72" s="39">
        <v>804</v>
      </c>
      <c r="N72" s="39"/>
      <c r="O72" s="39">
        <v>1128</v>
      </c>
      <c r="P72" s="39"/>
      <c r="Q72" s="39"/>
      <c r="R72" s="39"/>
      <c r="S72" s="39"/>
    </row>
    <row r="73" spans="1:19" x14ac:dyDescent="0.35">
      <c r="A73" s="3" t="s">
        <v>706</v>
      </c>
      <c r="B73" s="3" t="s">
        <v>707</v>
      </c>
      <c r="C73" s="3" t="s">
        <v>611</v>
      </c>
      <c r="D73" s="3" t="s">
        <v>611</v>
      </c>
      <c r="E73" s="3">
        <v>12</v>
      </c>
      <c r="F73" s="3" t="s">
        <v>15</v>
      </c>
      <c r="G73" s="39">
        <v>5434</v>
      </c>
      <c r="H73" s="39">
        <v>6338</v>
      </c>
      <c r="I73" s="39">
        <v>2636</v>
      </c>
      <c r="J73" s="39"/>
      <c r="K73" s="39"/>
      <c r="L73" s="39">
        <v>3380</v>
      </c>
      <c r="M73" s="39">
        <v>1921</v>
      </c>
      <c r="N73" s="39">
        <v>3279</v>
      </c>
      <c r="O73" s="39"/>
      <c r="P73" s="39">
        <v>3761</v>
      </c>
      <c r="Q73" s="39">
        <v>3436</v>
      </c>
      <c r="R73" s="39"/>
      <c r="S73" s="39">
        <v>5914</v>
      </c>
    </row>
    <row r="74" spans="1:19" x14ac:dyDescent="0.35">
      <c r="A74" s="3" t="s">
        <v>885</v>
      </c>
      <c r="B74" s="3" t="s">
        <v>886</v>
      </c>
      <c r="C74" s="3" t="s">
        <v>611</v>
      </c>
      <c r="D74" s="3" t="s">
        <v>611</v>
      </c>
      <c r="E74" s="3">
        <v>12</v>
      </c>
      <c r="F74" s="3" t="s">
        <v>15</v>
      </c>
      <c r="G74" s="39"/>
      <c r="H74" s="39"/>
      <c r="I74" s="39"/>
      <c r="J74" s="39"/>
      <c r="K74" s="39"/>
      <c r="L74" s="39">
        <v>8771</v>
      </c>
      <c r="M74" s="39">
        <v>5893</v>
      </c>
      <c r="N74" s="39">
        <v>1937</v>
      </c>
      <c r="O74" s="39"/>
      <c r="P74" s="39"/>
      <c r="Q74" s="39"/>
      <c r="R74" s="39"/>
      <c r="S74" s="39"/>
    </row>
    <row r="75" spans="1:19" x14ac:dyDescent="0.35">
      <c r="A75" s="3" t="s">
        <v>708</v>
      </c>
      <c r="B75" s="3" t="s">
        <v>709</v>
      </c>
      <c r="C75" s="3" t="s">
        <v>611</v>
      </c>
      <c r="D75" s="3" t="s">
        <v>611</v>
      </c>
      <c r="E75" s="3">
        <v>10.88</v>
      </c>
      <c r="F75" s="3" t="s">
        <v>15</v>
      </c>
      <c r="G75" s="39">
        <v>4585</v>
      </c>
      <c r="H75" s="39">
        <v>4679</v>
      </c>
      <c r="I75" s="39">
        <v>4248</v>
      </c>
      <c r="J75" s="39">
        <v>3679</v>
      </c>
      <c r="K75" s="39">
        <v>1729</v>
      </c>
      <c r="L75" s="39">
        <v>3707</v>
      </c>
      <c r="M75" s="39">
        <v>4311</v>
      </c>
      <c r="N75" s="39">
        <v>6597</v>
      </c>
      <c r="O75" s="39">
        <v>3990</v>
      </c>
      <c r="P75" s="39">
        <v>3044</v>
      </c>
      <c r="Q75" s="39">
        <v>2933</v>
      </c>
      <c r="R75" s="39"/>
      <c r="S75" s="39">
        <v>3486</v>
      </c>
    </row>
    <row r="76" spans="1:19" x14ac:dyDescent="0.35">
      <c r="A76" s="3" t="s">
        <v>710</v>
      </c>
      <c r="B76" s="3" t="s">
        <v>711</v>
      </c>
      <c r="C76" s="3" t="s">
        <v>611</v>
      </c>
      <c r="D76" s="3" t="s">
        <v>611</v>
      </c>
      <c r="E76" s="3">
        <v>12.38</v>
      </c>
      <c r="F76" s="3" t="s">
        <v>15</v>
      </c>
      <c r="G76" s="39">
        <v>3542</v>
      </c>
      <c r="H76" s="39">
        <v>9554</v>
      </c>
      <c r="I76" s="39">
        <v>1903</v>
      </c>
      <c r="J76" s="39"/>
      <c r="K76" s="39"/>
      <c r="L76" s="39"/>
      <c r="M76" s="39">
        <v>5202</v>
      </c>
      <c r="N76" s="39">
        <v>2373</v>
      </c>
      <c r="O76" s="39">
        <v>1938</v>
      </c>
      <c r="P76" s="39">
        <v>1990</v>
      </c>
      <c r="Q76" s="39"/>
      <c r="R76" s="39">
        <v>1339</v>
      </c>
      <c r="S76" s="39">
        <v>5152</v>
      </c>
    </row>
    <row r="77" spans="1:19" x14ac:dyDescent="0.35">
      <c r="A77" s="3" t="s">
        <v>712</v>
      </c>
      <c r="B77" s="3" t="s">
        <v>713</v>
      </c>
      <c r="C77" s="3" t="s">
        <v>600</v>
      </c>
      <c r="D77" s="3" t="s">
        <v>600</v>
      </c>
      <c r="E77" s="3">
        <v>13.5</v>
      </c>
      <c r="F77" s="3" t="s">
        <v>7</v>
      </c>
      <c r="G77" s="39">
        <v>17418</v>
      </c>
      <c r="H77" s="39">
        <v>8086</v>
      </c>
      <c r="I77" s="39">
        <v>3928</v>
      </c>
      <c r="J77" s="39">
        <v>4594</v>
      </c>
      <c r="K77" s="39">
        <v>9408</v>
      </c>
      <c r="L77" s="39">
        <v>18790</v>
      </c>
      <c r="M77" s="39"/>
      <c r="N77" s="39"/>
      <c r="O77" s="39">
        <v>9062</v>
      </c>
      <c r="P77" s="39">
        <v>9365</v>
      </c>
      <c r="Q77" s="39">
        <v>12679</v>
      </c>
      <c r="R77" s="39">
        <v>33498</v>
      </c>
      <c r="S77" s="39"/>
    </row>
    <row r="78" spans="1:19" x14ac:dyDescent="0.35">
      <c r="A78" s="3" t="s">
        <v>714</v>
      </c>
      <c r="B78" s="3" t="s">
        <v>715</v>
      </c>
      <c r="C78" s="3" t="s">
        <v>600</v>
      </c>
      <c r="D78" s="3" t="s">
        <v>600</v>
      </c>
      <c r="E78" s="3">
        <v>13.5</v>
      </c>
      <c r="F78" s="3" t="s">
        <v>7</v>
      </c>
      <c r="G78" s="39">
        <v>4355</v>
      </c>
      <c r="H78" s="39">
        <v>6855</v>
      </c>
      <c r="I78" s="39">
        <v>7807</v>
      </c>
      <c r="J78" s="39">
        <v>11812</v>
      </c>
      <c r="K78" s="39">
        <v>6317</v>
      </c>
      <c r="L78" s="39">
        <v>2505</v>
      </c>
      <c r="M78" s="39"/>
      <c r="N78" s="39"/>
      <c r="O78" s="39">
        <v>10422</v>
      </c>
      <c r="P78" s="39">
        <v>7945</v>
      </c>
      <c r="Q78" s="39">
        <v>14556</v>
      </c>
      <c r="R78" s="39">
        <v>19008</v>
      </c>
      <c r="S78" s="39"/>
    </row>
    <row r="79" spans="1:19" x14ac:dyDescent="0.35">
      <c r="A79" s="3" t="s">
        <v>716</v>
      </c>
      <c r="B79" s="3" t="s">
        <v>717</v>
      </c>
      <c r="C79" s="3" t="s">
        <v>600</v>
      </c>
      <c r="D79" s="3" t="s">
        <v>600</v>
      </c>
      <c r="E79" s="3">
        <v>13.5</v>
      </c>
      <c r="F79" s="3" t="s">
        <v>7</v>
      </c>
      <c r="G79" s="39">
        <v>4666</v>
      </c>
      <c r="H79" s="39">
        <v>9006</v>
      </c>
      <c r="I79" s="39">
        <v>3192</v>
      </c>
      <c r="J79" s="39">
        <v>8710</v>
      </c>
      <c r="K79" s="39">
        <v>7028</v>
      </c>
      <c r="L79" s="39">
        <v>2517</v>
      </c>
      <c r="M79" s="39"/>
      <c r="N79" s="39"/>
      <c r="O79" s="39">
        <v>7095</v>
      </c>
      <c r="P79" s="39">
        <v>1484</v>
      </c>
      <c r="Q79" s="39">
        <v>8400</v>
      </c>
      <c r="R79" s="39">
        <v>12192</v>
      </c>
      <c r="S79" s="39"/>
    </row>
    <row r="80" spans="1:19" x14ac:dyDescent="0.35">
      <c r="A80" s="3" t="s">
        <v>718</v>
      </c>
      <c r="B80" s="3" t="s">
        <v>719</v>
      </c>
      <c r="C80" s="3" t="s">
        <v>611</v>
      </c>
      <c r="D80" s="3" t="s">
        <v>611</v>
      </c>
      <c r="E80" s="3">
        <v>12.13</v>
      </c>
      <c r="F80" s="3" t="s">
        <v>726</v>
      </c>
      <c r="G80" s="39">
        <v>1793</v>
      </c>
      <c r="H80" s="39"/>
      <c r="I80" s="39"/>
      <c r="J80" s="39">
        <v>2223</v>
      </c>
      <c r="K80" s="39"/>
      <c r="L80" s="39"/>
      <c r="M80" s="39"/>
      <c r="N80" s="39">
        <v>1338</v>
      </c>
      <c r="O80" s="39"/>
      <c r="P80" s="39">
        <v>791</v>
      </c>
      <c r="Q80" s="39">
        <v>2049</v>
      </c>
      <c r="R80" s="39">
        <v>1892</v>
      </c>
      <c r="S80" s="39"/>
    </row>
    <row r="81" spans="1:19" x14ac:dyDescent="0.35">
      <c r="A81" s="3" t="s">
        <v>720</v>
      </c>
      <c r="B81" s="3" t="s">
        <v>721</v>
      </c>
      <c r="C81" s="3" t="s">
        <v>611</v>
      </c>
      <c r="D81" s="3" t="s">
        <v>611</v>
      </c>
      <c r="E81" s="3">
        <v>11.88</v>
      </c>
      <c r="F81" s="3" t="s">
        <v>726</v>
      </c>
      <c r="G81" s="39">
        <v>1566</v>
      </c>
      <c r="H81" s="39"/>
      <c r="I81" s="39"/>
      <c r="J81" s="39">
        <v>969</v>
      </c>
      <c r="K81" s="39">
        <v>1091</v>
      </c>
      <c r="L81" s="39"/>
      <c r="M81" s="39"/>
      <c r="N81" s="39"/>
      <c r="O81" s="39"/>
      <c r="P81" s="39">
        <v>574</v>
      </c>
      <c r="Q81" s="39">
        <v>1615</v>
      </c>
      <c r="R81" s="39"/>
      <c r="S81" s="39"/>
    </row>
    <row r="82" spans="1:19" x14ac:dyDescent="0.35">
      <c r="A82" s="3" t="s">
        <v>722</v>
      </c>
      <c r="B82" s="3" t="s">
        <v>723</v>
      </c>
      <c r="C82" s="3" t="s">
        <v>611</v>
      </c>
      <c r="D82" s="3" t="s">
        <v>611</v>
      </c>
      <c r="E82" s="3">
        <v>11.88</v>
      </c>
      <c r="F82" s="3" t="s">
        <v>726</v>
      </c>
      <c r="G82" s="39">
        <v>2560</v>
      </c>
      <c r="H82" s="39"/>
      <c r="I82" s="39"/>
      <c r="J82" s="39">
        <v>1201</v>
      </c>
      <c r="K82" s="39">
        <v>1932</v>
      </c>
      <c r="L82" s="39"/>
      <c r="M82" s="39"/>
      <c r="N82" s="39"/>
      <c r="O82" s="39"/>
      <c r="P82" s="39">
        <v>603</v>
      </c>
      <c r="Q82" s="39">
        <v>1015</v>
      </c>
      <c r="R82" s="39"/>
      <c r="S82" s="39"/>
    </row>
    <row r="83" spans="1:19" x14ac:dyDescent="0.35">
      <c r="A83" s="3" t="s">
        <v>727</v>
      </c>
      <c r="B83" s="3" t="s">
        <v>728</v>
      </c>
      <c r="C83" s="3" t="s">
        <v>600</v>
      </c>
      <c r="D83" s="3" t="s">
        <v>600</v>
      </c>
      <c r="E83" s="3">
        <v>15.75</v>
      </c>
      <c r="F83" s="3" t="s">
        <v>4</v>
      </c>
      <c r="G83" s="39">
        <v>2181</v>
      </c>
      <c r="H83" s="39">
        <v>3870</v>
      </c>
      <c r="I83" s="39">
        <v>2415</v>
      </c>
      <c r="J83" s="39"/>
      <c r="K83" s="39">
        <v>1239</v>
      </c>
      <c r="L83" s="39">
        <v>5952</v>
      </c>
      <c r="M83" s="39">
        <v>2434</v>
      </c>
      <c r="N83" s="39">
        <v>6189</v>
      </c>
      <c r="O83" s="39">
        <v>3867</v>
      </c>
      <c r="P83" s="39">
        <v>2480</v>
      </c>
      <c r="Q83" s="39"/>
      <c r="R83" s="39"/>
      <c r="S83" s="39">
        <v>2549</v>
      </c>
    </row>
    <row r="84" spans="1:19" x14ac:dyDescent="0.35">
      <c r="A84" s="3" t="s">
        <v>887</v>
      </c>
      <c r="B84" s="3" t="s">
        <v>888</v>
      </c>
      <c r="C84" s="3" t="s">
        <v>600</v>
      </c>
      <c r="D84" s="3" t="s">
        <v>600</v>
      </c>
      <c r="E84" s="3">
        <v>13.5</v>
      </c>
      <c r="F84" s="3" t="s">
        <v>7</v>
      </c>
      <c r="G84" s="39"/>
      <c r="H84" s="39"/>
      <c r="I84" s="39"/>
      <c r="J84" s="39"/>
      <c r="K84" s="39">
        <v>6691</v>
      </c>
      <c r="L84" s="39"/>
      <c r="M84" s="39"/>
      <c r="N84" s="39"/>
      <c r="O84" s="39"/>
      <c r="P84" s="39"/>
      <c r="Q84" s="39"/>
      <c r="R84" s="39"/>
      <c r="S84" s="39"/>
    </row>
    <row r="85" spans="1:19" x14ac:dyDescent="0.35">
      <c r="A85" s="3" t="s">
        <v>729</v>
      </c>
      <c r="B85" s="3" t="s">
        <v>730</v>
      </c>
      <c r="C85" s="3" t="s">
        <v>600</v>
      </c>
      <c r="D85" s="3" t="s">
        <v>600</v>
      </c>
      <c r="E85" s="3">
        <v>13.5</v>
      </c>
      <c r="F85" s="3" t="s">
        <v>7</v>
      </c>
      <c r="G85" s="39">
        <v>4936</v>
      </c>
      <c r="H85" s="39">
        <v>1192</v>
      </c>
      <c r="I85" s="39"/>
      <c r="J85" s="39"/>
      <c r="K85" s="39">
        <v>6861</v>
      </c>
      <c r="L85" s="39"/>
      <c r="M85" s="39"/>
      <c r="N85" s="39"/>
      <c r="O85" s="39"/>
      <c r="P85" s="39"/>
      <c r="Q85" s="39"/>
      <c r="R85" s="39"/>
      <c r="S85" s="39"/>
    </row>
    <row r="86" spans="1:19" x14ac:dyDescent="0.35">
      <c r="A86" s="3" t="s">
        <v>731</v>
      </c>
      <c r="B86" s="3" t="s">
        <v>732</v>
      </c>
      <c r="C86" s="3" t="s">
        <v>600</v>
      </c>
      <c r="D86" s="3" t="s">
        <v>600</v>
      </c>
      <c r="E86" s="3">
        <v>20.25</v>
      </c>
      <c r="F86" s="3" t="s">
        <v>4</v>
      </c>
      <c r="G86" s="39"/>
      <c r="H86" s="39">
        <v>1398</v>
      </c>
      <c r="I86" s="39">
        <v>4161</v>
      </c>
      <c r="J86" s="39">
        <v>2779</v>
      </c>
      <c r="K86" s="39">
        <v>4026</v>
      </c>
      <c r="L86" s="39">
        <v>2059</v>
      </c>
      <c r="M86" s="39">
        <v>4007</v>
      </c>
      <c r="N86" s="39"/>
      <c r="O86" s="39">
        <v>1730</v>
      </c>
      <c r="P86" s="39">
        <v>4120</v>
      </c>
      <c r="Q86" s="39"/>
      <c r="R86" s="39"/>
      <c r="S86" s="39">
        <v>5803</v>
      </c>
    </row>
    <row r="87" spans="1:19" x14ac:dyDescent="0.35">
      <c r="A87" s="3" t="s">
        <v>733</v>
      </c>
      <c r="B87" s="3" t="s">
        <v>734</v>
      </c>
      <c r="C87" s="3" t="s">
        <v>600</v>
      </c>
      <c r="D87" s="3" t="s">
        <v>600</v>
      </c>
      <c r="E87" s="3">
        <v>31.5</v>
      </c>
      <c r="F87" s="3" t="s">
        <v>4</v>
      </c>
      <c r="G87" s="39">
        <v>2643</v>
      </c>
      <c r="H87" s="39">
        <v>3940</v>
      </c>
      <c r="I87" s="39"/>
      <c r="J87" s="39"/>
      <c r="K87" s="39"/>
      <c r="L87" s="39">
        <v>5136</v>
      </c>
      <c r="M87" s="39">
        <v>4996</v>
      </c>
      <c r="N87" s="39">
        <v>4540</v>
      </c>
      <c r="O87" s="39">
        <v>5298</v>
      </c>
      <c r="P87" s="39"/>
      <c r="Q87" s="39">
        <v>5231</v>
      </c>
      <c r="R87" s="39"/>
      <c r="S87" s="39">
        <v>5351</v>
      </c>
    </row>
    <row r="88" spans="1:19" x14ac:dyDescent="0.35">
      <c r="A88" s="3" t="s">
        <v>889</v>
      </c>
      <c r="B88" s="3" t="s">
        <v>890</v>
      </c>
      <c r="C88" s="3" t="s">
        <v>600</v>
      </c>
      <c r="D88" s="3" t="s">
        <v>600</v>
      </c>
      <c r="E88" s="3">
        <v>15.75</v>
      </c>
      <c r="F88" s="3" t="s">
        <v>4</v>
      </c>
      <c r="G88" s="39">
        <v>405</v>
      </c>
      <c r="H88" s="39">
        <v>393</v>
      </c>
      <c r="I88" s="39">
        <v>50</v>
      </c>
      <c r="J88" s="39">
        <v>362</v>
      </c>
      <c r="K88" s="39">
        <v>317</v>
      </c>
      <c r="L88" s="39">
        <v>240</v>
      </c>
      <c r="M88" s="39">
        <v>169</v>
      </c>
      <c r="N88" s="39"/>
      <c r="O88" s="39">
        <v>103</v>
      </c>
      <c r="P88" s="39"/>
      <c r="Q88" s="39"/>
      <c r="R88" s="39"/>
      <c r="S88" s="39"/>
    </row>
    <row r="89" spans="1:19" x14ac:dyDescent="0.35">
      <c r="A89" s="3" t="s">
        <v>891</v>
      </c>
      <c r="B89" s="3" t="s">
        <v>892</v>
      </c>
      <c r="C89" s="3" t="s">
        <v>600</v>
      </c>
      <c r="D89" s="3" t="s">
        <v>600</v>
      </c>
      <c r="E89" s="3">
        <v>24</v>
      </c>
      <c r="F89" s="3" t="s">
        <v>4</v>
      </c>
      <c r="G89" s="39">
        <v>1918</v>
      </c>
      <c r="H89" s="39"/>
      <c r="I89" s="39"/>
      <c r="J89" s="39"/>
      <c r="K89" s="39"/>
      <c r="L89" s="39"/>
      <c r="M89" s="39">
        <v>718</v>
      </c>
      <c r="N89" s="39">
        <v>3985</v>
      </c>
      <c r="O89" s="39">
        <v>3391</v>
      </c>
      <c r="P89" s="39">
        <v>6428</v>
      </c>
      <c r="Q89" s="39"/>
      <c r="R89" s="39"/>
      <c r="S89" s="39">
        <v>4167</v>
      </c>
    </row>
    <row r="90" spans="1:19" x14ac:dyDescent="0.35">
      <c r="A90" s="3" t="s">
        <v>893</v>
      </c>
      <c r="B90" s="3" t="s">
        <v>894</v>
      </c>
      <c r="C90" s="3" t="s">
        <v>611</v>
      </c>
      <c r="D90" s="3" t="s">
        <v>611</v>
      </c>
      <c r="E90" s="3">
        <v>16.25</v>
      </c>
      <c r="F90" s="3" t="s">
        <v>15</v>
      </c>
      <c r="G90" s="39">
        <v>896</v>
      </c>
      <c r="H90" s="39"/>
      <c r="I90" s="39"/>
      <c r="J90" s="39"/>
      <c r="K90" s="39"/>
      <c r="L90" s="39"/>
      <c r="M90" s="39"/>
      <c r="N90" s="39"/>
      <c r="O90" s="39"/>
      <c r="P90" s="39"/>
      <c r="Q90" s="39"/>
      <c r="R90" s="39"/>
      <c r="S90" s="39"/>
    </row>
    <row r="91" spans="1:19" x14ac:dyDescent="0.35">
      <c r="A91" s="3" t="s">
        <v>895</v>
      </c>
      <c r="B91" s="3" t="s">
        <v>896</v>
      </c>
      <c r="C91" s="3" t="s">
        <v>611</v>
      </c>
      <c r="D91" s="3" t="s">
        <v>611</v>
      </c>
      <c r="E91" s="3">
        <v>12</v>
      </c>
      <c r="F91" s="3" t="s">
        <v>15</v>
      </c>
      <c r="G91" s="39">
        <v>1792</v>
      </c>
      <c r="H91" s="39"/>
      <c r="I91" s="39"/>
      <c r="J91" s="39"/>
      <c r="K91" s="39"/>
      <c r="L91" s="39"/>
      <c r="M91" s="39"/>
      <c r="N91" s="39"/>
      <c r="O91" s="39"/>
      <c r="P91" s="39"/>
      <c r="Q91" s="39"/>
      <c r="R91" s="39"/>
      <c r="S91" s="39"/>
    </row>
    <row r="92" spans="1:19" x14ac:dyDescent="0.35">
      <c r="A92" s="3" t="s">
        <v>897</v>
      </c>
      <c r="B92" s="3" t="s">
        <v>898</v>
      </c>
      <c r="C92" s="3" t="s">
        <v>611</v>
      </c>
      <c r="D92" s="3" t="s">
        <v>611</v>
      </c>
      <c r="E92" s="3">
        <v>12.25</v>
      </c>
      <c r="F92" s="3" t="s">
        <v>15</v>
      </c>
      <c r="G92" s="39">
        <v>898</v>
      </c>
      <c r="H92" s="39"/>
      <c r="I92" s="39"/>
      <c r="J92" s="39"/>
      <c r="K92" s="39"/>
      <c r="L92" s="39"/>
      <c r="M92" s="39"/>
      <c r="N92" s="39"/>
      <c r="O92" s="39"/>
      <c r="P92" s="39"/>
      <c r="Q92" s="39"/>
      <c r="R92" s="39"/>
      <c r="S92" s="39"/>
    </row>
    <row r="93" spans="1:19" x14ac:dyDescent="0.35">
      <c r="A93" s="3" t="s">
        <v>899</v>
      </c>
      <c r="B93" s="3" t="s">
        <v>900</v>
      </c>
      <c r="C93" s="3" t="s">
        <v>611</v>
      </c>
      <c r="D93" s="3" t="s">
        <v>611</v>
      </c>
      <c r="E93" s="3">
        <v>12.5</v>
      </c>
      <c r="F93" s="3" t="s">
        <v>15</v>
      </c>
      <c r="G93" s="39">
        <v>1435</v>
      </c>
      <c r="H93" s="39"/>
      <c r="I93" s="39"/>
      <c r="J93" s="39"/>
      <c r="K93" s="39"/>
      <c r="L93" s="39"/>
      <c r="M93" s="39"/>
      <c r="N93" s="39"/>
      <c r="O93" s="39"/>
      <c r="P93" s="39"/>
      <c r="Q93" s="39"/>
      <c r="R93" s="39"/>
      <c r="S93" s="39"/>
    </row>
    <row r="94" spans="1:19" x14ac:dyDescent="0.35">
      <c r="A94" s="3" t="s">
        <v>901</v>
      </c>
      <c r="B94" s="3" t="s">
        <v>902</v>
      </c>
      <c r="C94" s="3" t="s">
        <v>611</v>
      </c>
      <c r="D94" s="3" t="s">
        <v>611</v>
      </c>
      <c r="E94" s="3">
        <v>13.25</v>
      </c>
      <c r="F94" s="3" t="s">
        <v>15</v>
      </c>
      <c r="G94" s="39">
        <v>976</v>
      </c>
      <c r="H94" s="39"/>
      <c r="I94" s="39"/>
      <c r="J94" s="39"/>
      <c r="K94" s="39"/>
      <c r="L94" s="39"/>
      <c r="M94" s="39"/>
      <c r="N94" s="39"/>
      <c r="O94" s="39"/>
      <c r="P94" s="39"/>
      <c r="Q94" s="39"/>
      <c r="R94" s="39"/>
      <c r="S94" s="39"/>
    </row>
    <row r="95" spans="1:19" x14ac:dyDescent="0.35">
      <c r="A95" s="3" t="s">
        <v>903</v>
      </c>
      <c r="B95" s="3" t="s">
        <v>904</v>
      </c>
      <c r="C95" s="3" t="s">
        <v>611</v>
      </c>
      <c r="D95" s="3" t="s">
        <v>611</v>
      </c>
      <c r="E95" s="3">
        <v>12</v>
      </c>
      <c r="F95" s="3" t="s">
        <v>15</v>
      </c>
      <c r="G95" s="39">
        <v>767</v>
      </c>
      <c r="H95" s="39"/>
      <c r="I95" s="39"/>
      <c r="J95" s="39"/>
      <c r="K95" s="39"/>
      <c r="L95" s="39"/>
      <c r="M95" s="39"/>
      <c r="N95" s="39"/>
      <c r="O95" s="39"/>
      <c r="P95" s="39"/>
      <c r="Q95" s="39"/>
      <c r="R95" s="39"/>
      <c r="S95" s="39"/>
    </row>
    <row r="96" spans="1:19" x14ac:dyDescent="0.35">
      <c r="A96" s="3" t="s">
        <v>735</v>
      </c>
      <c r="B96" s="3" t="s">
        <v>736</v>
      </c>
      <c r="C96" s="3" t="s">
        <v>651</v>
      </c>
      <c r="D96" s="3" t="s">
        <v>651</v>
      </c>
      <c r="E96" s="3">
        <v>23.44</v>
      </c>
      <c r="F96" s="3" t="s">
        <v>24</v>
      </c>
      <c r="G96" s="39">
        <v>3885</v>
      </c>
      <c r="H96" s="39">
        <v>8033</v>
      </c>
      <c r="I96" s="39">
        <v>5494</v>
      </c>
      <c r="J96" s="39">
        <v>8900</v>
      </c>
      <c r="K96" s="39">
        <v>5597</v>
      </c>
      <c r="L96" s="39">
        <v>4813</v>
      </c>
      <c r="M96" s="39">
        <v>9461</v>
      </c>
      <c r="N96" s="39">
        <v>8912</v>
      </c>
      <c r="O96" s="39">
        <v>6806</v>
      </c>
      <c r="P96" s="39">
        <v>4789</v>
      </c>
      <c r="Q96" s="39">
        <v>7789</v>
      </c>
      <c r="R96" s="39">
        <v>4504</v>
      </c>
      <c r="S96" s="39">
        <v>9468</v>
      </c>
    </row>
    <row r="97" spans="1:19" x14ac:dyDescent="0.35">
      <c r="A97" s="3" t="s">
        <v>737</v>
      </c>
      <c r="B97" s="3" t="s">
        <v>738</v>
      </c>
      <c r="C97" s="3" t="s">
        <v>651</v>
      </c>
      <c r="D97" s="3" t="s">
        <v>651</v>
      </c>
      <c r="E97" s="3">
        <v>20</v>
      </c>
      <c r="F97" s="3" t="s">
        <v>24</v>
      </c>
      <c r="G97" s="39">
        <v>9236</v>
      </c>
      <c r="H97" s="39">
        <v>12514</v>
      </c>
      <c r="I97" s="39">
        <v>11968</v>
      </c>
      <c r="J97" s="39">
        <v>15196</v>
      </c>
      <c r="K97" s="39">
        <v>11817</v>
      </c>
      <c r="L97" s="39">
        <v>8859</v>
      </c>
      <c r="M97" s="39">
        <v>15502</v>
      </c>
      <c r="N97" s="39">
        <v>17589</v>
      </c>
      <c r="O97" s="39">
        <v>11860</v>
      </c>
      <c r="P97" s="39">
        <v>12164</v>
      </c>
      <c r="Q97" s="39">
        <v>15854</v>
      </c>
      <c r="R97" s="39">
        <v>10834</v>
      </c>
      <c r="S97" s="39">
        <v>19318</v>
      </c>
    </row>
    <row r="98" spans="1:19" x14ac:dyDescent="0.35">
      <c r="A98" s="3" t="s">
        <v>905</v>
      </c>
      <c r="B98" s="3" t="s">
        <v>906</v>
      </c>
      <c r="C98" s="3" t="s">
        <v>611</v>
      </c>
      <c r="D98" s="3" t="s">
        <v>611</v>
      </c>
      <c r="E98" s="3">
        <v>12.25</v>
      </c>
      <c r="F98" s="3" t="s">
        <v>15</v>
      </c>
      <c r="G98" s="39">
        <v>896</v>
      </c>
      <c r="H98" s="39"/>
      <c r="I98" s="39"/>
      <c r="J98" s="39"/>
      <c r="K98" s="39"/>
      <c r="L98" s="39"/>
      <c r="M98" s="39"/>
      <c r="N98" s="39"/>
      <c r="O98" s="39"/>
      <c r="P98" s="39"/>
      <c r="Q98" s="39"/>
      <c r="R98" s="39"/>
      <c r="S98" s="39"/>
    </row>
    <row r="99" spans="1:19" x14ac:dyDescent="0.35">
      <c r="A99" s="3" t="s">
        <v>907</v>
      </c>
      <c r="B99" s="3" t="s">
        <v>908</v>
      </c>
      <c r="C99" s="3" t="s">
        <v>600</v>
      </c>
      <c r="D99" s="3" t="s">
        <v>600</v>
      </c>
      <c r="E99" s="3">
        <v>24</v>
      </c>
      <c r="F99" s="3" t="s">
        <v>4</v>
      </c>
      <c r="G99" s="39">
        <v>365</v>
      </c>
      <c r="H99" s="39"/>
      <c r="I99" s="39"/>
      <c r="J99" s="39"/>
      <c r="K99" s="39"/>
      <c r="L99" s="39"/>
      <c r="M99" s="39"/>
      <c r="N99" s="39"/>
      <c r="O99" s="39"/>
      <c r="P99" s="39"/>
      <c r="Q99" s="39"/>
      <c r="R99" s="39"/>
      <c r="S99" s="39"/>
    </row>
    <row r="100" spans="1:19" x14ac:dyDescent="0.35">
      <c r="A100" s="3" t="s">
        <v>909</v>
      </c>
      <c r="B100" s="3" t="s">
        <v>910</v>
      </c>
      <c r="C100" s="3" t="s">
        <v>600</v>
      </c>
      <c r="D100" s="3" t="s">
        <v>600</v>
      </c>
      <c r="E100" s="3">
        <v>24</v>
      </c>
      <c r="F100" s="3" t="s">
        <v>4</v>
      </c>
      <c r="G100" s="39"/>
      <c r="H100" s="39"/>
      <c r="I100" s="39"/>
      <c r="J100" s="39"/>
      <c r="K100" s="39">
        <v>322</v>
      </c>
      <c r="L100" s="39"/>
      <c r="M100" s="39"/>
      <c r="N100" s="39"/>
      <c r="O100" s="39"/>
      <c r="P100" s="39"/>
      <c r="Q100" s="39"/>
      <c r="R100" s="39"/>
      <c r="S100" s="39"/>
    </row>
    <row r="101" spans="1:19" x14ac:dyDescent="0.35">
      <c r="A101" s="3" t="s">
        <v>741</v>
      </c>
      <c r="B101" s="3" t="s">
        <v>742</v>
      </c>
      <c r="C101" s="3" t="s">
        <v>600</v>
      </c>
      <c r="D101" s="3" t="s">
        <v>600</v>
      </c>
      <c r="E101" s="3">
        <v>30.5</v>
      </c>
      <c r="F101" s="3" t="s">
        <v>4</v>
      </c>
      <c r="G101" s="39"/>
      <c r="H101" s="39">
        <v>496</v>
      </c>
      <c r="I101" s="39"/>
      <c r="J101" s="39">
        <v>1422</v>
      </c>
      <c r="K101" s="39"/>
      <c r="L101" s="39"/>
      <c r="M101" s="39">
        <v>1762</v>
      </c>
      <c r="N101" s="39"/>
      <c r="O101" s="39"/>
      <c r="P101" s="39">
        <v>1338</v>
      </c>
      <c r="Q101" s="39"/>
      <c r="R101" s="39"/>
      <c r="S101" s="39"/>
    </row>
    <row r="102" spans="1:19" x14ac:dyDescent="0.35">
      <c r="A102" s="3" t="s">
        <v>743</v>
      </c>
      <c r="B102" s="3" t="s">
        <v>744</v>
      </c>
      <c r="C102" s="3" t="s">
        <v>600</v>
      </c>
      <c r="D102" s="3" t="s">
        <v>600</v>
      </c>
      <c r="E102" s="3">
        <v>30</v>
      </c>
      <c r="F102" s="3" t="s">
        <v>4</v>
      </c>
      <c r="G102" s="39"/>
      <c r="H102" s="39"/>
      <c r="I102" s="39"/>
      <c r="J102" s="39"/>
      <c r="K102" s="39"/>
      <c r="L102" s="39"/>
      <c r="M102" s="39">
        <v>1308</v>
      </c>
      <c r="N102" s="39"/>
      <c r="O102" s="39"/>
      <c r="P102" s="39">
        <v>291</v>
      </c>
      <c r="Q102" s="39"/>
      <c r="R102" s="39"/>
      <c r="S102" s="39">
        <v>482</v>
      </c>
    </row>
    <row r="103" spans="1:19" x14ac:dyDescent="0.35">
      <c r="A103" s="3" t="s">
        <v>745</v>
      </c>
      <c r="B103" s="3" t="s">
        <v>746</v>
      </c>
      <c r="C103" s="3" t="s">
        <v>600</v>
      </c>
      <c r="D103" s="3" t="s">
        <v>600</v>
      </c>
      <c r="E103" s="3">
        <v>30</v>
      </c>
      <c r="F103" s="3" t="s">
        <v>4</v>
      </c>
      <c r="G103" s="39"/>
      <c r="H103" s="39"/>
      <c r="I103" s="39"/>
      <c r="J103" s="39">
        <v>1021</v>
      </c>
      <c r="K103" s="39"/>
      <c r="L103" s="39"/>
      <c r="M103" s="39">
        <v>1494</v>
      </c>
      <c r="N103" s="39"/>
      <c r="O103" s="39"/>
      <c r="P103" s="39">
        <v>1515</v>
      </c>
      <c r="Q103" s="39"/>
      <c r="R103" s="39"/>
      <c r="S103" s="39"/>
    </row>
    <row r="104" spans="1:19" x14ac:dyDescent="0.35">
      <c r="A104" s="3" t="s">
        <v>911</v>
      </c>
      <c r="B104" s="3" t="s">
        <v>912</v>
      </c>
      <c r="C104" s="3" t="s">
        <v>600</v>
      </c>
      <c r="D104" s="3" t="s">
        <v>600</v>
      </c>
      <c r="E104" s="3">
        <v>30</v>
      </c>
      <c r="F104" s="3" t="s">
        <v>4</v>
      </c>
      <c r="G104" s="39"/>
      <c r="H104" s="39"/>
      <c r="I104" s="39"/>
      <c r="J104" s="39"/>
      <c r="K104" s="39"/>
      <c r="L104" s="39"/>
      <c r="M104" s="39">
        <v>993</v>
      </c>
      <c r="N104" s="39"/>
      <c r="O104" s="39"/>
      <c r="P104" s="39"/>
      <c r="Q104" s="39"/>
      <c r="R104" s="39"/>
      <c r="S104" s="39"/>
    </row>
    <row r="105" spans="1:19" x14ac:dyDescent="0.35">
      <c r="A105" s="3" t="s">
        <v>747</v>
      </c>
      <c r="B105" s="3" t="s">
        <v>748</v>
      </c>
      <c r="C105" s="3" t="s">
        <v>600</v>
      </c>
      <c r="D105" s="3" t="s">
        <v>600</v>
      </c>
      <c r="E105" s="3">
        <v>18</v>
      </c>
      <c r="F105" s="3" t="s">
        <v>4</v>
      </c>
      <c r="G105" s="39">
        <v>5822</v>
      </c>
      <c r="H105" s="39">
        <v>7605</v>
      </c>
      <c r="I105" s="39">
        <v>6258</v>
      </c>
      <c r="J105" s="39">
        <v>2261</v>
      </c>
      <c r="K105" s="39">
        <v>653</v>
      </c>
      <c r="L105" s="39">
        <v>3321</v>
      </c>
      <c r="M105" s="39">
        <v>10812</v>
      </c>
      <c r="N105" s="39">
        <v>3666</v>
      </c>
      <c r="O105" s="39">
        <v>3705</v>
      </c>
      <c r="P105" s="39">
        <v>1910</v>
      </c>
      <c r="Q105" s="39">
        <v>7828</v>
      </c>
      <c r="R105" s="39">
        <v>10414</v>
      </c>
      <c r="S105" s="39">
        <v>1925</v>
      </c>
    </row>
    <row r="106" spans="1:19" x14ac:dyDescent="0.35">
      <c r="A106" s="3" t="s">
        <v>749</v>
      </c>
      <c r="B106" s="3" t="s">
        <v>750</v>
      </c>
      <c r="C106" s="3" t="s">
        <v>600</v>
      </c>
      <c r="D106" s="3" t="s">
        <v>600</v>
      </c>
      <c r="E106" s="3">
        <v>18</v>
      </c>
      <c r="F106" s="3" t="s">
        <v>4</v>
      </c>
      <c r="G106" s="39">
        <v>9497</v>
      </c>
      <c r="H106" s="39">
        <v>17053</v>
      </c>
      <c r="I106" s="39">
        <v>21296</v>
      </c>
      <c r="J106" s="39">
        <v>6927</v>
      </c>
      <c r="K106" s="39">
        <v>6774</v>
      </c>
      <c r="L106" s="39">
        <v>5252</v>
      </c>
      <c r="M106" s="39">
        <v>7413</v>
      </c>
      <c r="N106" s="39">
        <v>9690</v>
      </c>
      <c r="O106" s="39">
        <v>5211</v>
      </c>
      <c r="P106" s="39">
        <v>4933</v>
      </c>
      <c r="Q106" s="39">
        <v>5481</v>
      </c>
      <c r="R106" s="39">
        <v>8640</v>
      </c>
      <c r="S106" s="39">
        <v>5414</v>
      </c>
    </row>
    <row r="107" spans="1:19" x14ac:dyDescent="0.35">
      <c r="A107" s="3" t="s">
        <v>751</v>
      </c>
      <c r="B107" s="3" t="s">
        <v>752</v>
      </c>
      <c r="C107" s="3" t="s">
        <v>600</v>
      </c>
      <c r="D107" s="3" t="s">
        <v>600</v>
      </c>
      <c r="E107" s="3">
        <v>18</v>
      </c>
      <c r="F107" s="3" t="s">
        <v>4</v>
      </c>
      <c r="G107" s="39">
        <v>14967</v>
      </c>
      <c r="H107" s="39">
        <v>13089</v>
      </c>
      <c r="I107" s="39">
        <v>13641</v>
      </c>
      <c r="J107" s="39">
        <v>19697</v>
      </c>
      <c r="K107" s="39">
        <v>22053</v>
      </c>
      <c r="L107" s="39">
        <v>11222</v>
      </c>
      <c r="M107" s="39">
        <v>13809</v>
      </c>
      <c r="N107" s="39">
        <v>14080</v>
      </c>
      <c r="O107" s="39">
        <v>20613</v>
      </c>
      <c r="P107" s="39">
        <v>13254</v>
      </c>
      <c r="Q107" s="39">
        <v>14103</v>
      </c>
      <c r="R107" s="39">
        <v>25306</v>
      </c>
      <c r="S107" s="39">
        <v>3405</v>
      </c>
    </row>
    <row r="108" spans="1:19" x14ac:dyDescent="0.35">
      <c r="A108" s="3" t="s">
        <v>753</v>
      </c>
      <c r="B108" s="3" t="s">
        <v>754</v>
      </c>
      <c r="C108" s="3" t="s">
        <v>600</v>
      </c>
      <c r="D108" s="3" t="s">
        <v>600</v>
      </c>
      <c r="E108" s="3">
        <v>18</v>
      </c>
      <c r="F108" s="3" t="s">
        <v>4</v>
      </c>
      <c r="G108" s="39">
        <v>6270</v>
      </c>
      <c r="H108" s="39">
        <v>3135</v>
      </c>
      <c r="I108" s="39">
        <v>9561</v>
      </c>
      <c r="J108" s="39">
        <v>3721</v>
      </c>
      <c r="K108" s="39">
        <v>8037</v>
      </c>
      <c r="L108" s="39">
        <v>2244</v>
      </c>
      <c r="M108" s="39">
        <v>1888</v>
      </c>
      <c r="N108" s="39">
        <v>4050</v>
      </c>
      <c r="O108" s="39">
        <v>17017</v>
      </c>
      <c r="P108" s="39">
        <v>3851</v>
      </c>
      <c r="Q108" s="39">
        <v>6465</v>
      </c>
      <c r="R108" s="39">
        <v>13108</v>
      </c>
      <c r="S108" s="39"/>
    </row>
    <row r="109" spans="1:19" x14ac:dyDescent="0.35">
      <c r="A109" s="3" t="s">
        <v>755</v>
      </c>
      <c r="B109" s="3" t="s">
        <v>756</v>
      </c>
      <c r="C109" s="3" t="s">
        <v>600</v>
      </c>
      <c r="D109" s="3" t="s">
        <v>600</v>
      </c>
      <c r="E109" s="3">
        <v>28</v>
      </c>
      <c r="F109" s="3" t="s">
        <v>4</v>
      </c>
      <c r="G109" s="39">
        <v>4053</v>
      </c>
      <c r="H109" s="39">
        <v>5536</v>
      </c>
      <c r="I109" s="39">
        <v>2780</v>
      </c>
      <c r="J109" s="39">
        <v>5228</v>
      </c>
      <c r="K109" s="39">
        <v>3401</v>
      </c>
      <c r="L109" s="39">
        <v>7127</v>
      </c>
      <c r="M109" s="39">
        <v>4766</v>
      </c>
      <c r="N109" s="39">
        <v>1525</v>
      </c>
      <c r="O109" s="39">
        <v>5154</v>
      </c>
      <c r="P109" s="39">
        <v>3771</v>
      </c>
      <c r="Q109" s="39">
        <v>2184</v>
      </c>
      <c r="R109" s="39">
        <v>6093</v>
      </c>
      <c r="S109" s="39"/>
    </row>
    <row r="110" spans="1:19" x14ac:dyDescent="0.35">
      <c r="A110" s="3" t="s">
        <v>757</v>
      </c>
      <c r="B110" s="3" t="s">
        <v>758</v>
      </c>
      <c r="C110" s="3" t="s">
        <v>600</v>
      </c>
      <c r="D110" s="3" t="s">
        <v>600</v>
      </c>
      <c r="E110" s="3">
        <v>28</v>
      </c>
      <c r="F110" s="3" t="s">
        <v>4</v>
      </c>
      <c r="G110" s="39">
        <v>2683</v>
      </c>
      <c r="H110" s="39">
        <v>2494</v>
      </c>
      <c r="I110" s="39">
        <v>1352</v>
      </c>
      <c r="J110" s="39">
        <v>1923</v>
      </c>
      <c r="K110" s="39">
        <v>2735</v>
      </c>
      <c r="L110" s="39">
        <v>5121</v>
      </c>
      <c r="M110" s="39"/>
      <c r="N110" s="39"/>
      <c r="O110" s="39">
        <v>3005</v>
      </c>
      <c r="P110" s="39">
        <v>2185</v>
      </c>
      <c r="Q110" s="39">
        <v>1256</v>
      </c>
      <c r="R110" s="39">
        <v>3966</v>
      </c>
      <c r="S110" s="39"/>
    </row>
    <row r="111" spans="1:19" x14ac:dyDescent="0.35">
      <c r="A111" s="3" t="s">
        <v>759</v>
      </c>
      <c r="B111" s="3" t="s">
        <v>760</v>
      </c>
      <c r="C111" s="3" t="s">
        <v>600</v>
      </c>
      <c r="D111" s="3" t="s">
        <v>600</v>
      </c>
      <c r="E111" s="3">
        <v>28</v>
      </c>
      <c r="F111" s="3" t="s">
        <v>4</v>
      </c>
      <c r="G111" s="39">
        <v>5267</v>
      </c>
      <c r="H111" s="39">
        <v>4083</v>
      </c>
      <c r="I111" s="39">
        <v>1110</v>
      </c>
      <c r="J111" s="39">
        <v>2444</v>
      </c>
      <c r="K111" s="39">
        <v>3297</v>
      </c>
      <c r="L111" s="39">
        <v>2599</v>
      </c>
      <c r="M111" s="39">
        <v>5553</v>
      </c>
      <c r="N111" s="39">
        <v>6638</v>
      </c>
      <c r="O111" s="39">
        <v>1382</v>
      </c>
      <c r="P111" s="39">
        <v>3684</v>
      </c>
      <c r="Q111" s="39"/>
      <c r="R111" s="39">
        <v>10535</v>
      </c>
      <c r="S111" s="39"/>
    </row>
    <row r="112" spans="1:19" x14ac:dyDescent="0.35">
      <c r="A112" s="3" t="s">
        <v>761</v>
      </c>
      <c r="B112" s="3" t="s">
        <v>762</v>
      </c>
      <c r="C112" s="3" t="s">
        <v>600</v>
      </c>
      <c r="D112" s="3" t="s">
        <v>600</v>
      </c>
      <c r="E112" s="3">
        <v>28</v>
      </c>
      <c r="F112" s="3" t="s">
        <v>4</v>
      </c>
      <c r="G112" s="39">
        <v>1681</v>
      </c>
      <c r="H112" s="39">
        <v>1295</v>
      </c>
      <c r="I112" s="39">
        <v>1704</v>
      </c>
      <c r="J112" s="39">
        <v>1476</v>
      </c>
      <c r="K112" s="39">
        <v>1745</v>
      </c>
      <c r="L112" s="39">
        <v>879</v>
      </c>
      <c r="M112" s="39">
        <v>4569</v>
      </c>
      <c r="N112" s="39">
        <v>1617</v>
      </c>
      <c r="O112" s="39">
        <v>1567</v>
      </c>
      <c r="P112" s="39">
        <v>1213</v>
      </c>
      <c r="Q112" s="39"/>
      <c r="R112" s="39"/>
      <c r="S112" s="39"/>
    </row>
    <row r="113" spans="1:19" x14ac:dyDescent="0.35">
      <c r="A113" s="3" t="s">
        <v>763</v>
      </c>
      <c r="B113" s="3" t="s">
        <v>764</v>
      </c>
      <c r="C113" s="3" t="s">
        <v>600</v>
      </c>
      <c r="D113" s="3" t="s">
        <v>600</v>
      </c>
      <c r="E113" s="3">
        <v>28</v>
      </c>
      <c r="F113" s="3" t="s">
        <v>4</v>
      </c>
      <c r="G113" s="39">
        <v>1211</v>
      </c>
      <c r="H113" s="39"/>
      <c r="I113" s="39">
        <v>1092</v>
      </c>
      <c r="J113" s="39"/>
      <c r="K113" s="39">
        <v>110</v>
      </c>
      <c r="L113" s="39">
        <v>1627</v>
      </c>
      <c r="M113" s="39">
        <v>4439</v>
      </c>
      <c r="N113" s="39">
        <v>1058</v>
      </c>
      <c r="O113" s="39">
        <v>1221</v>
      </c>
      <c r="P113" s="39">
        <v>2416</v>
      </c>
      <c r="Q113" s="39"/>
      <c r="R113" s="39">
        <v>532</v>
      </c>
      <c r="S113" s="39"/>
    </row>
    <row r="114" spans="1:19" x14ac:dyDescent="0.35">
      <c r="A114" s="3" t="s">
        <v>765</v>
      </c>
      <c r="B114" s="3" t="s">
        <v>766</v>
      </c>
      <c r="C114" s="3" t="s">
        <v>600</v>
      </c>
      <c r="D114" s="3" t="s">
        <v>600</v>
      </c>
      <c r="E114" s="3">
        <v>21.75</v>
      </c>
      <c r="F114" s="3" t="s">
        <v>4</v>
      </c>
      <c r="G114" s="39">
        <v>1374</v>
      </c>
      <c r="H114" s="39">
        <v>2886</v>
      </c>
      <c r="I114" s="39">
        <v>7772</v>
      </c>
      <c r="J114" s="39">
        <v>4024</v>
      </c>
      <c r="K114" s="39">
        <v>3142</v>
      </c>
      <c r="L114" s="39">
        <v>1724</v>
      </c>
      <c r="M114" s="39">
        <v>3687</v>
      </c>
      <c r="N114" s="39">
        <v>218</v>
      </c>
      <c r="O114" s="39"/>
      <c r="P114" s="39">
        <v>2511</v>
      </c>
      <c r="Q114" s="39">
        <v>5175</v>
      </c>
      <c r="R114" s="39"/>
      <c r="S114" s="39"/>
    </row>
    <row r="115" spans="1:19" x14ac:dyDescent="0.35">
      <c r="A115" s="3" t="s">
        <v>767</v>
      </c>
      <c r="B115" s="3" t="s">
        <v>768</v>
      </c>
      <c r="C115" s="3" t="s">
        <v>600</v>
      </c>
      <c r="D115" s="3" t="s">
        <v>600</v>
      </c>
      <c r="E115" s="3">
        <v>21.75</v>
      </c>
      <c r="F115" s="3" t="s">
        <v>4</v>
      </c>
      <c r="G115" s="39">
        <v>2168</v>
      </c>
      <c r="H115" s="39"/>
      <c r="I115" s="39">
        <v>2152</v>
      </c>
      <c r="J115" s="39">
        <v>5047</v>
      </c>
      <c r="K115" s="39">
        <v>4020</v>
      </c>
      <c r="L115" s="39">
        <v>2122</v>
      </c>
      <c r="M115" s="39">
        <v>2029</v>
      </c>
      <c r="N115" s="39"/>
      <c r="O115" s="39"/>
      <c r="P115" s="39">
        <v>1331</v>
      </c>
      <c r="Q115" s="39">
        <v>2153</v>
      </c>
      <c r="R115" s="39"/>
      <c r="S115" s="39"/>
    </row>
    <row r="116" spans="1:19" x14ac:dyDescent="0.35">
      <c r="A116" s="3" t="s">
        <v>769</v>
      </c>
      <c r="B116" s="3" t="s">
        <v>770</v>
      </c>
      <c r="C116" s="3" t="s">
        <v>600</v>
      </c>
      <c r="D116" s="3" t="s">
        <v>600</v>
      </c>
      <c r="E116" s="3">
        <v>21.75</v>
      </c>
      <c r="F116" s="3" t="s">
        <v>4</v>
      </c>
      <c r="G116" s="39">
        <v>1468</v>
      </c>
      <c r="H116" s="39">
        <v>2902</v>
      </c>
      <c r="I116" s="39">
        <v>4785</v>
      </c>
      <c r="J116" s="39">
        <v>7547</v>
      </c>
      <c r="K116" s="39">
        <v>4474</v>
      </c>
      <c r="L116" s="39">
        <v>1763</v>
      </c>
      <c r="M116" s="39"/>
      <c r="N116" s="39"/>
      <c r="O116" s="39"/>
      <c r="P116" s="39">
        <v>3085</v>
      </c>
      <c r="Q116" s="39">
        <v>2919</v>
      </c>
      <c r="R116" s="39"/>
      <c r="S116" s="39"/>
    </row>
    <row r="117" spans="1:19" x14ac:dyDescent="0.35">
      <c r="A117" s="3" t="s">
        <v>771</v>
      </c>
      <c r="B117" s="3" t="s">
        <v>772</v>
      </c>
      <c r="C117" s="3" t="s">
        <v>600</v>
      </c>
      <c r="D117" s="3" t="s">
        <v>600</v>
      </c>
      <c r="E117" s="3">
        <v>21.75</v>
      </c>
      <c r="F117" s="3" t="s">
        <v>4</v>
      </c>
      <c r="G117" s="39">
        <v>1041</v>
      </c>
      <c r="H117" s="39">
        <v>685</v>
      </c>
      <c r="I117" s="39">
        <v>4940</v>
      </c>
      <c r="J117" s="39">
        <v>4884</v>
      </c>
      <c r="K117" s="39">
        <v>4128</v>
      </c>
      <c r="L117" s="39">
        <v>829</v>
      </c>
      <c r="M117" s="39">
        <v>4928</v>
      </c>
      <c r="N117" s="39"/>
      <c r="O117" s="39"/>
      <c r="P117" s="39">
        <v>3153</v>
      </c>
      <c r="Q117" s="39">
        <v>1598</v>
      </c>
      <c r="R117" s="39"/>
      <c r="S117" s="39">
        <v>1489</v>
      </c>
    </row>
    <row r="118" spans="1:19" x14ac:dyDescent="0.35">
      <c r="A118" s="3" t="s">
        <v>773</v>
      </c>
      <c r="B118" s="3" t="s">
        <v>774</v>
      </c>
      <c r="C118" s="3" t="s">
        <v>600</v>
      </c>
      <c r="D118" s="3" t="s">
        <v>600</v>
      </c>
      <c r="E118" s="3">
        <v>28</v>
      </c>
      <c r="F118" s="3" t="s">
        <v>4</v>
      </c>
      <c r="G118" s="39"/>
      <c r="H118" s="39">
        <v>1423</v>
      </c>
      <c r="I118" s="39"/>
      <c r="J118" s="39"/>
      <c r="K118" s="39">
        <v>175</v>
      </c>
      <c r="L118" s="39">
        <v>1729</v>
      </c>
      <c r="M118" s="39">
        <v>1313</v>
      </c>
      <c r="N118" s="39"/>
      <c r="O118" s="39">
        <v>971</v>
      </c>
      <c r="P118" s="39"/>
      <c r="Q118" s="39"/>
      <c r="R118" s="39"/>
      <c r="S118" s="39"/>
    </row>
    <row r="119" spans="1:19" x14ac:dyDescent="0.35">
      <c r="A119" s="3" t="s">
        <v>775</v>
      </c>
      <c r="B119" s="3" t="s">
        <v>776</v>
      </c>
      <c r="C119" s="3" t="s">
        <v>600</v>
      </c>
      <c r="D119" s="3" t="s">
        <v>600</v>
      </c>
      <c r="E119" s="3">
        <v>28</v>
      </c>
      <c r="F119" s="3" t="s">
        <v>4</v>
      </c>
      <c r="G119" s="39">
        <v>1292</v>
      </c>
      <c r="H119" s="39"/>
      <c r="I119" s="39">
        <v>1412</v>
      </c>
      <c r="J119" s="39"/>
      <c r="K119" s="39">
        <v>2606</v>
      </c>
      <c r="L119" s="39">
        <v>2109</v>
      </c>
      <c r="M119" s="39">
        <v>946</v>
      </c>
      <c r="N119" s="39"/>
      <c r="O119" s="39">
        <v>2305</v>
      </c>
      <c r="P119" s="39">
        <v>1296</v>
      </c>
      <c r="Q119" s="39"/>
      <c r="R119" s="39"/>
      <c r="S119" s="39"/>
    </row>
    <row r="120" spans="1:19" x14ac:dyDescent="0.35">
      <c r="A120" s="3" t="s">
        <v>777</v>
      </c>
      <c r="B120" s="3" t="s">
        <v>778</v>
      </c>
      <c r="C120" s="3" t="s">
        <v>611</v>
      </c>
      <c r="D120" s="3" t="s">
        <v>611</v>
      </c>
      <c r="E120" s="3">
        <v>14.5</v>
      </c>
      <c r="F120" s="3" t="s">
        <v>15</v>
      </c>
      <c r="G120" s="39"/>
      <c r="H120" s="39">
        <v>2541</v>
      </c>
      <c r="I120" s="39"/>
      <c r="J120" s="39"/>
      <c r="K120" s="39"/>
      <c r="L120" s="39">
        <v>4819</v>
      </c>
      <c r="M120" s="39"/>
      <c r="N120" s="39">
        <v>3371</v>
      </c>
      <c r="O120" s="39">
        <v>5359</v>
      </c>
      <c r="P120" s="39"/>
      <c r="Q120" s="39">
        <v>9128</v>
      </c>
      <c r="R120" s="39"/>
      <c r="S120" s="39">
        <v>5237</v>
      </c>
    </row>
    <row r="121" spans="1:19" x14ac:dyDescent="0.35">
      <c r="A121" s="3" t="s">
        <v>779</v>
      </c>
      <c r="B121" s="3" t="s">
        <v>780</v>
      </c>
      <c r="C121" s="3" t="s">
        <v>611</v>
      </c>
      <c r="D121" s="3" t="s">
        <v>611</v>
      </c>
      <c r="E121" s="3">
        <v>12.25</v>
      </c>
      <c r="F121" s="3" t="s">
        <v>726</v>
      </c>
      <c r="G121" s="39">
        <v>4202</v>
      </c>
      <c r="H121" s="39">
        <v>5882</v>
      </c>
      <c r="I121" s="39">
        <v>1041</v>
      </c>
      <c r="J121" s="39">
        <v>2333</v>
      </c>
      <c r="K121" s="39">
        <v>3398</v>
      </c>
      <c r="L121" s="39"/>
      <c r="M121" s="39">
        <v>3366</v>
      </c>
      <c r="N121" s="39">
        <v>5686</v>
      </c>
      <c r="O121" s="39">
        <v>1840</v>
      </c>
      <c r="P121" s="39">
        <v>2927</v>
      </c>
      <c r="Q121" s="39">
        <v>2593</v>
      </c>
      <c r="R121" s="39">
        <v>1506</v>
      </c>
      <c r="S121" s="39">
        <v>666</v>
      </c>
    </row>
    <row r="122" spans="1:19" x14ac:dyDescent="0.35">
      <c r="A122" s="3" t="s">
        <v>781</v>
      </c>
      <c r="B122" s="3" t="s">
        <v>782</v>
      </c>
      <c r="C122" s="3" t="s">
        <v>611</v>
      </c>
      <c r="D122" s="3" t="s">
        <v>611</v>
      </c>
      <c r="E122" s="3">
        <v>11.94</v>
      </c>
      <c r="F122" s="3" t="s">
        <v>15</v>
      </c>
      <c r="G122" s="39">
        <v>1104</v>
      </c>
      <c r="H122" s="39"/>
      <c r="I122" s="39"/>
      <c r="J122" s="39"/>
      <c r="K122" s="39"/>
      <c r="L122" s="39"/>
      <c r="M122" s="39"/>
      <c r="N122" s="39">
        <v>850</v>
      </c>
      <c r="O122" s="39"/>
      <c r="P122" s="39">
        <v>610</v>
      </c>
      <c r="Q122" s="39">
        <v>1092</v>
      </c>
      <c r="R122" s="39"/>
      <c r="S122" s="39"/>
    </row>
    <row r="123" spans="1:19" x14ac:dyDescent="0.35">
      <c r="A123" s="3" t="s">
        <v>783</v>
      </c>
      <c r="B123" s="3" t="s">
        <v>784</v>
      </c>
      <c r="C123" s="3" t="s">
        <v>611</v>
      </c>
      <c r="D123" s="3" t="s">
        <v>611</v>
      </c>
      <c r="E123" s="3">
        <v>12</v>
      </c>
      <c r="F123" s="3" t="s">
        <v>726</v>
      </c>
      <c r="G123" s="39">
        <v>1187</v>
      </c>
      <c r="H123" s="39">
        <v>2143</v>
      </c>
      <c r="I123" s="39"/>
      <c r="J123" s="39">
        <v>932</v>
      </c>
      <c r="K123" s="39"/>
      <c r="L123" s="39">
        <v>1049</v>
      </c>
      <c r="M123" s="39">
        <v>774</v>
      </c>
      <c r="N123" s="39">
        <v>750</v>
      </c>
      <c r="O123" s="39"/>
      <c r="P123" s="39"/>
      <c r="Q123" s="39">
        <v>531</v>
      </c>
      <c r="R123" s="39"/>
      <c r="S123" s="39"/>
    </row>
    <row r="124" spans="1:19" x14ac:dyDescent="0.35">
      <c r="A124" s="3" t="s">
        <v>785</v>
      </c>
      <c r="B124" s="3" t="s">
        <v>786</v>
      </c>
      <c r="C124" s="3" t="s">
        <v>611</v>
      </c>
      <c r="D124" s="3" t="s">
        <v>611</v>
      </c>
      <c r="E124" s="3">
        <v>11.75</v>
      </c>
      <c r="F124" s="3" t="s">
        <v>726</v>
      </c>
      <c r="G124" s="39">
        <v>4950</v>
      </c>
      <c r="H124" s="39">
        <v>3214</v>
      </c>
      <c r="I124" s="39">
        <v>445</v>
      </c>
      <c r="J124" s="39"/>
      <c r="K124" s="39">
        <v>1296</v>
      </c>
      <c r="L124" s="39">
        <v>513</v>
      </c>
      <c r="M124" s="39">
        <v>1762</v>
      </c>
      <c r="N124" s="39">
        <v>2312</v>
      </c>
      <c r="O124" s="39">
        <v>743</v>
      </c>
      <c r="P124" s="39">
        <v>730</v>
      </c>
      <c r="Q124" s="39">
        <v>1967</v>
      </c>
      <c r="R124" s="39">
        <v>728</v>
      </c>
      <c r="S124" s="39"/>
    </row>
    <row r="125" spans="1:19" x14ac:dyDescent="0.35">
      <c r="A125" s="3" t="s">
        <v>913</v>
      </c>
      <c r="B125" s="3" t="s">
        <v>914</v>
      </c>
      <c r="C125" s="3" t="s">
        <v>592</v>
      </c>
      <c r="D125" s="3" t="s">
        <v>592</v>
      </c>
      <c r="E125" s="3">
        <v>27</v>
      </c>
      <c r="F125" s="3" t="s">
        <v>29</v>
      </c>
      <c r="G125" s="39">
        <v>219</v>
      </c>
      <c r="H125" s="39">
        <v>128</v>
      </c>
      <c r="I125" s="39">
        <v>240</v>
      </c>
      <c r="J125" s="39"/>
      <c r="K125" s="39">
        <v>304</v>
      </c>
      <c r="L125" s="39">
        <v>300</v>
      </c>
      <c r="M125" s="39"/>
      <c r="N125" s="39"/>
      <c r="O125" s="39"/>
      <c r="P125" s="39"/>
      <c r="Q125" s="39"/>
      <c r="R125" s="39"/>
      <c r="S125" s="39"/>
    </row>
    <row r="126" spans="1:19" x14ac:dyDescent="0.35">
      <c r="A126" s="3" t="s">
        <v>787</v>
      </c>
      <c r="B126" s="3" t="s">
        <v>788</v>
      </c>
      <c r="C126" s="3" t="s">
        <v>611</v>
      </c>
      <c r="D126" s="3" t="s">
        <v>611</v>
      </c>
      <c r="E126" s="3">
        <v>11.75</v>
      </c>
      <c r="F126" s="3" t="s">
        <v>726</v>
      </c>
      <c r="G126" s="39">
        <v>1915</v>
      </c>
      <c r="H126" s="39">
        <v>821</v>
      </c>
      <c r="I126" s="39">
        <v>1057</v>
      </c>
      <c r="J126" s="39"/>
      <c r="K126" s="39"/>
      <c r="L126" s="39">
        <v>6</v>
      </c>
      <c r="M126" s="39">
        <v>493</v>
      </c>
      <c r="N126" s="39">
        <v>830</v>
      </c>
      <c r="O126" s="39">
        <v>1236</v>
      </c>
      <c r="P126" s="39">
        <v>725</v>
      </c>
      <c r="Q126" s="39"/>
      <c r="R126" s="39"/>
      <c r="S126" s="39">
        <v>628</v>
      </c>
    </row>
    <row r="127" spans="1:19" x14ac:dyDescent="0.35">
      <c r="A127" s="3" t="s">
        <v>789</v>
      </c>
      <c r="B127" s="3" t="s">
        <v>790</v>
      </c>
      <c r="C127" s="3" t="s">
        <v>611</v>
      </c>
      <c r="D127" s="3" t="s">
        <v>611</v>
      </c>
      <c r="E127" s="3">
        <v>11.75</v>
      </c>
      <c r="F127" s="3" t="s">
        <v>726</v>
      </c>
      <c r="G127" s="39">
        <v>1104</v>
      </c>
      <c r="H127" s="39">
        <v>609</v>
      </c>
      <c r="I127" s="39"/>
      <c r="J127" s="39">
        <v>823</v>
      </c>
      <c r="K127" s="39">
        <v>918</v>
      </c>
      <c r="L127" s="39"/>
      <c r="M127" s="39">
        <v>1321</v>
      </c>
      <c r="N127" s="39">
        <v>1542</v>
      </c>
      <c r="O127" s="39"/>
      <c r="P127" s="39">
        <v>610</v>
      </c>
      <c r="Q127" s="39">
        <v>706</v>
      </c>
      <c r="R127" s="39"/>
      <c r="S127" s="39">
        <v>1582</v>
      </c>
    </row>
    <row r="128" spans="1:19" x14ac:dyDescent="0.35">
      <c r="A128" s="3" t="s">
        <v>791</v>
      </c>
      <c r="B128" s="3" t="s">
        <v>792</v>
      </c>
      <c r="C128" s="3" t="s">
        <v>793</v>
      </c>
      <c r="D128" s="3" t="s">
        <v>793</v>
      </c>
      <c r="E128" s="3">
        <v>17.23</v>
      </c>
      <c r="F128" s="3" t="s">
        <v>22</v>
      </c>
      <c r="G128" s="39">
        <v>4858</v>
      </c>
      <c r="H128" s="39">
        <v>4811</v>
      </c>
      <c r="I128" s="39">
        <v>4694</v>
      </c>
      <c r="J128" s="39"/>
      <c r="K128" s="39">
        <v>5367</v>
      </c>
      <c r="L128" s="39"/>
      <c r="M128" s="39">
        <v>6032</v>
      </c>
      <c r="N128" s="39"/>
      <c r="O128" s="39">
        <v>2352</v>
      </c>
      <c r="P128" s="39">
        <v>4713</v>
      </c>
      <c r="Q128" s="39">
        <v>4711</v>
      </c>
      <c r="R128" s="39">
        <v>4742</v>
      </c>
      <c r="S128" s="39"/>
    </row>
    <row r="129" spans="1:19" x14ac:dyDescent="0.35">
      <c r="A129" s="3" t="s">
        <v>794</v>
      </c>
      <c r="B129" s="3" t="s">
        <v>795</v>
      </c>
      <c r="C129" s="3" t="s">
        <v>793</v>
      </c>
      <c r="D129" s="3" t="s">
        <v>793</v>
      </c>
      <c r="E129" s="3">
        <v>17.23</v>
      </c>
      <c r="F129" s="3" t="s">
        <v>22</v>
      </c>
      <c r="G129" s="39">
        <v>18218</v>
      </c>
      <c r="H129" s="39">
        <v>20446</v>
      </c>
      <c r="I129" s="39">
        <v>14784</v>
      </c>
      <c r="J129" s="39">
        <v>4354</v>
      </c>
      <c r="K129" s="39"/>
      <c r="L129" s="39">
        <v>23769</v>
      </c>
      <c r="M129" s="39">
        <v>6222</v>
      </c>
      <c r="N129" s="39">
        <v>14566</v>
      </c>
      <c r="O129" s="39">
        <v>33683</v>
      </c>
      <c r="P129" s="39">
        <v>16203</v>
      </c>
      <c r="Q129" s="39">
        <v>25743</v>
      </c>
      <c r="R129" s="39"/>
      <c r="S129" s="39"/>
    </row>
    <row r="130" spans="1:19" x14ac:dyDescent="0.35">
      <c r="A130" s="3" t="s">
        <v>796</v>
      </c>
      <c r="B130" s="3" t="s">
        <v>797</v>
      </c>
      <c r="C130" s="3" t="s">
        <v>793</v>
      </c>
      <c r="D130" s="3" t="s">
        <v>793</v>
      </c>
      <c r="E130" s="3">
        <v>16.25</v>
      </c>
      <c r="F130" s="3" t="s">
        <v>22</v>
      </c>
      <c r="G130" s="39">
        <v>2931</v>
      </c>
      <c r="H130" s="39">
        <v>7447</v>
      </c>
      <c r="I130" s="39">
        <v>9957</v>
      </c>
      <c r="J130" s="39">
        <v>5064</v>
      </c>
      <c r="K130" s="39">
        <v>22539</v>
      </c>
      <c r="L130" s="39">
        <v>3622</v>
      </c>
      <c r="M130" s="39">
        <v>5581</v>
      </c>
      <c r="N130" s="39">
        <v>4664</v>
      </c>
      <c r="O130" s="39">
        <v>12288</v>
      </c>
      <c r="P130" s="39">
        <v>14646</v>
      </c>
      <c r="Q130" s="39">
        <v>10105</v>
      </c>
      <c r="R130" s="39"/>
      <c r="S130" s="39"/>
    </row>
    <row r="131" spans="1:19" x14ac:dyDescent="0.35">
      <c r="A131" s="3" t="s">
        <v>798</v>
      </c>
      <c r="B131" s="3" t="s">
        <v>799</v>
      </c>
      <c r="C131" s="3" t="s">
        <v>793</v>
      </c>
      <c r="D131" s="3" t="s">
        <v>793</v>
      </c>
      <c r="E131" s="3">
        <v>16.25</v>
      </c>
      <c r="F131" s="3" t="s">
        <v>22</v>
      </c>
      <c r="G131" s="39">
        <v>2985</v>
      </c>
      <c r="H131" s="39">
        <v>14093</v>
      </c>
      <c r="I131" s="39">
        <v>15595</v>
      </c>
      <c r="J131" s="39">
        <v>13047</v>
      </c>
      <c r="K131" s="39">
        <v>10268</v>
      </c>
      <c r="L131" s="39">
        <v>15866</v>
      </c>
      <c r="M131" s="39">
        <v>4624</v>
      </c>
      <c r="N131" s="39">
        <v>10168</v>
      </c>
      <c r="O131" s="39">
        <v>23005</v>
      </c>
      <c r="P131" s="39">
        <v>17662</v>
      </c>
      <c r="Q131" s="39"/>
      <c r="R131" s="39">
        <v>15401</v>
      </c>
      <c r="S131" s="39">
        <v>6950</v>
      </c>
    </row>
    <row r="132" spans="1:19" x14ac:dyDescent="0.35">
      <c r="A132" s="3" t="s">
        <v>800</v>
      </c>
      <c r="B132" s="3" t="s">
        <v>801</v>
      </c>
      <c r="C132" s="3" t="s">
        <v>793</v>
      </c>
      <c r="D132" s="3" t="s">
        <v>793</v>
      </c>
      <c r="E132" s="3">
        <v>16.25</v>
      </c>
      <c r="F132" s="3" t="s">
        <v>22</v>
      </c>
      <c r="G132" s="39">
        <v>8617</v>
      </c>
      <c r="H132" s="39">
        <v>6693</v>
      </c>
      <c r="I132" s="39">
        <v>8942</v>
      </c>
      <c r="J132" s="39">
        <v>10363</v>
      </c>
      <c r="K132" s="39">
        <v>9493</v>
      </c>
      <c r="L132" s="39">
        <v>9095</v>
      </c>
      <c r="M132" s="39">
        <v>12839</v>
      </c>
      <c r="N132" s="39"/>
      <c r="O132" s="39">
        <v>13314</v>
      </c>
      <c r="P132" s="39">
        <v>10021</v>
      </c>
      <c r="Q132" s="39"/>
      <c r="R132" s="39">
        <v>9792</v>
      </c>
      <c r="S132" s="39">
        <v>4197</v>
      </c>
    </row>
    <row r="133" spans="1:19" x14ac:dyDescent="0.35">
      <c r="A133" s="3" t="s">
        <v>915</v>
      </c>
      <c r="B133" s="3" t="s">
        <v>916</v>
      </c>
      <c r="C133" s="3" t="s">
        <v>793</v>
      </c>
      <c r="D133" s="3" t="s">
        <v>793</v>
      </c>
      <c r="E133" s="3">
        <v>17.23</v>
      </c>
      <c r="F133" s="3" t="s">
        <v>22</v>
      </c>
      <c r="G133" s="39"/>
      <c r="H133" s="39"/>
      <c r="I133" s="39"/>
      <c r="J133" s="39"/>
      <c r="K133" s="39"/>
      <c r="L133" s="39"/>
      <c r="M133" s="39"/>
      <c r="N133" s="39"/>
      <c r="O133" s="39">
        <v>3390</v>
      </c>
      <c r="P133" s="39"/>
      <c r="Q133" s="39"/>
      <c r="R133" s="39"/>
      <c r="S133" s="39"/>
    </row>
    <row r="134" spans="1:19" x14ac:dyDescent="0.35">
      <c r="A134" s="3" t="s">
        <v>802</v>
      </c>
      <c r="B134" s="3" t="s">
        <v>803</v>
      </c>
      <c r="C134" s="3" t="s">
        <v>793</v>
      </c>
      <c r="D134" s="3" t="s">
        <v>793</v>
      </c>
      <c r="E134" s="3">
        <v>17.23</v>
      </c>
      <c r="F134" s="3" t="s">
        <v>22</v>
      </c>
      <c r="G134" s="39">
        <v>48227</v>
      </c>
      <c r="H134" s="39">
        <v>49741</v>
      </c>
      <c r="I134" s="39">
        <v>58767</v>
      </c>
      <c r="J134" s="39">
        <v>33049</v>
      </c>
      <c r="K134" s="39">
        <v>71316</v>
      </c>
      <c r="L134" s="39">
        <v>61397</v>
      </c>
      <c r="M134" s="39">
        <v>32897</v>
      </c>
      <c r="N134" s="39">
        <v>63546</v>
      </c>
      <c r="O134" s="39">
        <v>51563</v>
      </c>
      <c r="P134" s="39">
        <v>46324</v>
      </c>
      <c r="Q134" s="39">
        <v>95209</v>
      </c>
      <c r="R134" s="39">
        <v>28640</v>
      </c>
      <c r="S134" s="39"/>
    </row>
    <row r="135" spans="1:19" x14ac:dyDescent="0.35">
      <c r="A135" s="3" t="s">
        <v>804</v>
      </c>
      <c r="B135" s="3" t="s">
        <v>805</v>
      </c>
      <c r="C135" s="3" t="s">
        <v>793</v>
      </c>
      <c r="D135" s="3" t="s">
        <v>793</v>
      </c>
      <c r="E135" s="3">
        <v>17.23</v>
      </c>
      <c r="F135" s="3" t="s">
        <v>22</v>
      </c>
      <c r="G135" s="39">
        <v>17093</v>
      </c>
      <c r="H135" s="39">
        <v>27145</v>
      </c>
      <c r="I135" s="39">
        <v>16249</v>
      </c>
      <c r="J135" s="39">
        <v>34421</v>
      </c>
      <c r="K135" s="39">
        <v>24068</v>
      </c>
      <c r="L135" s="39">
        <v>18145</v>
      </c>
      <c r="M135" s="39">
        <v>45915</v>
      </c>
      <c r="N135" s="39">
        <v>20807</v>
      </c>
      <c r="O135" s="39">
        <v>12956</v>
      </c>
      <c r="P135" s="39">
        <v>43377</v>
      </c>
      <c r="Q135" s="39">
        <v>4512</v>
      </c>
      <c r="R135" s="39">
        <v>40898</v>
      </c>
      <c r="S135" s="39"/>
    </row>
    <row r="136" spans="1:19" x14ac:dyDescent="0.35">
      <c r="A136" s="3" t="s">
        <v>806</v>
      </c>
      <c r="B136" s="3" t="s">
        <v>807</v>
      </c>
      <c r="C136" s="3" t="s">
        <v>793</v>
      </c>
      <c r="D136" s="3" t="s">
        <v>793</v>
      </c>
      <c r="E136" s="3">
        <v>17.23</v>
      </c>
      <c r="F136" s="3" t="s">
        <v>22</v>
      </c>
      <c r="G136" s="39">
        <v>9762</v>
      </c>
      <c r="H136" s="39">
        <v>26504</v>
      </c>
      <c r="I136" s="39"/>
      <c r="J136" s="39">
        <v>24817</v>
      </c>
      <c r="K136" s="39">
        <v>12295</v>
      </c>
      <c r="L136" s="39">
        <v>12636</v>
      </c>
      <c r="M136" s="39">
        <v>13733</v>
      </c>
      <c r="N136" s="39">
        <v>10834</v>
      </c>
      <c r="O136" s="39">
        <v>21189</v>
      </c>
      <c r="P136" s="39"/>
      <c r="Q136" s="39">
        <v>8658</v>
      </c>
      <c r="R136" s="39">
        <v>21235</v>
      </c>
      <c r="S136" s="39">
        <v>21326</v>
      </c>
    </row>
    <row r="137" spans="1:19" x14ac:dyDescent="0.35">
      <c r="A137" s="3" t="s">
        <v>808</v>
      </c>
      <c r="B137" s="3" t="s">
        <v>809</v>
      </c>
      <c r="C137" s="3" t="s">
        <v>793</v>
      </c>
      <c r="D137" s="3" t="s">
        <v>793</v>
      </c>
      <c r="E137" s="3">
        <v>17.23</v>
      </c>
      <c r="F137" s="3" t="s">
        <v>22</v>
      </c>
      <c r="G137" s="39">
        <v>10938</v>
      </c>
      <c r="H137" s="39">
        <v>18806</v>
      </c>
      <c r="I137" s="39">
        <v>20919</v>
      </c>
      <c r="J137" s="39">
        <v>21424</v>
      </c>
      <c r="K137" s="39"/>
      <c r="L137" s="39">
        <v>318</v>
      </c>
      <c r="M137" s="39">
        <v>22464</v>
      </c>
      <c r="N137" s="39">
        <v>12074</v>
      </c>
      <c r="O137" s="39"/>
      <c r="P137" s="39"/>
      <c r="Q137" s="39"/>
      <c r="R137" s="39"/>
      <c r="S137" s="39">
        <v>13476</v>
      </c>
    </row>
    <row r="138" spans="1:19" x14ac:dyDescent="0.35">
      <c r="A138" s="3" t="s">
        <v>917</v>
      </c>
      <c r="B138" s="3" t="s">
        <v>918</v>
      </c>
      <c r="C138" s="3" t="s">
        <v>793</v>
      </c>
      <c r="D138" s="3" t="s">
        <v>793</v>
      </c>
      <c r="E138" s="3">
        <v>17.23</v>
      </c>
      <c r="F138" s="3" t="s">
        <v>22</v>
      </c>
      <c r="G138" s="39"/>
      <c r="H138" s="39"/>
      <c r="I138" s="39"/>
      <c r="J138" s="39"/>
      <c r="K138" s="39"/>
      <c r="L138" s="39"/>
      <c r="M138" s="39"/>
      <c r="N138" s="39"/>
      <c r="O138" s="39"/>
      <c r="P138" s="39">
        <v>13732</v>
      </c>
      <c r="Q138" s="39"/>
      <c r="R138" s="39"/>
      <c r="S138" s="39"/>
    </row>
    <row r="139" spans="1:19" x14ac:dyDescent="0.35">
      <c r="A139" s="3" t="s">
        <v>919</v>
      </c>
      <c r="B139" s="3" t="s">
        <v>920</v>
      </c>
      <c r="C139" s="3" t="s">
        <v>793</v>
      </c>
      <c r="D139" s="3" t="s">
        <v>793</v>
      </c>
      <c r="E139" s="3">
        <v>17.5</v>
      </c>
      <c r="F139" s="3" t="s">
        <v>22</v>
      </c>
      <c r="G139" s="39"/>
      <c r="H139" s="39"/>
      <c r="I139" s="39"/>
      <c r="J139" s="39"/>
      <c r="K139" s="39"/>
      <c r="L139" s="39"/>
      <c r="M139" s="39"/>
      <c r="N139" s="39">
        <v>9396</v>
      </c>
      <c r="O139" s="39"/>
      <c r="P139" s="39"/>
      <c r="Q139" s="39"/>
      <c r="R139" s="39"/>
      <c r="S139" s="39"/>
    </row>
    <row r="140" spans="1:19" x14ac:dyDescent="0.35">
      <c r="A140" s="3" t="s">
        <v>921</v>
      </c>
      <c r="B140" s="3" t="s">
        <v>922</v>
      </c>
      <c r="C140" s="3" t="s">
        <v>793</v>
      </c>
      <c r="D140" s="3" t="s">
        <v>793</v>
      </c>
      <c r="E140" s="3">
        <v>17.5</v>
      </c>
      <c r="F140" s="3" t="s">
        <v>22</v>
      </c>
      <c r="G140" s="39"/>
      <c r="H140" s="39"/>
      <c r="I140" s="39"/>
      <c r="J140" s="39"/>
      <c r="K140" s="39"/>
      <c r="L140" s="39"/>
      <c r="M140" s="39"/>
      <c r="N140" s="39">
        <v>3737</v>
      </c>
      <c r="O140" s="39">
        <v>2070</v>
      </c>
      <c r="P140" s="39"/>
      <c r="Q140" s="39">
        <v>1931</v>
      </c>
      <c r="R140" s="39"/>
      <c r="S140" s="39"/>
    </row>
    <row r="141" spans="1:19" x14ac:dyDescent="0.35">
      <c r="A141" s="3" t="s">
        <v>923</v>
      </c>
      <c r="B141" s="3" t="s">
        <v>924</v>
      </c>
      <c r="C141" s="3" t="s">
        <v>793</v>
      </c>
      <c r="D141" s="3" t="s">
        <v>793</v>
      </c>
      <c r="E141" s="3">
        <v>17.5</v>
      </c>
      <c r="F141" s="3" t="s">
        <v>22</v>
      </c>
      <c r="G141" s="39"/>
      <c r="H141" s="39"/>
      <c r="I141" s="39"/>
      <c r="J141" s="39"/>
      <c r="K141" s="39"/>
      <c r="L141" s="39"/>
      <c r="M141" s="39">
        <v>5109</v>
      </c>
      <c r="N141" s="39">
        <v>4539</v>
      </c>
      <c r="O141" s="39"/>
      <c r="P141" s="39">
        <v>3348</v>
      </c>
      <c r="Q141" s="39"/>
      <c r="R141" s="39"/>
      <c r="S141" s="39"/>
    </row>
    <row r="142" spans="1:19" x14ac:dyDescent="0.35">
      <c r="A142" s="3" t="s">
        <v>925</v>
      </c>
      <c r="B142" s="3" t="s">
        <v>926</v>
      </c>
      <c r="C142" s="3" t="s">
        <v>793</v>
      </c>
      <c r="D142" s="3" t="s">
        <v>793</v>
      </c>
      <c r="E142" s="3">
        <v>17.5</v>
      </c>
      <c r="F142" s="3" t="s">
        <v>22</v>
      </c>
      <c r="G142" s="39"/>
      <c r="H142" s="39"/>
      <c r="I142" s="39"/>
      <c r="J142" s="39"/>
      <c r="K142" s="39"/>
      <c r="L142" s="39"/>
      <c r="M142" s="39">
        <v>4208</v>
      </c>
      <c r="N142" s="39">
        <v>4095</v>
      </c>
      <c r="O142" s="39"/>
      <c r="P142" s="39">
        <v>3672</v>
      </c>
      <c r="Q142" s="39"/>
      <c r="R142" s="39">
        <v>3738</v>
      </c>
      <c r="S142" s="39"/>
    </row>
    <row r="143" spans="1:19" x14ac:dyDescent="0.35">
      <c r="A143" s="3" t="s">
        <v>810</v>
      </c>
      <c r="B143" s="3" t="s">
        <v>811</v>
      </c>
      <c r="C143" s="3" t="s">
        <v>793</v>
      </c>
      <c r="D143" s="3" t="s">
        <v>793</v>
      </c>
      <c r="E143" s="3">
        <v>17.23</v>
      </c>
      <c r="F143" s="3" t="s">
        <v>22</v>
      </c>
      <c r="G143" s="39"/>
      <c r="H143" s="39"/>
      <c r="I143" s="39"/>
      <c r="J143" s="39">
        <v>30618</v>
      </c>
      <c r="K143" s="39">
        <v>18287</v>
      </c>
      <c r="L143" s="39"/>
      <c r="M143" s="39"/>
      <c r="N143" s="39"/>
      <c r="O143" s="39"/>
      <c r="P143" s="39"/>
      <c r="Q143" s="39"/>
      <c r="R143" s="39"/>
      <c r="S143" s="39"/>
    </row>
    <row r="144" spans="1:19" x14ac:dyDescent="0.35">
      <c r="A144" s="3" t="s">
        <v>814</v>
      </c>
      <c r="B144" s="3" t="s">
        <v>815</v>
      </c>
      <c r="C144" s="3" t="s">
        <v>793</v>
      </c>
      <c r="D144" s="3" t="s">
        <v>793</v>
      </c>
      <c r="E144" s="3">
        <v>15.31</v>
      </c>
      <c r="F144" s="3" t="s">
        <v>22</v>
      </c>
      <c r="G144" s="39">
        <v>7129</v>
      </c>
      <c r="H144" s="39"/>
      <c r="I144" s="39">
        <v>6175</v>
      </c>
      <c r="J144" s="39">
        <v>2970</v>
      </c>
      <c r="K144" s="39"/>
      <c r="L144" s="39">
        <v>5804</v>
      </c>
      <c r="M144" s="39">
        <v>2765</v>
      </c>
      <c r="N144" s="39"/>
      <c r="O144" s="39"/>
      <c r="P144" s="39"/>
      <c r="Q144" s="39"/>
      <c r="R144" s="39"/>
      <c r="S144" s="39">
        <v>209</v>
      </c>
    </row>
    <row r="145" spans="1:19" x14ac:dyDescent="0.35">
      <c r="A145" s="3" t="s">
        <v>927</v>
      </c>
      <c r="B145" s="3" t="s">
        <v>928</v>
      </c>
      <c r="C145" s="3" t="s">
        <v>793</v>
      </c>
      <c r="D145" s="3" t="s">
        <v>793</v>
      </c>
      <c r="E145" s="3">
        <v>15.31</v>
      </c>
      <c r="F145" s="3" t="s">
        <v>22</v>
      </c>
      <c r="G145" s="39"/>
      <c r="H145" s="39">
        <v>4589</v>
      </c>
      <c r="I145" s="39">
        <v>5007</v>
      </c>
      <c r="J145" s="39"/>
      <c r="K145" s="39">
        <v>4053</v>
      </c>
      <c r="L145" s="39"/>
      <c r="M145" s="39">
        <v>7234</v>
      </c>
      <c r="N145" s="39"/>
      <c r="O145" s="39"/>
      <c r="P145" s="39"/>
      <c r="Q145" s="39"/>
      <c r="R145" s="39"/>
      <c r="S145" s="39"/>
    </row>
    <row r="146" spans="1:19" x14ac:dyDescent="0.35">
      <c r="A146" s="3" t="s">
        <v>929</v>
      </c>
      <c r="B146" s="3" t="s">
        <v>930</v>
      </c>
      <c r="C146" s="3" t="s">
        <v>793</v>
      </c>
      <c r="D146" s="3" t="s">
        <v>793</v>
      </c>
      <c r="E146" s="3">
        <v>15.31</v>
      </c>
      <c r="F146" s="3" t="s">
        <v>22</v>
      </c>
      <c r="G146" s="39"/>
      <c r="H146" s="39"/>
      <c r="I146" s="39">
        <v>6017</v>
      </c>
      <c r="J146" s="39"/>
      <c r="K146" s="39"/>
      <c r="L146" s="39">
        <v>13049</v>
      </c>
      <c r="M146" s="39"/>
      <c r="N146" s="39"/>
      <c r="O146" s="39"/>
      <c r="P146" s="39"/>
      <c r="Q146" s="39"/>
      <c r="R146" s="39"/>
      <c r="S146" s="39"/>
    </row>
    <row r="147" spans="1:19" x14ac:dyDescent="0.35">
      <c r="A147" s="3" t="s">
        <v>931</v>
      </c>
      <c r="B147" s="3" t="s">
        <v>932</v>
      </c>
      <c r="C147" s="3" t="s">
        <v>793</v>
      </c>
      <c r="D147" s="3" t="s">
        <v>793</v>
      </c>
      <c r="E147" s="3">
        <v>15.63</v>
      </c>
      <c r="F147" s="3" t="s">
        <v>22</v>
      </c>
      <c r="G147" s="39"/>
      <c r="H147" s="39"/>
      <c r="I147" s="39"/>
      <c r="J147" s="39"/>
      <c r="K147" s="39"/>
      <c r="L147" s="39"/>
      <c r="M147" s="39">
        <v>3459</v>
      </c>
      <c r="N147" s="39">
        <v>7168</v>
      </c>
      <c r="O147" s="39"/>
      <c r="P147" s="39"/>
      <c r="Q147" s="39">
        <v>96</v>
      </c>
      <c r="R147" s="39"/>
      <c r="S147" s="39"/>
    </row>
    <row r="148" spans="1:19" x14ac:dyDescent="0.35">
      <c r="A148" s="3" t="s">
        <v>933</v>
      </c>
      <c r="B148" s="3" t="s">
        <v>934</v>
      </c>
      <c r="C148" s="3" t="s">
        <v>793</v>
      </c>
      <c r="D148" s="3" t="s">
        <v>793</v>
      </c>
      <c r="E148" s="3">
        <v>15.65</v>
      </c>
      <c r="F148" s="3" t="s">
        <v>22</v>
      </c>
      <c r="G148" s="39"/>
      <c r="H148" s="39"/>
      <c r="I148" s="39"/>
      <c r="J148" s="39"/>
      <c r="K148" s="39"/>
      <c r="L148" s="39"/>
      <c r="M148" s="39"/>
      <c r="N148" s="39">
        <v>4714</v>
      </c>
      <c r="O148" s="39">
        <v>357</v>
      </c>
      <c r="P148" s="39"/>
      <c r="Q148" s="39"/>
      <c r="R148" s="39"/>
      <c r="S148" s="39"/>
    </row>
    <row r="149" spans="1:19" x14ac:dyDescent="0.35">
      <c r="A149" s="3" t="s">
        <v>935</v>
      </c>
      <c r="B149" s="3" t="s">
        <v>936</v>
      </c>
      <c r="C149" s="3" t="s">
        <v>793</v>
      </c>
      <c r="D149" s="3" t="s">
        <v>793</v>
      </c>
      <c r="E149" s="3">
        <v>15.31</v>
      </c>
      <c r="F149" s="3" t="s">
        <v>22</v>
      </c>
      <c r="G149" s="39">
        <v>2919</v>
      </c>
      <c r="H149" s="39">
        <v>5769</v>
      </c>
      <c r="I149" s="39">
        <v>4956</v>
      </c>
      <c r="J149" s="39"/>
      <c r="K149" s="39">
        <v>5580</v>
      </c>
      <c r="L149" s="39">
        <v>5482</v>
      </c>
      <c r="M149" s="39">
        <v>2053</v>
      </c>
      <c r="N149" s="39"/>
      <c r="O149" s="39"/>
      <c r="P149" s="39"/>
      <c r="Q149" s="39"/>
      <c r="R149" s="39"/>
      <c r="S149" s="39"/>
    </row>
    <row r="150" spans="1:19" x14ac:dyDescent="0.35">
      <c r="A150" s="3" t="s">
        <v>937</v>
      </c>
      <c r="B150" s="3" t="s">
        <v>938</v>
      </c>
      <c r="C150" s="3" t="s">
        <v>793</v>
      </c>
      <c r="D150" s="3" t="s">
        <v>793</v>
      </c>
      <c r="E150" s="3">
        <v>15.63</v>
      </c>
      <c r="F150" s="3" t="s">
        <v>22</v>
      </c>
      <c r="G150" s="39"/>
      <c r="H150" s="39"/>
      <c r="I150" s="39"/>
      <c r="J150" s="39"/>
      <c r="K150" s="39"/>
      <c r="L150" s="39"/>
      <c r="M150" s="39"/>
      <c r="N150" s="39"/>
      <c r="O150" s="39">
        <v>5833</v>
      </c>
      <c r="P150" s="39">
        <v>3784</v>
      </c>
      <c r="Q150" s="39"/>
      <c r="R150" s="39"/>
      <c r="S150" s="39"/>
    </row>
    <row r="151" spans="1:19" x14ac:dyDescent="0.35">
      <c r="A151" s="3" t="s">
        <v>939</v>
      </c>
      <c r="B151" s="3" t="s">
        <v>940</v>
      </c>
      <c r="C151" s="3" t="s">
        <v>793</v>
      </c>
      <c r="D151" s="3" t="s">
        <v>793</v>
      </c>
      <c r="E151" s="3">
        <v>15.63</v>
      </c>
      <c r="F151" s="3" t="s">
        <v>22</v>
      </c>
      <c r="G151" s="39"/>
      <c r="H151" s="39"/>
      <c r="I151" s="39"/>
      <c r="J151" s="39"/>
      <c r="K151" s="39"/>
      <c r="L151" s="39"/>
      <c r="M151" s="39"/>
      <c r="N151" s="39"/>
      <c r="O151" s="39">
        <v>6552</v>
      </c>
      <c r="P151" s="39">
        <v>5655</v>
      </c>
      <c r="Q151" s="39"/>
      <c r="R151" s="39"/>
      <c r="S151" s="39"/>
    </row>
    <row r="152" spans="1:19" x14ac:dyDescent="0.35">
      <c r="A152" s="3" t="s">
        <v>816</v>
      </c>
      <c r="B152" s="3" t="s">
        <v>817</v>
      </c>
      <c r="C152" s="3" t="s">
        <v>793</v>
      </c>
      <c r="D152" s="3" t="s">
        <v>793</v>
      </c>
      <c r="E152" s="3">
        <v>15.3</v>
      </c>
      <c r="F152" s="3" t="s">
        <v>22</v>
      </c>
      <c r="G152" s="39"/>
      <c r="H152" s="39"/>
      <c r="I152" s="39"/>
      <c r="J152" s="39"/>
      <c r="K152" s="39"/>
      <c r="L152" s="39"/>
      <c r="M152" s="39"/>
      <c r="N152" s="39"/>
      <c r="O152" s="39"/>
      <c r="P152" s="39"/>
      <c r="Q152" s="39">
        <v>5952</v>
      </c>
      <c r="R152" s="39"/>
      <c r="S152" s="39">
        <v>6138</v>
      </c>
    </row>
    <row r="153" spans="1:19" x14ac:dyDescent="0.35">
      <c r="A153" s="3" t="s">
        <v>818</v>
      </c>
      <c r="B153" s="3" t="s">
        <v>819</v>
      </c>
      <c r="C153" s="3" t="s">
        <v>793</v>
      </c>
      <c r="D153" s="3" t="s">
        <v>793</v>
      </c>
      <c r="E153" s="3">
        <v>15.3</v>
      </c>
      <c r="F153" s="3" t="s">
        <v>22</v>
      </c>
      <c r="G153" s="39"/>
      <c r="H153" s="39"/>
      <c r="I153" s="39"/>
      <c r="J153" s="39"/>
      <c r="K153" s="39"/>
      <c r="L153" s="39"/>
      <c r="M153" s="39"/>
      <c r="N153" s="39"/>
      <c r="O153" s="39"/>
      <c r="P153" s="39"/>
      <c r="Q153" s="39">
        <v>3704</v>
      </c>
      <c r="R153" s="39">
        <v>12746</v>
      </c>
      <c r="S153" s="39">
        <v>1946</v>
      </c>
    </row>
    <row r="154" spans="1:19" x14ac:dyDescent="0.35">
      <c r="A154" s="3" t="s">
        <v>820</v>
      </c>
      <c r="B154" s="3" t="s">
        <v>821</v>
      </c>
      <c r="C154" s="3" t="s">
        <v>793</v>
      </c>
      <c r="D154" s="3" t="s">
        <v>793</v>
      </c>
      <c r="E154" s="3">
        <v>15.3</v>
      </c>
      <c r="F154" s="3" t="s">
        <v>22</v>
      </c>
      <c r="G154" s="39"/>
      <c r="H154" s="39"/>
      <c r="I154" s="39"/>
      <c r="J154" s="39"/>
      <c r="K154" s="39"/>
      <c r="L154" s="39"/>
      <c r="M154" s="39"/>
      <c r="N154" s="39"/>
      <c r="O154" s="39"/>
      <c r="P154" s="39">
        <v>4815</v>
      </c>
      <c r="Q154" s="39"/>
      <c r="R154" s="39">
        <v>14694</v>
      </c>
      <c r="S154" s="39"/>
    </row>
    <row r="155" spans="1:19" x14ac:dyDescent="0.35">
      <c r="A155" s="3" t="s">
        <v>822</v>
      </c>
      <c r="B155" s="3" t="s">
        <v>823</v>
      </c>
      <c r="C155" s="3" t="s">
        <v>793</v>
      </c>
      <c r="D155" s="3" t="s">
        <v>793</v>
      </c>
      <c r="E155" s="3">
        <v>15.3</v>
      </c>
      <c r="F155" s="3" t="s">
        <v>22</v>
      </c>
      <c r="G155" s="39"/>
      <c r="H155" s="39"/>
      <c r="I155" s="39"/>
      <c r="J155" s="39"/>
      <c r="K155" s="39"/>
      <c r="L155" s="39"/>
      <c r="M155" s="39"/>
      <c r="N155" s="39"/>
      <c r="O155" s="39"/>
      <c r="P155" s="39"/>
      <c r="Q155" s="39">
        <v>5993</v>
      </c>
      <c r="R155" s="39"/>
      <c r="S155" s="39"/>
    </row>
    <row r="156" spans="1:19" x14ac:dyDescent="0.35">
      <c r="A156" s="3" t="s">
        <v>941</v>
      </c>
      <c r="B156" s="3" t="s">
        <v>942</v>
      </c>
      <c r="C156" s="3" t="s">
        <v>600</v>
      </c>
      <c r="D156" s="3" t="s">
        <v>600</v>
      </c>
      <c r="E156" s="3">
        <v>8</v>
      </c>
      <c r="F156" s="3" t="s">
        <v>7</v>
      </c>
      <c r="G156" s="39"/>
      <c r="H156" s="39"/>
      <c r="I156" s="39"/>
      <c r="J156" s="39"/>
      <c r="K156" s="39"/>
      <c r="L156" s="39"/>
      <c r="M156" s="39"/>
      <c r="N156" s="39"/>
      <c r="O156" s="39"/>
      <c r="P156" s="39">
        <v>11278</v>
      </c>
      <c r="Q156" s="39"/>
      <c r="R156" s="39"/>
      <c r="S156" s="39"/>
    </row>
    <row r="157" spans="1:19" x14ac:dyDescent="0.35">
      <c r="A157" s="3" t="s">
        <v>943</v>
      </c>
      <c r="B157" s="3" t="s">
        <v>944</v>
      </c>
      <c r="C157" s="3" t="s">
        <v>600</v>
      </c>
      <c r="D157" s="3" t="s">
        <v>600</v>
      </c>
      <c r="E157" s="3">
        <v>8</v>
      </c>
      <c r="F157" s="3" t="s">
        <v>7</v>
      </c>
      <c r="G157" s="39"/>
      <c r="H157" s="39"/>
      <c r="I157" s="39"/>
      <c r="J157" s="39"/>
      <c r="K157" s="39"/>
      <c r="L157" s="39"/>
      <c r="M157" s="39">
        <v>22592</v>
      </c>
      <c r="N157" s="39">
        <v>18447</v>
      </c>
      <c r="O157" s="39"/>
      <c r="P157" s="39">
        <v>6827</v>
      </c>
      <c r="Q157" s="39"/>
      <c r="R157" s="39"/>
      <c r="S157" s="39"/>
    </row>
    <row r="158" spans="1:19" x14ac:dyDescent="0.35">
      <c r="A158" s="3" t="s">
        <v>945</v>
      </c>
      <c r="B158" s="3" t="s">
        <v>946</v>
      </c>
      <c r="C158" s="3" t="s">
        <v>600</v>
      </c>
      <c r="D158" s="3" t="s">
        <v>600</v>
      </c>
      <c r="E158" s="3">
        <v>7.5</v>
      </c>
      <c r="F158" s="3" t="s">
        <v>7</v>
      </c>
      <c r="G158" s="39"/>
      <c r="H158" s="39"/>
      <c r="I158" s="39"/>
      <c r="J158" s="39"/>
      <c r="K158" s="39"/>
      <c r="L158" s="39"/>
      <c r="M158" s="39"/>
      <c r="N158" s="39"/>
      <c r="O158" s="39"/>
      <c r="P158" s="39"/>
      <c r="Q158" s="39">
        <v>9953</v>
      </c>
      <c r="R158" s="39">
        <v>1962</v>
      </c>
      <c r="S158" s="39"/>
    </row>
    <row r="159" spans="1:19" x14ac:dyDescent="0.35">
      <c r="A159" s="3" t="s">
        <v>824</v>
      </c>
      <c r="B159" s="3" t="s">
        <v>825</v>
      </c>
      <c r="C159" s="3" t="s">
        <v>600</v>
      </c>
      <c r="D159" s="3" t="s">
        <v>600</v>
      </c>
      <c r="E159" s="3">
        <v>7.5</v>
      </c>
      <c r="F159" s="3" t="s">
        <v>7</v>
      </c>
      <c r="G159" s="39"/>
      <c r="H159" s="39"/>
      <c r="I159" s="39"/>
      <c r="J159" s="39"/>
      <c r="K159" s="39"/>
      <c r="L159" s="39"/>
      <c r="M159" s="39"/>
      <c r="N159" s="39"/>
      <c r="O159" s="39"/>
      <c r="P159" s="39"/>
      <c r="Q159" s="39"/>
      <c r="R159" s="39"/>
      <c r="S159" s="39">
        <v>27524</v>
      </c>
    </row>
    <row r="160" spans="1:19" x14ac:dyDescent="0.35">
      <c r="A160" s="3" t="s">
        <v>826</v>
      </c>
      <c r="B160" s="3" t="s">
        <v>827</v>
      </c>
      <c r="C160" s="3" t="s">
        <v>600</v>
      </c>
      <c r="D160" s="3" t="s">
        <v>600</v>
      </c>
      <c r="E160" s="3">
        <v>7.5</v>
      </c>
      <c r="F160" s="3" t="s">
        <v>7</v>
      </c>
      <c r="G160" s="39"/>
      <c r="H160" s="39">
        <v>16166</v>
      </c>
      <c r="I160" s="39"/>
      <c r="J160" s="39"/>
      <c r="K160" s="39"/>
      <c r="L160" s="39"/>
      <c r="M160" s="39"/>
      <c r="N160" s="39"/>
      <c r="O160" s="39"/>
      <c r="P160" s="39"/>
      <c r="Q160" s="39"/>
      <c r="R160" s="39"/>
      <c r="S160" s="39"/>
    </row>
    <row r="161" spans="1:19" x14ac:dyDescent="0.35">
      <c r="A161" s="3" t="s">
        <v>828</v>
      </c>
      <c r="B161" s="3" t="s">
        <v>829</v>
      </c>
      <c r="C161" s="3" t="s">
        <v>600</v>
      </c>
      <c r="D161" s="3" t="s">
        <v>600</v>
      </c>
      <c r="E161" s="3">
        <v>8</v>
      </c>
      <c r="F161" s="3" t="s">
        <v>7</v>
      </c>
      <c r="G161" s="39">
        <v>28422</v>
      </c>
      <c r="H161" s="39">
        <v>24502</v>
      </c>
      <c r="I161" s="39">
        <v>13606</v>
      </c>
      <c r="J161" s="39">
        <v>32297</v>
      </c>
      <c r="K161" s="39"/>
      <c r="L161" s="39">
        <v>15023</v>
      </c>
      <c r="M161" s="39">
        <v>23189</v>
      </c>
      <c r="N161" s="39">
        <v>30831</v>
      </c>
      <c r="O161" s="39"/>
      <c r="P161" s="39">
        <v>27585</v>
      </c>
      <c r="Q161" s="39">
        <v>5748</v>
      </c>
      <c r="R161" s="39">
        <v>23106</v>
      </c>
      <c r="S161" s="39">
        <v>29056</v>
      </c>
    </row>
    <row r="162" spans="1:19" x14ac:dyDescent="0.35">
      <c r="A162" s="3" t="s">
        <v>947</v>
      </c>
      <c r="B162" s="3" t="s">
        <v>948</v>
      </c>
      <c r="C162" s="3" t="s">
        <v>600</v>
      </c>
      <c r="D162" s="3" t="s">
        <v>600</v>
      </c>
      <c r="E162" s="3">
        <v>8</v>
      </c>
      <c r="F162" s="3" t="s">
        <v>7</v>
      </c>
      <c r="G162" s="39">
        <v>19473</v>
      </c>
      <c r="H162" s="39">
        <v>6110</v>
      </c>
      <c r="I162" s="39">
        <v>11232</v>
      </c>
      <c r="J162" s="39">
        <v>26513</v>
      </c>
      <c r="K162" s="39">
        <v>16701</v>
      </c>
      <c r="L162" s="39"/>
      <c r="M162" s="39">
        <v>3365</v>
      </c>
      <c r="N162" s="39">
        <v>24561</v>
      </c>
      <c r="O162" s="39"/>
      <c r="P162" s="39">
        <v>11522</v>
      </c>
      <c r="Q162" s="39"/>
      <c r="R162" s="39"/>
      <c r="S162" s="39"/>
    </row>
    <row r="163" spans="1:19" x14ac:dyDescent="0.35">
      <c r="A163" s="3" t="s">
        <v>830</v>
      </c>
      <c r="B163" s="3" t="s">
        <v>831</v>
      </c>
      <c r="C163" s="3" t="s">
        <v>600</v>
      </c>
      <c r="D163" s="3" t="s">
        <v>600</v>
      </c>
      <c r="E163" s="3">
        <v>8</v>
      </c>
      <c r="F163" s="3" t="s">
        <v>7</v>
      </c>
      <c r="G163" s="39">
        <v>68912</v>
      </c>
      <c r="H163" s="39">
        <v>62864</v>
      </c>
      <c r="I163" s="39">
        <v>59175</v>
      </c>
      <c r="J163" s="39">
        <v>33773</v>
      </c>
      <c r="K163" s="39">
        <v>33540</v>
      </c>
      <c r="L163" s="39">
        <v>6928</v>
      </c>
      <c r="M163" s="39">
        <v>44231</v>
      </c>
      <c r="N163" s="39">
        <v>66682</v>
      </c>
      <c r="O163" s="39">
        <v>38484</v>
      </c>
      <c r="P163" s="39">
        <v>33045</v>
      </c>
      <c r="Q163" s="39">
        <v>42471</v>
      </c>
      <c r="R163" s="39">
        <v>20415</v>
      </c>
      <c r="S163" s="39">
        <v>61477</v>
      </c>
    </row>
    <row r="164" spans="1:19" x14ac:dyDescent="0.35">
      <c r="A164" s="3" t="s">
        <v>832</v>
      </c>
      <c r="B164" s="3" t="s">
        <v>833</v>
      </c>
      <c r="C164" s="3" t="s">
        <v>600</v>
      </c>
      <c r="D164" s="3" t="s">
        <v>600</v>
      </c>
      <c r="E164" s="3">
        <v>8</v>
      </c>
      <c r="F164" s="3" t="s">
        <v>7</v>
      </c>
      <c r="G164" s="39">
        <v>8304</v>
      </c>
      <c r="H164" s="39"/>
      <c r="I164" s="39">
        <v>5165</v>
      </c>
      <c r="J164" s="39">
        <v>3994</v>
      </c>
      <c r="K164" s="39">
        <v>5661</v>
      </c>
      <c r="L164" s="39">
        <v>10737</v>
      </c>
      <c r="M164" s="39"/>
      <c r="N164" s="39"/>
      <c r="O164" s="39"/>
      <c r="P164" s="39"/>
      <c r="Q164" s="39"/>
      <c r="R164" s="39">
        <v>3832</v>
      </c>
      <c r="S164" s="39">
        <v>6738</v>
      </c>
    </row>
    <row r="165" spans="1:19" x14ac:dyDescent="0.35">
      <c r="A165" s="3" t="s">
        <v>834</v>
      </c>
      <c r="B165" s="3" t="s">
        <v>835</v>
      </c>
      <c r="C165" s="3" t="s">
        <v>600</v>
      </c>
      <c r="D165" s="3" t="s">
        <v>600</v>
      </c>
      <c r="E165" s="3">
        <v>19.5</v>
      </c>
      <c r="F165" s="3" t="s">
        <v>4</v>
      </c>
      <c r="G165" s="39"/>
      <c r="H165" s="39"/>
      <c r="I165" s="39"/>
      <c r="J165" s="39">
        <v>964</v>
      </c>
      <c r="K165" s="39"/>
      <c r="L165" s="39">
        <v>3597</v>
      </c>
      <c r="M165" s="39"/>
      <c r="N165" s="39"/>
      <c r="O165" s="39">
        <v>1662</v>
      </c>
      <c r="P165" s="39"/>
      <c r="Q165" s="39">
        <v>2591</v>
      </c>
      <c r="R165" s="39"/>
      <c r="S165" s="39">
        <v>2315</v>
      </c>
    </row>
    <row r="166" spans="1:19" x14ac:dyDescent="0.35">
      <c r="A166" s="3" t="s">
        <v>836</v>
      </c>
      <c r="B166" s="3" t="s">
        <v>837</v>
      </c>
      <c r="C166" s="3" t="s">
        <v>600</v>
      </c>
      <c r="D166" s="3" t="s">
        <v>600</v>
      </c>
      <c r="E166" s="3">
        <v>8</v>
      </c>
      <c r="F166" s="3" t="s">
        <v>7</v>
      </c>
      <c r="G166" s="39"/>
      <c r="H166" s="39">
        <v>12938</v>
      </c>
      <c r="I166" s="39">
        <v>7020</v>
      </c>
      <c r="J166" s="39">
        <v>3628</v>
      </c>
      <c r="K166" s="39">
        <v>11308</v>
      </c>
      <c r="L166" s="39">
        <v>5378</v>
      </c>
      <c r="M166" s="39">
        <v>8592</v>
      </c>
      <c r="N166" s="39">
        <v>12391</v>
      </c>
      <c r="O166" s="39"/>
      <c r="P166" s="39">
        <v>8685</v>
      </c>
      <c r="Q166" s="39">
        <v>13194</v>
      </c>
      <c r="R166" s="39"/>
      <c r="S166" s="39">
        <v>5625</v>
      </c>
    </row>
    <row r="167" spans="1:19" x14ac:dyDescent="0.35">
      <c r="A167" s="3" t="s">
        <v>838</v>
      </c>
      <c r="B167" s="3" t="s">
        <v>839</v>
      </c>
      <c r="C167" s="3" t="s">
        <v>600</v>
      </c>
      <c r="D167" s="3" t="s">
        <v>600</v>
      </c>
      <c r="E167" s="3">
        <v>8</v>
      </c>
      <c r="F167" s="3" t="s">
        <v>7</v>
      </c>
      <c r="G167" s="39">
        <v>6533</v>
      </c>
      <c r="H167" s="39">
        <v>15513</v>
      </c>
      <c r="I167" s="39">
        <v>8499</v>
      </c>
      <c r="J167" s="39">
        <v>24133</v>
      </c>
      <c r="K167" s="39">
        <v>9248</v>
      </c>
      <c r="L167" s="39">
        <v>11646</v>
      </c>
      <c r="M167" s="39">
        <v>11171</v>
      </c>
      <c r="N167" s="39"/>
      <c r="O167" s="39"/>
      <c r="P167" s="39"/>
      <c r="Q167" s="39"/>
      <c r="R167" s="39"/>
      <c r="S167" s="39"/>
    </row>
    <row r="169" spans="1:19" s="1" customFormat="1" x14ac:dyDescent="0.35">
      <c r="F169" s="1" t="s">
        <v>20</v>
      </c>
      <c r="G169" s="6">
        <f>SUMIF($F$2:$F$167,$F169,G$2:G$167)</f>
        <v>28325</v>
      </c>
      <c r="H169" s="6">
        <f t="shared" ref="H169:S177" si="0">SUMIF($F$2:$F$167,$F169,H$2:H$167)</f>
        <v>23826</v>
      </c>
      <c r="I169" s="6">
        <f t="shared" si="0"/>
        <v>32757</v>
      </c>
      <c r="J169" s="6">
        <f t="shared" si="0"/>
        <v>34953</v>
      </c>
      <c r="K169" s="6">
        <f t="shared" si="0"/>
        <v>30398</v>
      </c>
      <c r="L169" s="6">
        <f t="shared" si="0"/>
        <v>19122</v>
      </c>
      <c r="M169" s="6">
        <f t="shared" si="0"/>
        <v>28111</v>
      </c>
      <c r="N169" s="6">
        <f t="shared" si="0"/>
        <v>27620</v>
      </c>
      <c r="O169" s="6">
        <f t="shared" si="0"/>
        <v>28787</v>
      </c>
      <c r="P169" s="6">
        <f t="shared" si="0"/>
        <v>36803</v>
      </c>
      <c r="Q169" s="6">
        <f t="shared" si="0"/>
        <v>22876</v>
      </c>
      <c r="R169" s="6">
        <f t="shared" si="0"/>
        <v>26135</v>
      </c>
      <c r="S169" s="6">
        <f t="shared" si="0"/>
        <v>26965</v>
      </c>
    </row>
    <row r="170" spans="1:19" s="1" customFormat="1" x14ac:dyDescent="0.35">
      <c r="F170" s="1" t="s">
        <v>4</v>
      </c>
      <c r="G170" s="6">
        <f t="shared" ref="G170:G177" si="1">SUMIF($F$2:$F$167,$F170,G$2:G$167)</f>
        <v>98289</v>
      </c>
      <c r="H170" s="6">
        <f t="shared" si="0"/>
        <v>104544</v>
      </c>
      <c r="I170" s="6">
        <f t="shared" si="0"/>
        <v>102222</v>
      </c>
      <c r="J170" s="6">
        <f t="shared" si="0"/>
        <v>115931</v>
      </c>
      <c r="K170" s="6">
        <f t="shared" si="0"/>
        <v>100884</v>
      </c>
      <c r="L170" s="6">
        <f t="shared" si="0"/>
        <v>70413</v>
      </c>
      <c r="M170" s="6">
        <f t="shared" si="0"/>
        <v>101943</v>
      </c>
      <c r="N170" s="6">
        <f t="shared" si="0"/>
        <v>78131</v>
      </c>
      <c r="O170" s="6">
        <f t="shared" si="0"/>
        <v>109059</v>
      </c>
      <c r="P170" s="6">
        <f t="shared" si="0"/>
        <v>85944</v>
      </c>
      <c r="Q170" s="6">
        <f t="shared" si="0"/>
        <v>76705</v>
      </c>
      <c r="R170" s="6">
        <f t="shared" si="0"/>
        <v>102876</v>
      </c>
      <c r="S170" s="6">
        <f t="shared" si="0"/>
        <v>94436</v>
      </c>
    </row>
    <row r="171" spans="1:19" s="1" customFormat="1" x14ac:dyDescent="0.35">
      <c r="F171" s="1" t="s">
        <v>7</v>
      </c>
      <c r="G171" s="6">
        <f t="shared" si="1"/>
        <v>163019</v>
      </c>
      <c r="H171" s="6">
        <f t="shared" si="0"/>
        <v>163232</v>
      </c>
      <c r="I171" s="6">
        <f t="shared" si="0"/>
        <v>173402</v>
      </c>
      <c r="J171" s="6">
        <f t="shared" si="0"/>
        <v>167515</v>
      </c>
      <c r="K171" s="6">
        <f t="shared" si="0"/>
        <v>162526</v>
      </c>
      <c r="L171" s="6">
        <f t="shared" si="0"/>
        <v>129702</v>
      </c>
      <c r="M171" s="6">
        <f t="shared" si="0"/>
        <v>144027</v>
      </c>
      <c r="N171" s="6">
        <f t="shared" si="0"/>
        <v>152912</v>
      </c>
      <c r="O171" s="6">
        <f t="shared" si="0"/>
        <v>157276</v>
      </c>
      <c r="P171" s="6">
        <f t="shared" si="0"/>
        <v>169474</v>
      </c>
      <c r="Q171" s="6">
        <f t="shared" si="0"/>
        <v>154756</v>
      </c>
      <c r="R171" s="6">
        <f t="shared" si="0"/>
        <v>135983</v>
      </c>
      <c r="S171" s="6">
        <f t="shared" si="0"/>
        <v>166980</v>
      </c>
    </row>
    <row r="172" spans="1:19" s="1" customFormat="1" x14ac:dyDescent="0.35">
      <c r="F172" s="1" t="s">
        <v>22</v>
      </c>
      <c r="G172" s="6">
        <f t="shared" si="1"/>
        <v>133677</v>
      </c>
      <c r="H172" s="6">
        <f t="shared" si="0"/>
        <v>186044</v>
      </c>
      <c r="I172" s="6">
        <f t="shared" si="0"/>
        <v>172062</v>
      </c>
      <c r="J172" s="6">
        <f t="shared" si="0"/>
        <v>180127</v>
      </c>
      <c r="K172" s="6">
        <f t="shared" si="0"/>
        <v>183266</v>
      </c>
      <c r="L172" s="6">
        <f t="shared" si="0"/>
        <v>169183</v>
      </c>
      <c r="M172" s="6">
        <f t="shared" si="0"/>
        <v>175135</v>
      </c>
      <c r="N172" s="6">
        <f t="shared" si="0"/>
        <v>170308</v>
      </c>
      <c r="O172" s="6">
        <f t="shared" si="0"/>
        <v>188552</v>
      </c>
      <c r="P172" s="6">
        <f t="shared" si="0"/>
        <v>187952</v>
      </c>
      <c r="Q172" s="6">
        <f t="shared" si="0"/>
        <v>166614</v>
      </c>
      <c r="R172" s="6">
        <f t="shared" si="0"/>
        <v>151886</v>
      </c>
      <c r="S172" s="6">
        <f t="shared" si="0"/>
        <v>54242</v>
      </c>
    </row>
    <row r="173" spans="1:19" s="1" customFormat="1" x14ac:dyDescent="0.35">
      <c r="F173" s="1" t="s">
        <v>24</v>
      </c>
      <c r="G173" s="6">
        <f t="shared" si="1"/>
        <v>16557</v>
      </c>
      <c r="H173" s="6">
        <f t="shared" si="0"/>
        <v>24002</v>
      </c>
      <c r="I173" s="6">
        <f t="shared" si="0"/>
        <v>21039</v>
      </c>
      <c r="J173" s="6">
        <f t="shared" si="0"/>
        <v>27351</v>
      </c>
      <c r="K173" s="6">
        <f t="shared" si="0"/>
        <v>20444</v>
      </c>
      <c r="L173" s="6">
        <f t="shared" si="0"/>
        <v>19846</v>
      </c>
      <c r="M173" s="6">
        <f t="shared" si="0"/>
        <v>27898</v>
      </c>
      <c r="N173" s="6">
        <f t="shared" si="0"/>
        <v>28996</v>
      </c>
      <c r="O173" s="6">
        <f t="shared" si="0"/>
        <v>22108</v>
      </c>
      <c r="P173" s="6">
        <f t="shared" si="0"/>
        <v>20164</v>
      </c>
      <c r="Q173" s="6">
        <f t="shared" si="0"/>
        <v>25698</v>
      </c>
      <c r="R173" s="6">
        <f t="shared" si="0"/>
        <v>18657</v>
      </c>
      <c r="S173" s="6">
        <f t="shared" si="0"/>
        <v>31793</v>
      </c>
    </row>
    <row r="174" spans="1:19" s="1" customFormat="1" x14ac:dyDescent="0.35">
      <c r="F174" s="1" t="s">
        <v>15</v>
      </c>
      <c r="G174" s="6">
        <f t="shared" si="1"/>
        <v>67241</v>
      </c>
      <c r="H174" s="6">
        <f t="shared" si="0"/>
        <v>82410</v>
      </c>
      <c r="I174" s="6">
        <f t="shared" si="0"/>
        <v>79070</v>
      </c>
      <c r="J174" s="6">
        <f t="shared" si="0"/>
        <v>77684</v>
      </c>
      <c r="K174" s="6">
        <f t="shared" si="0"/>
        <v>67899</v>
      </c>
      <c r="L174" s="6">
        <f t="shared" si="0"/>
        <v>69591</v>
      </c>
      <c r="M174" s="6">
        <f t="shared" si="0"/>
        <v>49064</v>
      </c>
      <c r="N174" s="6">
        <f t="shared" si="0"/>
        <v>68926</v>
      </c>
      <c r="O174" s="6">
        <f t="shared" si="0"/>
        <v>65353</v>
      </c>
      <c r="P174" s="6">
        <f t="shared" si="0"/>
        <v>59654</v>
      </c>
      <c r="Q174" s="6">
        <f t="shared" si="0"/>
        <v>54378</v>
      </c>
      <c r="R174" s="6">
        <f t="shared" si="0"/>
        <v>41704</v>
      </c>
      <c r="S174" s="6">
        <f t="shared" si="0"/>
        <v>59844</v>
      </c>
    </row>
    <row r="175" spans="1:19" s="1" customFormat="1" x14ac:dyDescent="0.35">
      <c r="F175" s="1" t="s">
        <v>726</v>
      </c>
      <c r="G175" s="6">
        <f t="shared" si="1"/>
        <v>29279</v>
      </c>
      <c r="H175" s="6">
        <f t="shared" si="0"/>
        <v>29587</v>
      </c>
      <c r="I175" s="6">
        <f t="shared" si="0"/>
        <v>25222</v>
      </c>
      <c r="J175" s="6">
        <f t="shared" si="0"/>
        <v>21697</v>
      </c>
      <c r="K175" s="6">
        <f t="shared" si="0"/>
        <v>17290</v>
      </c>
      <c r="L175" s="6">
        <f t="shared" si="0"/>
        <v>15934</v>
      </c>
      <c r="M175" s="6">
        <f t="shared" si="0"/>
        <v>26669</v>
      </c>
      <c r="N175" s="6">
        <f t="shared" si="0"/>
        <v>29859</v>
      </c>
      <c r="O175" s="6">
        <f t="shared" si="0"/>
        <v>25542</v>
      </c>
      <c r="P175" s="6">
        <f t="shared" si="0"/>
        <v>25475</v>
      </c>
      <c r="Q175" s="6">
        <f t="shared" si="0"/>
        <v>21072</v>
      </c>
      <c r="R175" s="6">
        <f t="shared" si="0"/>
        <v>11934</v>
      </c>
      <c r="S175" s="6">
        <f t="shared" si="0"/>
        <v>11594</v>
      </c>
    </row>
    <row r="176" spans="1:19" s="1" customFormat="1" x14ac:dyDescent="0.35">
      <c r="F176" s="1" t="s">
        <v>573</v>
      </c>
      <c r="G176" s="6">
        <f t="shared" si="1"/>
        <v>31157</v>
      </c>
      <c r="H176" s="6">
        <f t="shared" si="0"/>
        <v>35690</v>
      </c>
      <c r="I176" s="6">
        <f t="shared" si="0"/>
        <v>23893</v>
      </c>
      <c r="J176" s="6">
        <f t="shared" si="0"/>
        <v>27117</v>
      </c>
      <c r="K176" s="6">
        <f t="shared" si="0"/>
        <v>15167</v>
      </c>
      <c r="L176" s="6">
        <f t="shared" si="0"/>
        <v>13957</v>
      </c>
      <c r="M176" s="6">
        <f t="shared" si="0"/>
        <v>20256</v>
      </c>
      <c r="N176" s="6">
        <f t="shared" si="0"/>
        <v>38793</v>
      </c>
      <c r="O176" s="6">
        <f t="shared" si="0"/>
        <v>32507</v>
      </c>
      <c r="P176" s="6">
        <f t="shared" si="0"/>
        <v>20227</v>
      </c>
      <c r="Q176" s="6">
        <f t="shared" si="0"/>
        <v>33822</v>
      </c>
      <c r="R176" s="6">
        <f t="shared" si="0"/>
        <v>25394</v>
      </c>
      <c r="S176" s="6">
        <f t="shared" si="0"/>
        <v>16454</v>
      </c>
    </row>
    <row r="177" spans="6:19" s="1" customFormat="1" x14ac:dyDescent="0.35">
      <c r="F177" s="1" t="s">
        <v>29</v>
      </c>
      <c r="G177" s="6">
        <f t="shared" si="1"/>
        <v>35976</v>
      </c>
      <c r="H177" s="6">
        <f t="shared" si="0"/>
        <v>40503</v>
      </c>
      <c r="I177" s="6">
        <f t="shared" si="0"/>
        <v>41936</v>
      </c>
      <c r="J177" s="6">
        <f t="shared" si="0"/>
        <v>49831</v>
      </c>
      <c r="K177" s="6">
        <f t="shared" si="0"/>
        <v>40638</v>
      </c>
      <c r="L177" s="6">
        <f t="shared" si="0"/>
        <v>22584</v>
      </c>
      <c r="M177" s="6">
        <f t="shared" si="0"/>
        <v>36247</v>
      </c>
      <c r="N177" s="6">
        <f t="shared" si="0"/>
        <v>34239</v>
      </c>
      <c r="O177" s="6">
        <f t="shared" si="0"/>
        <v>30060</v>
      </c>
      <c r="P177" s="6">
        <f t="shared" si="0"/>
        <v>46059</v>
      </c>
      <c r="Q177" s="6">
        <f t="shared" si="0"/>
        <v>42905</v>
      </c>
      <c r="R177" s="6">
        <f t="shared" si="0"/>
        <v>32345</v>
      </c>
      <c r="S177" s="6">
        <f t="shared" si="0"/>
        <v>17909</v>
      </c>
    </row>
    <row r="178" spans="6:19" x14ac:dyDescent="0.35">
      <c r="F178"/>
    </row>
    <row r="179" spans="6:19" x14ac:dyDescent="0.35">
      <c r="F179"/>
    </row>
    <row r="180" spans="6:19" x14ac:dyDescent="0.35">
      <c r="F180"/>
    </row>
    <row r="181" spans="6:19" x14ac:dyDescent="0.35">
      <c r="F181"/>
    </row>
    <row r="182" spans="6:19" x14ac:dyDescent="0.35">
      <c r="F182"/>
    </row>
    <row r="183" spans="6:19" x14ac:dyDescent="0.35">
      <c r="F183"/>
    </row>
    <row r="184" spans="6:19" x14ac:dyDescent="0.35">
      <c r="F184"/>
    </row>
    <row r="185" spans="6:19" x14ac:dyDescent="0.35">
      <c r="F185"/>
    </row>
    <row r="186" spans="6:19" x14ac:dyDescent="0.35">
      <c r="F186"/>
    </row>
    <row r="187" spans="6:19" x14ac:dyDescent="0.35">
      <c r="F187"/>
    </row>
    <row r="188" spans="6:19" x14ac:dyDescent="0.35">
      <c r="F188"/>
    </row>
    <row r="189" spans="6:19" x14ac:dyDescent="0.35">
      <c r="F189"/>
    </row>
    <row r="190" spans="6:19" x14ac:dyDescent="0.35">
      <c r="F190"/>
    </row>
    <row r="191" spans="6:19" x14ac:dyDescent="0.35">
      <c r="F191"/>
    </row>
    <row r="192" spans="6:19" x14ac:dyDescent="0.35">
      <c r="F192"/>
    </row>
    <row r="193" spans="6:6" x14ac:dyDescent="0.35">
      <c r="F193"/>
    </row>
    <row r="194" spans="6:6" x14ac:dyDescent="0.35">
      <c r="F194"/>
    </row>
    <row r="195" spans="6:6" x14ac:dyDescent="0.35">
      <c r="F195"/>
    </row>
    <row r="196" spans="6:6" x14ac:dyDescent="0.35">
      <c r="F196"/>
    </row>
    <row r="197" spans="6:6" x14ac:dyDescent="0.35">
      <c r="F197"/>
    </row>
    <row r="198" spans="6:6" x14ac:dyDescent="0.35">
      <c r="F198"/>
    </row>
    <row r="199" spans="6:6" x14ac:dyDescent="0.35">
      <c r="F199"/>
    </row>
    <row r="200" spans="6:6" x14ac:dyDescent="0.35">
      <c r="F200"/>
    </row>
    <row r="201" spans="6:6" x14ac:dyDescent="0.35">
      <c r="F201"/>
    </row>
    <row r="202" spans="6:6" x14ac:dyDescent="0.35">
      <c r="F202"/>
    </row>
    <row r="203" spans="6:6" x14ac:dyDescent="0.35">
      <c r="F203"/>
    </row>
    <row r="204" spans="6:6" x14ac:dyDescent="0.35">
      <c r="F204"/>
    </row>
    <row r="205" spans="6:6" x14ac:dyDescent="0.35">
      <c r="F205"/>
    </row>
    <row r="206" spans="6:6" x14ac:dyDescent="0.35">
      <c r="F206"/>
    </row>
    <row r="207" spans="6:6" x14ac:dyDescent="0.35">
      <c r="F207"/>
    </row>
    <row r="208" spans="6:6" x14ac:dyDescent="0.35">
      <c r="F208"/>
    </row>
    <row r="209" spans="6:6" x14ac:dyDescent="0.35">
      <c r="F209"/>
    </row>
    <row r="210" spans="6:6" x14ac:dyDescent="0.35">
      <c r="F210"/>
    </row>
    <row r="211" spans="6:6" x14ac:dyDescent="0.35">
      <c r="F211"/>
    </row>
    <row r="212" spans="6:6" x14ac:dyDescent="0.35">
      <c r="F212"/>
    </row>
    <row r="213" spans="6:6" x14ac:dyDescent="0.35">
      <c r="F213"/>
    </row>
    <row r="214" spans="6:6" x14ac:dyDescent="0.35">
      <c r="F214"/>
    </row>
    <row r="215" spans="6:6" x14ac:dyDescent="0.35">
      <c r="F215"/>
    </row>
    <row r="216" spans="6:6" x14ac:dyDescent="0.35">
      <c r="F216"/>
    </row>
    <row r="217" spans="6:6" x14ac:dyDescent="0.35">
      <c r="F217"/>
    </row>
    <row r="218" spans="6:6" x14ac:dyDescent="0.35">
      <c r="F218"/>
    </row>
    <row r="219" spans="6:6" x14ac:dyDescent="0.35">
      <c r="F219"/>
    </row>
    <row r="220" spans="6:6" x14ac:dyDescent="0.35">
      <c r="F220"/>
    </row>
    <row r="221" spans="6:6" x14ac:dyDescent="0.35">
      <c r="F221"/>
    </row>
    <row r="222" spans="6:6" x14ac:dyDescent="0.35">
      <c r="F222"/>
    </row>
    <row r="223" spans="6:6" x14ac:dyDescent="0.35">
      <c r="F223"/>
    </row>
    <row r="224" spans="6:6" x14ac:dyDescent="0.35">
      <c r="F224"/>
    </row>
    <row r="225" spans="6:6" x14ac:dyDescent="0.35">
      <c r="F225"/>
    </row>
    <row r="226" spans="6:6" x14ac:dyDescent="0.35">
      <c r="F226"/>
    </row>
    <row r="227" spans="6:6" x14ac:dyDescent="0.35">
      <c r="F227"/>
    </row>
    <row r="228" spans="6:6" x14ac:dyDescent="0.35">
      <c r="F228"/>
    </row>
    <row r="229" spans="6:6" x14ac:dyDescent="0.35">
      <c r="F229"/>
    </row>
    <row r="230" spans="6:6" x14ac:dyDescent="0.35">
      <c r="F230"/>
    </row>
    <row r="231" spans="6:6" x14ac:dyDescent="0.35">
      <c r="F231"/>
    </row>
    <row r="232" spans="6:6" x14ac:dyDescent="0.35">
      <c r="F232"/>
    </row>
    <row r="233" spans="6:6" x14ac:dyDescent="0.35">
      <c r="F233"/>
    </row>
    <row r="234" spans="6:6" x14ac:dyDescent="0.35">
      <c r="F234"/>
    </row>
    <row r="235" spans="6:6" x14ac:dyDescent="0.35">
      <c r="F235"/>
    </row>
    <row r="236" spans="6:6" x14ac:dyDescent="0.35">
      <c r="F236"/>
    </row>
    <row r="237" spans="6:6" x14ac:dyDescent="0.35">
      <c r="F237"/>
    </row>
    <row r="238" spans="6:6" x14ac:dyDescent="0.35">
      <c r="F238"/>
    </row>
    <row r="239" spans="6:6" x14ac:dyDescent="0.35">
      <c r="F239"/>
    </row>
    <row r="240" spans="6:6" x14ac:dyDescent="0.35">
      <c r="F240"/>
    </row>
    <row r="241" spans="6:6" x14ac:dyDescent="0.35">
      <c r="F241"/>
    </row>
    <row r="242" spans="6:6" x14ac:dyDescent="0.35">
      <c r="F242"/>
    </row>
    <row r="243" spans="6:6" x14ac:dyDescent="0.35">
      <c r="F243"/>
    </row>
    <row r="244" spans="6:6" x14ac:dyDescent="0.35">
      <c r="F244"/>
    </row>
    <row r="245" spans="6:6" x14ac:dyDescent="0.35">
      <c r="F245"/>
    </row>
    <row r="246" spans="6:6" x14ac:dyDescent="0.35">
      <c r="F246"/>
    </row>
    <row r="247" spans="6:6" x14ac:dyDescent="0.35">
      <c r="F247"/>
    </row>
    <row r="248" spans="6:6" x14ac:dyDescent="0.35">
      <c r="F248"/>
    </row>
    <row r="249" spans="6:6" x14ac:dyDescent="0.35">
      <c r="F249"/>
    </row>
    <row r="250" spans="6:6" x14ac:dyDescent="0.35">
      <c r="F250"/>
    </row>
    <row r="251" spans="6:6" x14ac:dyDescent="0.35">
      <c r="F251"/>
    </row>
    <row r="252" spans="6:6" x14ac:dyDescent="0.35">
      <c r="F252"/>
    </row>
    <row r="253" spans="6:6" x14ac:dyDescent="0.35">
      <c r="F253"/>
    </row>
    <row r="254" spans="6:6" x14ac:dyDescent="0.35">
      <c r="F254"/>
    </row>
    <row r="255" spans="6:6" x14ac:dyDescent="0.35">
      <c r="F255"/>
    </row>
    <row r="256" spans="6:6" x14ac:dyDescent="0.35">
      <c r="F256"/>
    </row>
    <row r="257" spans="6:6" x14ac:dyDescent="0.35">
      <c r="F257"/>
    </row>
    <row r="258" spans="6:6" x14ac:dyDescent="0.35">
      <c r="F258"/>
    </row>
    <row r="259" spans="6:6" x14ac:dyDescent="0.35">
      <c r="F259"/>
    </row>
    <row r="260" spans="6:6" x14ac:dyDescent="0.35">
      <c r="F260"/>
    </row>
    <row r="261" spans="6:6" x14ac:dyDescent="0.35">
      <c r="F261"/>
    </row>
    <row r="262" spans="6:6" x14ac:dyDescent="0.35">
      <c r="F262"/>
    </row>
    <row r="263" spans="6:6" x14ac:dyDescent="0.35">
      <c r="F263"/>
    </row>
    <row r="264" spans="6:6" x14ac:dyDescent="0.35">
      <c r="F264"/>
    </row>
    <row r="265" spans="6:6" x14ac:dyDescent="0.35">
      <c r="F265"/>
    </row>
    <row r="266" spans="6:6" x14ac:dyDescent="0.35">
      <c r="F266"/>
    </row>
    <row r="267" spans="6:6" x14ac:dyDescent="0.35">
      <c r="F267"/>
    </row>
    <row r="268" spans="6:6" x14ac:dyDescent="0.35">
      <c r="F268"/>
    </row>
    <row r="269" spans="6:6" x14ac:dyDescent="0.35">
      <c r="F269"/>
    </row>
    <row r="270" spans="6:6" x14ac:dyDescent="0.35">
      <c r="F270"/>
    </row>
    <row r="271" spans="6:6" x14ac:dyDescent="0.35">
      <c r="F271"/>
    </row>
    <row r="272" spans="6:6" x14ac:dyDescent="0.35">
      <c r="F272"/>
    </row>
    <row r="273" spans="6:6" x14ac:dyDescent="0.35">
      <c r="F273"/>
    </row>
    <row r="274" spans="6:6" x14ac:dyDescent="0.35">
      <c r="F274"/>
    </row>
    <row r="275" spans="6:6" x14ac:dyDescent="0.35">
      <c r="F275"/>
    </row>
    <row r="276" spans="6:6" x14ac:dyDescent="0.35">
      <c r="F276"/>
    </row>
    <row r="277" spans="6:6" x14ac:dyDescent="0.35">
      <c r="F277"/>
    </row>
    <row r="278" spans="6:6" x14ac:dyDescent="0.35">
      <c r="F278"/>
    </row>
    <row r="279" spans="6:6" x14ac:dyDescent="0.35">
      <c r="F279"/>
    </row>
    <row r="280" spans="6:6" x14ac:dyDescent="0.35">
      <c r="F280"/>
    </row>
    <row r="281" spans="6:6" x14ac:dyDescent="0.35">
      <c r="F281"/>
    </row>
    <row r="282" spans="6:6" x14ac:dyDescent="0.35">
      <c r="F282"/>
    </row>
    <row r="283" spans="6:6" x14ac:dyDescent="0.35">
      <c r="F283"/>
    </row>
    <row r="284" spans="6:6" x14ac:dyDescent="0.35">
      <c r="F284"/>
    </row>
    <row r="285" spans="6:6" x14ac:dyDescent="0.35">
      <c r="F285"/>
    </row>
    <row r="286" spans="6:6" x14ac:dyDescent="0.35">
      <c r="F286"/>
    </row>
    <row r="287" spans="6:6" x14ac:dyDescent="0.35">
      <c r="F287"/>
    </row>
    <row r="288" spans="6:6" x14ac:dyDescent="0.35">
      <c r="F288"/>
    </row>
    <row r="289" spans="6:6" x14ac:dyDescent="0.35">
      <c r="F289"/>
    </row>
    <row r="290" spans="6:6" x14ac:dyDescent="0.35">
      <c r="F290"/>
    </row>
    <row r="291" spans="6:6" x14ac:dyDescent="0.35">
      <c r="F291"/>
    </row>
    <row r="292" spans="6:6" x14ac:dyDescent="0.35">
      <c r="F292"/>
    </row>
    <row r="293" spans="6:6" x14ac:dyDescent="0.35">
      <c r="F293"/>
    </row>
    <row r="294" spans="6:6" x14ac:dyDescent="0.35">
      <c r="F294"/>
    </row>
    <row r="295" spans="6:6" x14ac:dyDescent="0.35">
      <c r="F295"/>
    </row>
    <row r="296" spans="6:6" x14ac:dyDescent="0.35">
      <c r="F296"/>
    </row>
    <row r="297" spans="6:6" x14ac:dyDescent="0.35">
      <c r="F297"/>
    </row>
    <row r="298" spans="6:6" x14ac:dyDescent="0.35">
      <c r="F298"/>
    </row>
    <row r="299" spans="6:6" x14ac:dyDescent="0.35">
      <c r="F299"/>
    </row>
    <row r="300" spans="6:6" x14ac:dyDescent="0.35">
      <c r="F300"/>
    </row>
    <row r="301" spans="6:6" x14ac:dyDescent="0.35">
      <c r="F301"/>
    </row>
    <row r="302" spans="6:6" x14ac:dyDescent="0.35">
      <c r="F302"/>
    </row>
    <row r="303" spans="6:6" x14ac:dyDescent="0.35">
      <c r="F303"/>
    </row>
    <row r="304" spans="6:6" x14ac:dyDescent="0.35">
      <c r="F304"/>
    </row>
    <row r="305" spans="6:6" x14ac:dyDescent="0.35">
      <c r="F305"/>
    </row>
    <row r="306" spans="6:6" x14ac:dyDescent="0.35">
      <c r="F306"/>
    </row>
    <row r="307" spans="6:6" x14ac:dyDescent="0.35">
      <c r="F307"/>
    </row>
    <row r="308" spans="6:6" x14ac:dyDescent="0.35">
      <c r="F308"/>
    </row>
    <row r="309" spans="6:6" x14ac:dyDescent="0.35">
      <c r="F309"/>
    </row>
    <row r="310" spans="6:6" x14ac:dyDescent="0.35">
      <c r="F310"/>
    </row>
    <row r="311" spans="6:6" x14ac:dyDescent="0.35">
      <c r="F311"/>
    </row>
    <row r="312" spans="6:6" x14ac:dyDescent="0.35">
      <c r="F312"/>
    </row>
    <row r="313" spans="6:6" x14ac:dyDescent="0.35">
      <c r="F313"/>
    </row>
    <row r="314" spans="6:6" x14ac:dyDescent="0.35">
      <c r="F314"/>
    </row>
    <row r="315" spans="6:6" x14ac:dyDescent="0.35">
      <c r="F315"/>
    </row>
    <row r="316" spans="6:6" x14ac:dyDescent="0.35">
      <c r="F316"/>
    </row>
    <row r="317" spans="6:6" x14ac:dyDescent="0.35">
      <c r="F317"/>
    </row>
    <row r="318" spans="6:6" x14ac:dyDescent="0.35">
      <c r="F318"/>
    </row>
    <row r="319" spans="6:6" x14ac:dyDescent="0.35">
      <c r="F319"/>
    </row>
    <row r="320" spans="6:6" x14ac:dyDescent="0.35">
      <c r="F320"/>
    </row>
    <row r="321" spans="6:6" x14ac:dyDescent="0.35">
      <c r="F321"/>
    </row>
    <row r="322" spans="6:6" x14ac:dyDescent="0.35">
      <c r="F322"/>
    </row>
    <row r="323" spans="6:6" x14ac:dyDescent="0.35">
      <c r="F323"/>
    </row>
    <row r="324" spans="6:6" x14ac:dyDescent="0.35">
      <c r="F324"/>
    </row>
    <row r="325" spans="6:6" x14ac:dyDescent="0.35">
      <c r="F325"/>
    </row>
    <row r="326" spans="6:6" x14ac:dyDescent="0.35">
      <c r="F326"/>
    </row>
    <row r="327" spans="6:6" x14ac:dyDescent="0.35">
      <c r="F327"/>
    </row>
    <row r="328" spans="6:6" x14ac:dyDescent="0.35">
      <c r="F328"/>
    </row>
    <row r="329" spans="6:6" x14ac:dyDescent="0.35">
      <c r="F329"/>
    </row>
    <row r="330" spans="6:6" x14ac:dyDescent="0.35">
      <c r="F330"/>
    </row>
    <row r="331" spans="6:6" x14ac:dyDescent="0.35">
      <c r="F331"/>
    </row>
    <row r="332" spans="6:6" x14ac:dyDescent="0.35">
      <c r="F332"/>
    </row>
    <row r="333" spans="6:6" x14ac:dyDescent="0.35">
      <c r="F333"/>
    </row>
    <row r="334" spans="6:6" x14ac:dyDescent="0.35">
      <c r="F334"/>
    </row>
  </sheetData>
  <autoFilter ref="A1:S167" xr:uid="{D24121A5-ACFF-41E6-88FE-FA585AD81734}"/>
  <sortState xmlns:xlrd2="http://schemas.microsoft.com/office/spreadsheetml/2017/richdata2" ref="F169:F334">
    <sortCondition ref="F169:F334"/>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EBC-AF0B-4209-8D02-4CF7830B5997}">
  <sheetPr codeName="Sheet14"/>
  <dimension ref="A1:S332"/>
  <sheetViews>
    <sheetView topLeftCell="A52" workbookViewId="0">
      <selection activeCell="F81" sqref="F81"/>
    </sheetView>
  </sheetViews>
  <sheetFormatPr defaultColWidth="9.453125" defaultRowHeight="14.5" x14ac:dyDescent="0.35"/>
  <cols>
    <col min="1" max="1" width="9.453125" style="3" bestFit="1" customWidth="1"/>
    <col min="2" max="2" width="34.54296875" style="3" bestFit="1" customWidth="1"/>
    <col min="3" max="3" width="28.453125" style="3" bestFit="1" customWidth="1"/>
    <col min="4" max="4" width="27.453125" style="3" bestFit="1" customWidth="1"/>
    <col min="5" max="5" width="15" style="3" customWidth="1"/>
    <col min="6" max="6" width="25.54296875" style="3" customWidth="1"/>
    <col min="7" max="19" width="8.54296875" style="3" customWidth="1"/>
    <col min="20" max="16384" width="9.453125" style="3"/>
  </cols>
  <sheetData>
    <row r="1" spans="1:19" s="1" customFormat="1" ht="43.5" x14ac:dyDescent="0.35">
      <c r="A1" s="1" t="s">
        <v>581</v>
      </c>
      <c r="B1" s="1" t="s">
        <v>582</v>
      </c>
      <c r="C1" s="1" t="s">
        <v>583</v>
      </c>
      <c r="D1" s="1" t="s">
        <v>584</v>
      </c>
      <c r="E1" s="1" t="s">
        <v>585</v>
      </c>
      <c r="F1" s="1" t="s">
        <v>1</v>
      </c>
      <c r="G1" s="1" t="s">
        <v>840</v>
      </c>
      <c r="H1" s="1" t="s">
        <v>841</v>
      </c>
      <c r="I1" s="1" t="s">
        <v>842</v>
      </c>
      <c r="J1" s="1" t="s">
        <v>843</v>
      </c>
      <c r="K1" s="1" t="s">
        <v>844</v>
      </c>
      <c r="L1" s="1" t="s">
        <v>845</v>
      </c>
      <c r="M1" s="1" t="s">
        <v>846</v>
      </c>
      <c r="N1" s="1" t="s">
        <v>847</v>
      </c>
      <c r="O1" s="1" t="s">
        <v>848</v>
      </c>
      <c r="P1" s="1" t="s">
        <v>849</v>
      </c>
      <c r="Q1" s="1" t="s">
        <v>850</v>
      </c>
      <c r="R1" s="1" t="s">
        <v>851</v>
      </c>
      <c r="S1" s="1" t="s">
        <v>852</v>
      </c>
    </row>
    <row r="2" spans="1:19" x14ac:dyDescent="0.35">
      <c r="A2" s="3" t="s">
        <v>590</v>
      </c>
      <c r="B2" s="3" t="s">
        <v>591</v>
      </c>
      <c r="C2" s="3" t="s">
        <v>592</v>
      </c>
      <c r="D2" s="3" t="s">
        <v>592</v>
      </c>
      <c r="E2" s="3">
        <v>27.5</v>
      </c>
      <c r="F2" s="3" t="s">
        <v>29</v>
      </c>
      <c r="G2" s="39">
        <v>8664</v>
      </c>
      <c r="H2" s="39">
        <v>3278</v>
      </c>
      <c r="I2" s="39">
        <v>7305</v>
      </c>
      <c r="J2" s="39">
        <v>6675</v>
      </c>
      <c r="K2" s="39">
        <v>7844</v>
      </c>
      <c r="L2" s="39">
        <v>3280</v>
      </c>
      <c r="M2" s="39">
        <v>5222</v>
      </c>
      <c r="N2" s="39">
        <v>6986</v>
      </c>
      <c r="O2" s="39">
        <v>4361</v>
      </c>
      <c r="P2" s="39">
        <v>5591</v>
      </c>
      <c r="Q2" s="39">
        <v>8571</v>
      </c>
      <c r="R2" s="39">
        <v>1998</v>
      </c>
      <c r="S2" s="39">
        <v>5117</v>
      </c>
    </row>
    <row r="3" spans="1:19" x14ac:dyDescent="0.35">
      <c r="A3" s="3" t="s">
        <v>593</v>
      </c>
      <c r="B3" s="3" t="s">
        <v>594</v>
      </c>
      <c r="C3" s="3" t="s">
        <v>592</v>
      </c>
      <c r="D3" s="3" t="s">
        <v>592</v>
      </c>
      <c r="E3" s="3">
        <v>27.5</v>
      </c>
      <c r="F3" s="3" t="s">
        <v>29</v>
      </c>
      <c r="G3" s="39">
        <v>20565</v>
      </c>
      <c r="H3" s="39">
        <v>13465</v>
      </c>
      <c r="I3" s="39">
        <v>23720</v>
      </c>
      <c r="J3" s="39">
        <v>27877</v>
      </c>
      <c r="K3" s="39">
        <v>22322</v>
      </c>
      <c r="L3" s="39">
        <v>4969</v>
      </c>
      <c r="M3" s="39">
        <v>9165</v>
      </c>
      <c r="N3" s="39">
        <v>23197</v>
      </c>
      <c r="O3" s="39">
        <v>7967</v>
      </c>
      <c r="P3" s="39">
        <v>19557</v>
      </c>
      <c r="Q3" s="39">
        <v>19833</v>
      </c>
      <c r="R3" s="39">
        <v>12460</v>
      </c>
      <c r="S3" s="39">
        <v>4688</v>
      </c>
    </row>
    <row r="4" spans="1:19" x14ac:dyDescent="0.35">
      <c r="A4" s="3" t="s">
        <v>853</v>
      </c>
      <c r="B4" s="3" t="s">
        <v>854</v>
      </c>
      <c r="C4" s="3" t="s">
        <v>597</v>
      </c>
      <c r="D4" s="3" t="s">
        <v>597</v>
      </c>
      <c r="E4" s="3">
        <v>23.38</v>
      </c>
      <c r="F4" s="3" t="s">
        <v>573</v>
      </c>
      <c r="G4" s="39">
        <v>1260</v>
      </c>
      <c r="H4" s="39">
        <v>1260</v>
      </c>
      <c r="I4" s="39">
        <v>3659</v>
      </c>
      <c r="J4" s="39"/>
      <c r="K4" s="39"/>
      <c r="L4" s="39"/>
      <c r="M4" s="39"/>
      <c r="N4" s="39"/>
      <c r="O4" s="39"/>
      <c r="P4" s="39">
        <v>7387</v>
      </c>
      <c r="Q4" s="39">
        <v>811</v>
      </c>
      <c r="R4" s="39">
        <v>839</v>
      </c>
      <c r="S4" s="39"/>
    </row>
    <row r="5" spans="1:19" x14ac:dyDescent="0.35">
      <c r="A5" s="3" t="s">
        <v>855</v>
      </c>
      <c r="B5" s="3" t="s">
        <v>856</v>
      </c>
      <c r="C5" s="3" t="s">
        <v>597</v>
      </c>
      <c r="D5" s="3" t="s">
        <v>597</v>
      </c>
      <c r="E5" s="3">
        <v>23.38</v>
      </c>
      <c r="F5" s="3" t="s">
        <v>573</v>
      </c>
      <c r="G5" s="39">
        <v>-420</v>
      </c>
      <c r="H5" s="39">
        <v>1247</v>
      </c>
      <c r="I5" s="39">
        <v>1155</v>
      </c>
      <c r="J5" s="39">
        <v>660</v>
      </c>
      <c r="K5" s="39"/>
      <c r="L5" s="39"/>
      <c r="M5" s="39"/>
      <c r="N5" s="39"/>
      <c r="O5" s="39"/>
      <c r="P5" s="39">
        <v>2116</v>
      </c>
      <c r="Q5" s="39"/>
      <c r="R5" s="39">
        <v>5994</v>
      </c>
      <c r="S5" s="39"/>
    </row>
    <row r="6" spans="1:19" x14ac:dyDescent="0.35">
      <c r="A6" s="3" t="s">
        <v>595</v>
      </c>
      <c r="B6" s="3" t="s">
        <v>596</v>
      </c>
      <c r="C6" s="3" t="s">
        <v>597</v>
      </c>
      <c r="D6" s="3" t="s">
        <v>597</v>
      </c>
      <c r="E6" s="3">
        <v>19</v>
      </c>
      <c r="F6" s="3" t="s">
        <v>573</v>
      </c>
      <c r="G6" s="39">
        <v>34105</v>
      </c>
      <c r="H6" s="39">
        <v>35115</v>
      </c>
      <c r="I6" s="39">
        <v>19410</v>
      </c>
      <c r="J6" s="39">
        <v>26478</v>
      </c>
      <c r="K6" s="39">
        <v>14956</v>
      </c>
      <c r="L6" s="39">
        <v>12522</v>
      </c>
      <c r="M6" s="39">
        <v>18552</v>
      </c>
      <c r="N6" s="39">
        <v>40128</v>
      </c>
      <c r="O6" s="39">
        <v>29852</v>
      </c>
      <c r="P6" s="39">
        <v>12825</v>
      </c>
      <c r="Q6" s="39">
        <v>33356</v>
      </c>
      <c r="R6" s="39">
        <v>15532</v>
      </c>
      <c r="S6" s="39">
        <v>18007</v>
      </c>
    </row>
    <row r="7" spans="1:19" x14ac:dyDescent="0.35">
      <c r="A7" s="3" t="s">
        <v>857</v>
      </c>
      <c r="B7" s="3" t="s">
        <v>858</v>
      </c>
      <c r="C7" s="3" t="s">
        <v>611</v>
      </c>
      <c r="D7" s="3" t="s">
        <v>611</v>
      </c>
      <c r="E7" s="3">
        <v>10.130000000000001</v>
      </c>
      <c r="F7" s="3" t="s">
        <v>15</v>
      </c>
      <c r="G7" s="39"/>
      <c r="H7" s="39"/>
      <c r="I7" s="39"/>
      <c r="J7" s="39"/>
      <c r="K7" s="39"/>
      <c r="L7" s="39"/>
      <c r="M7" s="39"/>
      <c r="N7" s="39"/>
      <c r="O7" s="39"/>
      <c r="P7" s="39">
        <v>6754</v>
      </c>
      <c r="Q7" s="39">
        <v>154</v>
      </c>
      <c r="R7" s="39"/>
      <c r="S7" s="39"/>
    </row>
    <row r="8" spans="1:19" x14ac:dyDescent="0.35">
      <c r="A8" s="3" t="s">
        <v>949</v>
      </c>
      <c r="B8" s="3" t="s">
        <v>950</v>
      </c>
      <c r="C8" s="3" t="s">
        <v>600</v>
      </c>
      <c r="D8" s="3" t="s">
        <v>600</v>
      </c>
      <c r="E8" s="3">
        <v>16.5</v>
      </c>
      <c r="F8" s="3" t="s">
        <v>7</v>
      </c>
      <c r="G8" s="39"/>
      <c r="H8" s="39"/>
      <c r="I8" s="39"/>
      <c r="J8" s="39"/>
      <c r="K8" s="39"/>
      <c r="L8" s="39"/>
      <c r="M8" s="39">
        <v>14784</v>
      </c>
      <c r="N8" s="39">
        <v>10011</v>
      </c>
      <c r="O8" s="39"/>
      <c r="P8" s="39"/>
      <c r="Q8" s="39"/>
      <c r="R8" s="39"/>
      <c r="S8" s="39"/>
    </row>
    <row r="9" spans="1:19" x14ac:dyDescent="0.35">
      <c r="A9" s="3" t="s">
        <v>598</v>
      </c>
      <c r="B9" s="3" t="s">
        <v>599</v>
      </c>
      <c r="C9" s="3" t="s">
        <v>600</v>
      </c>
      <c r="D9" s="3" t="s">
        <v>600</v>
      </c>
      <c r="E9" s="3">
        <v>16.5</v>
      </c>
      <c r="F9" s="3" t="s">
        <v>7</v>
      </c>
      <c r="G9" s="39">
        <v>22032</v>
      </c>
      <c r="H9" s="39">
        <v>5424</v>
      </c>
      <c r="I9" s="39">
        <v>6624</v>
      </c>
      <c r="J9" s="39">
        <v>6240</v>
      </c>
      <c r="K9" s="39">
        <v>9696</v>
      </c>
      <c r="L9" s="39">
        <v>7061</v>
      </c>
      <c r="M9" s="39">
        <v>6361</v>
      </c>
      <c r="N9" s="39">
        <v>7533</v>
      </c>
      <c r="O9" s="39">
        <v>9360</v>
      </c>
      <c r="P9" s="39">
        <v>9657</v>
      </c>
      <c r="Q9" s="39">
        <v>9984</v>
      </c>
      <c r="R9" s="39">
        <v>8191</v>
      </c>
      <c r="S9" s="39">
        <v>8386</v>
      </c>
    </row>
    <row r="10" spans="1:19" x14ac:dyDescent="0.35">
      <c r="A10" s="3" t="s">
        <v>601</v>
      </c>
      <c r="B10" s="3" t="s">
        <v>602</v>
      </c>
      <c r="C10" s="3" t="s">
        <v>600</v>
      </c>
      <c r="D10" s="3" t="s">
        <v>600</v>
      </c>
      <c r="E10" s="3">
        <v>16.5</v>
      </c>
      <c r="F10" s="3" t="s">
        <v>7</v>
      </c>
      <c r="G10" s="39">
        <v>14496</v>
      </c>
      <c r="H10" s="39">
        <v>14832</v>
      </c>
      <c r="I10" s="39">
        <v>11568</v>
      </c>
      <c r="J10" s="39">
        <v>13104</v>
      </c>
      <c r="K10" s="39">
        <v>16128</v>
      </c>
      <c r="L10" s="39">
        <v>12304</v>
      </c>
      <c r="M10" s="39">
        <v>11136</v>
      </c>
      <c r="N10" s="39">
        <v>10512</v>
      </c>
      <c r="O10" s="39">
        <v>15298</v>
      </c>
      <c r="P10" s="39">
        <v>14263</v>
      </c>
      <c r="Q10" s="39">
        <v>14956</v>
      </c>
      <c r="R10" s="39">
        <v>18479</v>
      </c>
      <c r="S10" s="39">
        <v>17112</v>
      </c>
    </row>
    <row r="11" spans="1:19" x14ac:dyDescent="0.35">
      <c r="A11" s="3" t="s">
        <v>603</v>
      </c>
      <c r="B11" s="3" t="s">
        <v>604</v>
      </c>
      <c r="C11" s="3" t="s">
        <v>600</v>
      </c>
      <c r="D11" s="3" t="s">
        <v>600</v>
      </c>
      <c r="E11" s="3">
        <v>16.5</v>
      </c>
      <c r="F11" s="3" t="s">
        <v>7</v>
      </c>
      <c r="G11" s="39">
        <v>7104</v>
      </c>
      <c r="H11" s="39">
        <v>3083</v>
      </c>
      <c r="I11" s="39">
        <v>1870</v>
      </c>
      <c r="J11" s="39">
        <v>5520</v>
      </c>
      <c r="K11" s="39">
        <v>5472</v>
      </c>
      <c r="L11" s="39">
        <v>4992</v>
      </c>
      <c r="M11" s="39">
        <v>3312</v>
      </c>
      <c r="N11" s="39">
        <v>4704</v>
      </c>
      <c r="O11" s="39">
        <v>4399</v>
      </c>
      <c r="P11" s="39">
        <v>5808</v>
      </c>
      <c r="Q11" s="39">
        <v>5987</v>
      </c>
      <c r="R11" s="39">
        <v>4320</v>
      </c>
      <c r="S11" s="39">
        <v>5882</v>
      </c>
    </row>
    <row r="12" spans="1:19" x14ac:dyDescent="0.35">
      <c r="A12" s="3" t="s">
        <v>605</v>
      </c>
      <c r="B12" s="3" t="s">
        <v>606</v>
      </c>
      <c r="C12" s="3" t="s">
        <v>600</v>
      </c>
      <c r="D12" s="3" t="s">
        <v>600</v>
      </c>
      <c r="E12" s="3">
        <v>16.5</v>
      </c>
      <c r="F12" s="3" t="s">
        <v>7</v>
      </c>
      <c r="G12" s="39">
        <v>6960</v>
      </c>
      <c r="H12" s="39">
        <v>6960</v>
      </c>
      <c r="I12" s="39">
        <v>3167</v>
      </c>
      <c r="J12" s="39">
        <v>6144</v>
      </c>
      <c r="K12" s="39">
        <v>7824</v>
      </c>
      <c r="L12" s="39">
        <v>6238</v>
      </c>
      <c r="M12" s="39">
        <v>4800</v>
      </c>
      <c r="N12" s="39">
        <v>4851</v>
      </c>
      <c r="O12" s="39">
        <v>7536</v>
      </c>
      <c r="P12" s="39">
        <v>5806</v>
      </c>
      <c r="Q12" s="39">
        <v>7527</v>
      </c>
      <c r="R12" s="39">
        <v>4032</v>
      </c>
      <c r="S12" s="39">
        <v>6767</v>
      </c>
    </row>
    <row r="13" spans="1:19" x14ac:dyDescent="0.35">
      <c r="A13" s="3" t="s">
        <v>607</v>
      </c>
      <c r="B13" s="3" t="s">
        <v>608</v>
      </c>
      <c r="C13" s="3" t="s">
        <v>600</v>
      </c>
      <c r="D13" s="3" t="s">
        <v>600</v>
      </c>
      <c r="E13" s="3">
        <v>16.5</v>
      </c>
      <c r="F13" s="3" t="s">
        <v>7</v>
      </c>
      <c r="G13" s="39">
        <v>12572</v>
      </c>
      <c r="H13" s="39">
        <v>7486</v>
      </c>
      <c r="I13" s="39">
        <v>11758</v>
      </c>
      <c r="J13" s="39">
        <v>12144</v>
      </c>
      <c r="K13" s="39">
        <v>12064</v>
      </c>
      <c r="L13" s="39">
        <v>12034</v>
      </c>
      <c r="M13" s="39">
        <v>10576</v>
      </c>
      <c r="N13" s="39">
        <v>8897</v>
      </c>
      <c r="O13" s="39">
        <v>15251</v>
      </c>
      <c r="P13" s="39">
        <v>12486</v>
      </c>
      <c r="Q13" s="39">
        <v>14786</v>
      </c>
      <c r="R13" s="39">
        <v>11616</v>
      </c>
      <c r="S13" s="39">
        <v>7868</v>
      </c>
    </row>
    <row r="14" spans="1:19" x14ac:dyDescent="0.35">
      <c r="A14" s="3" t="s">
        <v>609</v>
      </c>
      <c r="B14" s="3" t="s">
        <v>610</v>
      </c>
      <c r="C14" s="3" t="s">
        <v>611</v>
      </c>
      <c r="D14" s="3" t="s">
        <v>611</v>
      </c>
      <c r="E14" s="3">
        <v>12</v>
      </c>
      <c r="F14" s="3" t="s">
        <v>15</v>
      </c>
      <c r="G14" s="39">
        <v>2701</v>
      </c>
      <c r="H14" s="39">
        <v>6771</v>
      </c>
      <c r="I14" s="39">
        <v>4887</v>
      </c>
      <c r="J14" s="39">
        <v>10246</v>
      </c>
      <c r="K14" s="39">
        <v>5360</v>
      </c>
      <c r="L14" s="39">
        <v>8473</v>
      </c>
      <c r="M14" s="39">
        <v>2785</v>
      </c>
      <c r="N14" s="39">
        <v>6378</v>
      </c>
      <c r="O14" s="39">
        <v>3280</v>
      </c>
      <c r="P14" s="39">
        <v>3192</v>
      </c>
      <c r="Q14" s="39">
        <v>3135</v>
      </c>
      <c r="R14" s="39">
        <v>7932</v>
      </c>
      <c r="S14" s="39"/>
    </row>
    <row r="15" spans="1:19" x14ac:dyDescent="0.35">
      <c r="A15" s="3" t="s">
        <v>612</v>
      </c>
      <c r="B15" s="3" t="s">
        <v>613</v>
      </c>
      <c r="C15" s="3" t="s">
        <v>611</v>
      </c>
      <c r="D15" s="3" t="s">
        <v>611</v>
      </c>
      <c r="E15" s="3">
        <v>12.5</v>
      </c>
      <c r="F15" s="3" t="s">
        <v>15</v>
      </c>
      <c r="G15" s="39">
        <v>8702</v>
      </c>
      <c r="H15" s="39">
        <v>12854</v>
      </c>
      <c r="I15" s="39">
        <v>3302</v>
      </c>
      <c r="J15" s="39">
        <v>7243</v>
      </c>
      <c r="K15" s="39">
        <v>7360</v>
      </c>
      <c r="L15" s="39">
        <v>8693</v>
      </c>
      <c r="M15" s="39">
        <v>2619</v>
      </c>
      <c r="N15" s="39">
        <v>5933</v>
      </c>
      <c r="O15" s="39">
        <v>7119</v>
      </c>
      <c r="P15" s="39">
        <v>5399</v>
      </c>
      <c r="Q15" s="39">
        <v>3690</v>
      </c>
      <c r="R15" s="39">
        <v>27</v>
      </c>
      <c r="S15" s="39">
        <v>9406</v>
      </c>
    </row>
    <row r="16" spans="1:19" x14ac:dyDescent="0.35">
      <c r="A16" s="3" t="s">
        <v>614</v>
      </c>
      <c r="B16" s="3" t="s">
        <v>615</v>
      </c>
      <c r="C16" s="3" t="s">
        <v>611</v>
      </c>
      <c r="D16" s="3" t="s">
        <v>611</v>
      </c>
      <c r="E16" s="3">
        <v>13</v>
      </c>
      <c r="F16" s="3" t="s">
        <v>15</v>
      </c>
      <c r="G16" s="39">
        <v>6207</v>
      </c>
      <c r="H16" s="39">
        <v>3772</v>
      </c>
      <c r="I16" s="39">
        <v>3742</v>
      </c>
      <c r="J16" s="39">
        <v>11583</v>
      </c>
      <c r="K16" s="39">
        <v>9700</v>
      </c>
      <c r="L16" s="39">
        <v>5875</v>
      </c>
      <c r="M16" s="39">
        <v>2526</v>
      </c>
      <c r="N16" s="39">
        <v>1616</v>
      </c>
      <c r="O16" s="39">
        <v>8036</v>
      </c>
      <c r="P16" s="39">
        <v>3283</v>
      </c>
      <c r="Q16" s="39">
        <v>4398</v>
      </c>
      <c r="R16" s="39">
        <v>4849</v>
      </c>
      <c r="S16" s="39">
        <v>3608</v>
      </c>
    </row>
    <row r="17" spans="1:19" x14ac:dyDescent="0.35">
      <c r="A17" s="3" t="s">
        <v>616</v>
      </c>
      <c r="B17" s="3" t="s">
        <v>617</v>
      </c>
      <c r="C17" s="3" t="s">
        <v>611</v>
      </c>
      <c r="D17" s="3" t="s">
        <v>611</v>
      </c>
      <c r="E17" s="3">
        <v>12</v>
      </c>
      <c r="F17" s="3" t="s">
        <v>15</v>
      </c>
      <c r="G17" s="39">
        <v>5172</v>
      </c>
      <c r="H17" s="39">
        <v>3684</v>
      </c>
      <c r="I17" s="39">
        <v>4237</v>
      </c>
      <c r="J17" s="39">
        <v>10086</v>
      </c>
      <c r="K17" s="39">
        <v>7324</v>
      </c>
      <c r="L17" s="39">
        <v>8695</v>
      </c>
      <c r="M17" s="39">
        <v>3075</v>
      </c>
      <c r="N17" s="39">
        <v>11939</v>
      </c>
      <c r="O17" s="39">
        <v>344</v>
      </c>
      <c r="P17" s="39">
        <v>2248</v>
      </c>
      <c r="Q17" s="39">
        <v>5454</v>
      </c>
      <c r="R17" s="39">
        <v>10927</v>
      </c>
      <c r="S17" s="39">
        <v>6376</v>
      </c>
    </row>
    <row r="18" spans="1:19" x14ac:dyDescent="0.35">
      <c r="A18" s="3" t="s">
        <v>859</v>
      </c>
      <c r="B18" s="3" t="s">
        <v>860</v>
      </c>
      <c r="C18" s="3" t="s">
        <v>600</v>
      </c>
      <c r="D18" s="3" t="s">
        <v>600</v>
      </c>
      <c r="E18" s="3">
        <v>16.5</v>
      </c>
      <c r="F18" s="3" t="s">
        <v>7</v>
      </c>
      <c r="G18" s="39"/>
      <c r="H18" s="39"/>
      <c r="I18" s="39">
        <v>7911</v>
      </c>
      <c r="J18" s="39">
        <v>45</v>
      </c>
      <c r="K18" s="39">
        <v>4490</v>
      </c>
      <c r="L18" s="39"/>
      <c r="M18" s="39"/>
      <c r="N18" s="39"/>
      <c r="O18" s="39"/>
      <c r="P18" s="39"/>
      <c r="Q18" s="39"/>
      <c r="R18" s="39"/>
      <c r="S18" s="39"/>
    </row>
    <row r="19" spans="1:19" x14ac:dyDescent="0.35">
      <c r="A19" s="3" t="s">
        <v>618</v>
      </c>
      <c r="B19" s="3" t="s">
        <v>619</v>
      </c>
      <c r="C19" s="3" t="s">
        <v>611</v>
      </c>
      <c r="D19" s="3" t="s">
        <v>611</v>
      </c>
      <c r="E19" s="3">
        <v>15.75</v>
      </c>
      <c r="F19" s="3" t="s">
        <v>15</v>
      </c>
      <c r="G19" s="39">
        <v>4228</v>
      </c>
      <c r="H19" s="39">
        <v>3936</v>
      </c>
      <c r="I19" s="39">
        <v>5801</v>
      </c>
      <c r="J19" s="39"/>
      <c r="K19" s="39"/>
      <c r="L19" s="39">
        <v>5898</v>
      </c>
      <c r="M19" s="39">
        <v>392</v>
      </c>
      <c r="N19" s="39">
        <v>5512</v>
      </c>
      <c r="O19" s="39">
        <v>4860</v>
      </c>
      <c r="P19" s="39">
        <v>392</v>
      </c>
      <c r="Q19" s="39">
        <v>6191</v>
      </c>
      <c r="R19" s="39">
        <v>7617</v>
      </c>
      <c r="S19" s="39">
        <v>4020</v>
      </c>
    </row>
    <row r="20" spans="1:19" x14ac:dyDescent="0.35">
      <c r="A20" s="3" t="s">
        <v>620</v>
      </c>
      <c r="B20" s="3" t="s">
        <v>621</v>
      </c>
      <c r="C20" s="3" t="s">
        <v>611</v>
      </c>
      <c r="D20" s="3" t="s">
        <v>611</v>
      </c>
      <c r="E20" s="3">
        <v>12.75</v>
      </c>
      <c r="F20" s="3" t="s">
        <v>15</v>
      </c>
      <c r="G20" s="39">
        <v>2799</v>
      </c>
      <c r="H20" s="39">
        <v>4966</v>
      </c>
      <c r="I20" s="39">
        <v>10109</v>
      </c>
      <c r="J20" s="39">
        <v>9215</v>
      </c>
      <c r="K20" s="39">
        <v>11139</v>
      </c>
      <c r="L20" s="39">
        <v>10386</v>
      </c>
      <c r="M20" s="39">
        <v>857</v>
      </c>
      <c r="N20" s="39">
        <v>3417</v>
      </c>
      <c r="O20" s="39">
        <v>14857</v>
      </c>
      <c r="P20" s="39">
        <v>8817</v>
      </c>
      <c r="Q20" s="39">
        <v>7410</v>
      </c>
      <c r="R20" s="39">
        <v>4630</v>
      </c>
      <c r="S20" s="39">
        <v>5245</v>
      </c>
    </row>
    <row r="21" spans="1:19" x14ac:dyDescent="0.35">
      <c r="A21" s="3" t="s">
        <v>622</v>
      </c>
      <c r="B21" s="3" t="s">
        <v>623</v>
      </c>
      <c r="C21" s="3" t="s">
        <v>611</v>
      </c>
      <c r="D21" s="3" t="s">
        <v>611</v>
      </c>
      <c r="E21" s="3">
        <v>13.5</v>
      </c>
      <c r="F21" s="3" t="s">
        <v>15</v>
      </c>
      <c r="G21" s="39">
        <v>1758</v>
      </c>
      <c r="H21" s="39"/>
      <c r="I21" s="39">
        <v>3227</v>
      </c>
      <c r="J21" s="39"/>
      <c r="K21" s="39">
        <v>1599</v>
      </c>
      <c r="L21" s="39">
        <v>3080</v>
      </c>
      <c r="M21" s="39">
        <v>3881</v>
      </c>
      <c r="N21" s="39">
        <v>2233</v>
      </c>
      <c r="O21" s="39">
        <v>3598</v>
      </c>
      <c r="P21" s="39">
        <v>4048</v>
      </c>
      <c r="Q21" s="39">
        <v>7392</v>
      </c>
      <c r="R21" s="39">
        <v>199</v>
      </c>
      <c r="S21" s="39">
        <v>2265</v>
      </c>
    </row>
    <row r="22" spans="1:19" x14ac:dyDescent="0.35">
      <c r="A22" s="3" t="s">
        <v>861</v>
      </c>
      <c r="B22" s="3" t="s">
        <v>862</v>
      </c>
      <c r="C22" s="3" t="s">
        <v>611</v>
      </c>
      <c r="D22" s="3" t="s">
        <v>611</v>
      </c>
      <c r="E22" s="3">
        <v>13.5</v>
      </c>
      <c r="F22" s="3" t="s">
        <v>15</v>
      </c>
      <c r="G22" s="39"/>
      <c r="H22" s="39"/>
      <c r="I22" s="39"/>
      <c r="J22" s="39"/>
      <c r="K22" s="39"/>
      <c r="L22" s="39"/>
      <c r="M22" s="39"/>
      <c r="N22" s="39"/>
      <c r="O22" s="39"/>
      <c r="P22" s="39">
        <v>7457</v>
      </c>
      <c r="Q22" s="39">
        <v>-56</v>
      </c>
      <c r="R22" s="39"/>
      <c r="S22" s="39"/>
    </row>
    <row r="23" spans="1:19" x14ac:dyDescent="0.35">
      <c r="A23" s="3" t="s">
        <v>951</v>
      </c>
      <c r="B23" s="3" t="s">
        <v>952</v>
      </c>
      <c r="C23" s="3" t="s">
        <v>600</v>
      </c>
      <c r="D23" s="3" t="s">
        <v>600</v>
      </c>
      <c r="E23" s="3">
        <v>16.5</v>
      </c>
      <c r="F23" s="3" t="s">
        <v>7</v>
      </c>
      <c r="G23" s="39"/>
      <c r="H23" s="39"/>
      <c r="I23" s="39"/>
      <c r="J23" s="39"/>
      <c r="K23" s="39"/>
      <c r="L23" s="39"/>
      <c r="M23" s="39">
        <v>18816</v>
      </c>
      <c r="N23" s="39">
        <v>6384</v>
      </c>
      <c r="O23" s="39"/>
      <c r="P23" s="39"/>
      <c r="Q23" s="39"/>
      <c r="R23" s="39"/>
      <c r="S23" s="39"/>
    </row>
    <row r="24" spans="1:19" x14ac:dyDescent="0.35">
      <c r="A24" s="3" t="s">
        <v>863</v>
      </c>
      <c r="B24" s="3" t="s">
        <v>864</v>
      </c>
      <c r="C24" s="3" t="s">
        <v>600</v>
      </c>
      <c r="D24" s="3" t="s">
        <v>600</v>
      </c>
      <c r="E24" s="3">
        <v>16.5</v>
      </c>
      <c r="F24" s="3" t="s">
        <v>7</v>
      </c>
      <c r="G24" s="39"/>
      <c r="H24" s="39"/>
      <c r="I24" s="39"/>
      <c r="J24" s="39"/>
      <c r="K24" s="39"/>
      <c r="L24" s="39">
        <v>9736</v>
      </c>
      <c r="M24" s="39"/>
      <c r="N24" s="39">
        <v>440</v>
      </c>
      <c r="O24" s="39"/>
      <c r="P24" s="39"/>
      <c r="Q24" s="39"/>
      <c r="R24" s="39"/>
      <c r="S24" s="39"/>
    </row>
    <row r="25" spans="1:19" x14ac:dyDescent="0.35">
      <c r="A25" s="3" t="s">
        <v>624</v>
      </c>
      <c r="B25" s="3" t="s">
        <v>625</v>
      </c>
      <c r="C25" s="3" t="s">
        <v>611</v>
      </c>
      <c r="D25" s="3" t="s">
        <v>611</v>
      </c>
      <c r="E25" s="3">
        <v>13.25</v>
      </c>
      <c r="F25" s="3" t="s">
        <v>726</v>
      </c>
      <c r="G25" s="39"/>
      <c r="H25" s="39"/>
      <c r="I25" s="39">
        <v>3655</v>
      </c>
      <c r="J25" s="39">
        <v>1331</v>
      </c>
      <c r="K25" s="39"/>
      <c r="L25" s="39">
        <v>1773</v>
      </c>
      <c r="M25" s="39">
        <v>2736</v>
      </c>
      <c r="N25" s="39">
        <v>1128</v>
      </c>
      <c r="O25" s="39">
        <v>1425</v>
      </c>
      <c r="P25" s="39">
        <v>3140</v>
      </c>
      <c r="Q25" s="39">
        <v>479</v>
      </c>
      <c r="R25" s="39"/>
      <c r="S25" s="39"/>
    </row>
    <row r="26" spans="1:19" x14ac:dyDescent="0.35">
      <c r="A26" s="3" t="s">
        <v>626</v>
      </c>
      <c r="B26" s="3" t="s">
        <v>627</v>
      </c>
      <c r="C26" s="3" t="s">
        <v>611</v>
      </c>
      <c r="D26" s="3" t="s">
        <v>611</v>
      </c>
      <c r="E26" s="3">
        <v>12</v>
      </c>
      <c r="F26" s="3" t="s">
        <v>726</v>
      </c>
      <c r="G26" s="39">
        <v>1720</v>
      </c>
      <c r="H26" s="39">
        <v>5310</v>
      </c>
      <c r="I26" s="39">
        <v>2246</v>
      </c>
      <c r="J26" s="39">
        <v>4378</v>
      </c>
      <c r="K26" s="39">
        <v>3593</v>
      </c>
      <c r="L26" s="39">
        <v>3366</v>
      </c>
      <c r="M26" s="39">
        <v>2383</v>
      </c>
      <c r="N26" s="39">
        <v>5828</v>
      </c>
      <c r="O26" s="39">
        <v>7539</v>
      </c>
      <c r="P26" s="39">
        <v>2769</v>
      </c>
      <c r="Q26" s="39">
        <v>3364</v>
      </c>
      <c r="R26" s="39">
        <v>1367</v>
      </c>
      <c r="S26" s="39">
        <v>1179</v>
      </c>
    </row>
    <row r="27" spans="1:19" x14ac:dyDescent="0.35">
      <c r="A27" s="3" t="s">
        <v>628</v>
      </c>
      <c r="B27" s="3" t="s">
        <v>629</v>
      </c>
      <c r="C27" s="3" t="s">
        <v>611</v>
      </c>
      <c r="D27" s="3" t="s">
        <v>611</v>
      </c>
      <c r="E27" s="3">
        <v>13.5</v>
      </c>
      <c r="F27" s="3" t="s">
        <v>726</v>
      </c>
      <c r="G27" s="39">
        <v>1298</v>
      </c>
      <c r="H27" s="39">
        <v>3031</v>
      </c>
      <c r="I27" s="39">
        <v>3559</v>
      </c>
      <c r="J27" s="39">
        <v>1397</v>
      </c>
      <c r="K27" s="39">
        <v>1818</v>
      </c>
      <c r="L27" s="39">
        <v>1461</v>
      </c>
      <c r="M27" s="39">
        <v>1832</v>
      </c>
      <c r="N27" s="39">
        <v>3902</v>
      </c>
      <c r="O27" s="39">
        <v>4265</v>
      </c>
      <c r="P27" s="39">
        <v>1874</v>
      </c>
      <c r="Q27" s="39">
        <v>2270</v>
      </c>
      <c r="R27" s="39">
        <v>1909</v>
      </c>
      <c r="S27" s="39">
        <v>1826</v>
      </c>
    </row>
    <row r="28" spans="1:19" x14ac:dyDescent="0.35">
      <c r="A28" s="3" t="s">
        <v>630</v>
      </c>
      <c r="B28" s="3" t="s">
        <v>631</v>
      </c>
      <c r="C28" s="3" t="s">
        <v>611</v>
      </c>
      <c r="D28" s="3" t="s">
        <v>611</v>
      </c>
      <c r="E28" s="3">
        <v>13.75</v>
      </c>
      <c r="F28" s="3" t="s">
        <v>726</v>
      </c>
      <c r="G28" s="39">
        <v>1831</v>
      </c>
      <c r="H28" s="39">
        <v>3295</v>
      </c>
      <c r="I28" s="39">
        <v>2119</v>
      </c>
      <c r="J28" s="39">
        <v>3599</v>
      </c>
      <c r="K28" s="39">
        <v>1234</v>
      </c>
      <c r="L28" s="39">
        <v>10</v>
      </c>
      <c r="M28" s="39">
        <v>2395</v>
      </c>
      <c r="N28" s="39">
        <v>2157</v>
      </c>
      <c r="O28" s="39">
        <v>3217</v>
      </c>
      <c r="P28" s="39">
        <v>4216</v>
      </c>
      <c r="Q28" s="39">
        <v>1229</v>
      </c>
      <c r="R28" s="39">
        <v>274</v>
      </c>
      <c r="S28" s="39">
        <v>2378</v>
      </c>
    </row>
    <row r="29" spans="1:19" x14ac:dyDescent="0.35">
      <c r="A29" s="3" t="s">
        <v>632</v>
      </c>
      <c r="B29" s="3" t="s">
        <v>633</v>
      </c>
      <c r="C29" s="3" t="s">
        <v>611</v>
      </c>
      <c r="D29" s="3" t="s">
        <v>611</v>
      </c>
      <c r="E29" s="3">
        <v>12.5</v>
      </c>
      <c r="F29" s="3" t="s">
        <v>726</v>
      </c>
      <c r="G29" s="39">
        <v>1872</v>
      </c>
      <c r="H29" s="39">
        <v>5107</v>
      </c>
      <c r="I29" s="39">
        <v>1168</v>
      </c>
      <c r="J29" s="39">
        <v>2568</v>
      </c>
      <c r="K29" s="39">
        <v>2010</v>
      </c>
      <c r="L29" s="39">
        <v>1960</v>
      </c>
      <c r="M29" s="39">
        <v>2292</v>
      </c>
      <c r="N29" s="39">
        <v>3163</v>
      </c>
      <c r="O29" s="39">
        <v>4982</v>
      </c>
      <c r="P29" s="39">
        <v>3308</v>
      </c>
      <c r="Q29" s="39">
        <v>1199</v>
      </c>
      <c r="R29" s="39">
        <v>2957</v>
      </c>
      <c r="S29" s="39"/>
    </row>
    <row r="30" spans="1:19" x14ac:dyDescent="0.35">
      <c r="A30" s="3" t="s">
        <v>953</v>
      </c>
      <c r="B30" s="3" t="s">
        <v>954</v>
      </c>
      <c r="C30" s="3" t="s">
        <v>600</v>
      </c>
      <c r="D30" s="3" t="s">
        <v>600</v>
      </c>
      <c r="E30" s="3">
        <v>16.5</v>
      </c>
      <c r="F30" s="3" t="s">
        <v>7</v>
      </c>
      <c r="G30" s="39">
        <v>720</v>
      </c>
      <c r="H30" s="39">
        <v>971</v>
      </c>
      <c r="I30" s="39">
        <v>192</v>
      </c>
      <c r="J30" s="39">
        <v>624</v>
      </c>
      <c r="K30" s="39">
        <v>912</v>
      </c>
      <c r="L30" s="39">
        <v>384</v>
      </c>
      <c r="M30" s="39"/>
      <c r="N30" s="39"/>
      <c r="O30" s="39"/>
      <c r="P30" s="39"/>
      <c r="Q30" s="39"/>
      <c r="R30" s="39"/>
      <c r="S30" s="39"/>
    </row>
    <row r="31" spans="1:19" x14ac:dyDescent="0.35">
      <c r="A31" s="3" t="s">
        <v>955</v>
      </c>
      <c r="B31" s="3" t="s">
        <v>956</v>
      </c>
      <c r="C31" s="3" t="s">
        <v>600</v>
      </c>
      <c r="D31" s="3" t="s">
        <v>600</v>
      </c>
      <c r="E31" s="3">
        <v>16.5</v>
      </c>
      <c r="F31" s="3" t="s">
        <v>7</v>
      </c>
      <c r="G31" s="39">
        <v>480</v>
      </c>
      <c r="H31" s="39">
        <v>362</v>
      </c>
      <c r="I31" s="39">
        <v>336</v>
      </c>
      <c r="J31" s="39">
        <v>432</v>
      </c>
      <c r="K31" s="39">
        <v>720</v>
      </c>
      <c r="L31" s="39">
        <v>1008</v>
      </c>
      <c r="M31" s="39"/>
      <c r="N31" s="39"/>
      <c r="O31" s="39"/>
      <c r="P31" s="39"/>
      <c r="Q31" s="39"/>
      <c r="R31" s="39"/>
      <c r="S31" s="39"/>
    </row>
    <row r="32" spans="1:19" x14ac:dyDescent="0.35">
      <c r="A32" s="3" t="s">
        <v>957</v>
      </c>
      <c r="B32" s="3" t="s">
        <v>958</v>
      </c>
      <c r="C32" s="3" t="s">
        <v>600</v>
      </c>
      <c r="D32" s="3" t="s">
        <v>600</v>
      </c>
      <c r="E32" s="3">
        <v>16.5</v>
      </c>
      <c r="F32" s="3" t="s">
        <v>7</v>
      </c>
      <c r="G32" s="39">
        <v>240</v>
      </c>
      <c r="H32" s="39">
        <v>1104</v>
      </c>
      <c r="I32" s="39">
        <v>1584</v>
      </c>
      <c r="J32" s="39"/>
      <c r="K32" s="39"/>
      <c r="L32" s="39"/>
      <c r="M32" s="39"/>
      <c r="N32" s="39"/>
      <c r="O32" s="39"/>
      <c r="P32" s="39"/>
      <c r="Q32" s="39"/>
      <c r="R32" s="39"/>
      <c r="S32" s="39"/>
    </row>
    <row r="33" spans="1:19" x14ac:dyDescent="0.35">
      <c r="A33" s="3" t="s">
        <v>634</v>
      </c>
      <c r="B33" s="3" t="s">
        <v>635</v>
      </c>
      <c r="C33" s="3" t="s">
        <v>600</v>
      </c>
      <c r="D33" s="3" t="s">
        <v>600</v>
      </c>
      <c r="E33" s="3">
        <v>9.75</v>
      </c>
      <c r="F33" s="3" t="s">
        <v>4</v>
      </c>
      <c r="G33" s="39">
        <v>1368</v>
      </c>
      <c r="H33" s="39">
        <v>1584</v>
      </c>
      <c r="I33" s="39">
        <v>2412</v>
      </c>
      <c r="J33" s="39">
        <v>2345</v>
      </c>
      <c r="K33" s="39">
        <v>1197</v>
      </c>
      <c r="L33" s="39">
        <v>294</v>
      </c>
      <c r="M33" s="39"/>
      <c r="N33" s="39"/>
      <c r="O33" s="39"/>
      <c r="P33" s="39"/>
      <c r="Q33" s="39"/>
      <c r="R33" s="39"/>
      <c r="S33" s="39"/>
    </row>
    <row r="34" spans="1:19" x14ac:dyDescent="0.35">
      <c r="A34" s="3" t="s">
        <v>636</v>
      </c>
      <c r="B34" s="3" t="s">
        <v>637</v>
      </c>
      <c r="C34" s="3" t="s">
        <v>600</v>
      </c>
      <c r="D34" s="3" t="s">
        <v>600</v>
      </c>
      <c r="E34" s="3">
        <v>19.5</v>
      </c>
      <c r="F34" s="3" t="s">
        <v>4</v>
      </c>
      <c r="G34" s="39">
        <v>3009</v>
      </c>
      <c r="H34" s="39">
        <v>3346</v>
      </c>
      <c r="I34" s="39">
        <v>192</v>
      </c>
      <c r="J34" s="39"/>
      <c r="K34" s="39"/>
      <c r="L34" s="39">
        <v>896</v>
      </c>
      <c r="M34" s="39">
        <v>364</v>
      </c>
      <c r="N34" s="39">
        <v>1781</v>
      </c>
      <c r="O34" s="39"/>
      <c r="P34" s="39">
        <v>3904</v>
      </c>
      <c r="Q34" s="39">
        <v>1702</v>
      </c>
      <c r="R34" s="39"/>
      <c r="S34" s="39">
        <v>544</v>
      </c>
    </row>
    <row r="35" spans="1:19" x14ac:dyDescent="0.35">
      <c r="A35" s="3" t="s">
        <v>865</v>
      </c>
      <c r="B35" s="3" t="s">
        <v>866</v>
      </c>
      <c r="C35" s="3" t="s">
        <v>600</v>
      </c>
      <c r="D35" s="3" t="s">
        <v>600</v>
      </c>
      <c r="E35" s="3">
        <v>13.5</v>
      </c>
      <c r="F35" s="3" t="s">
        <v>7</v>
      </c>
      <c r="G35" s="39"/>
      <c r="H35" s="39"/>
      <c r="I35" s="39"/>
      <c r="J35" s="39"/>
      <c r="K35" s="39"/>
      <c r="L35" s="39"/>
      <c r="M35" s="39">
        <v>16558</v>
      </c>
      <c r="N35" s="39">
        <v>429</v>
      </c>
      <c r="O35" s="39">
        <v>8829</v>
      </c>
      <c r="P35" s="39"/>
      <c r="Q35" s="39"/>
      <c r="R35" s="39"/>
      <c r="S35" s="39"/>
    </row>
    <row r="36" spans="1:19" x14ac:dyDescent="0.35">
      <c r="A36" s="3" t="s">
        <v>867</v>
      </c>
      <c r="B36" s="3" t="s">
        <v>868</v>
      </c>
      <c r="C36" s="3" t="s">
        <v>600</v>
      </c>
      <c r="D36" s="3" t="s">
        <v>600</v>
      </c>
      <c r="E36" s="3">
        <v>13.5</v>
      </c>
      <c r="F36" s="3" t="s">
        <v>7</v>
      </c>
      <c r="G36" s="39"/>
      <c r="H36" s="39"/>
      <c r="I36" s="39"/>
      <c r="J36" s="39"/>
      <c r="K36" s="39"/>
      <c r="L36" s="39"/>
      <c r="M36" s="39"/>
      <c r="N36" s="39"/>
      <c r="O36" s="39"/>
      <c r="P36" s="39"/>
      <c r="Q36" s="39">
        <v>3583</v>
      </c>
      <c r="R36" s="39"/>
      <c r="S36" s="39"/>
    </row>
    <row r="37" spans="1:19" x14ac:dyDescent="0.35">
      <c r="A37" s="3" t="s">
        <v>869</v>
      </c>
      <c r="B37" s="3" t="s">
        <v>870</v>
      </c>
      <c r="C37" s="3" t="s">
        <v>600</v>
      </c>
      <c r="D37" s="3" t="s">
        <v>600</v>
      </c>
      <c r="E37" s="3">
        <v>13.5</v>
      </c>
      <c r="F37" s="3" t="s">
        <v>7</v>
      </c>
      <c r="G37" s="39"/>
      <c r="H37" s="39"/>
      <c r="I37" s="39">
        <v>6261</v>
      </c>
      <c r="J37" s="39"/>
      <c r="K37" s="39"/>
      <c r="L37" s="39"/>
      <c r="M37" s="39"/>
      <c r="N37" s="39"/>
      <c r="O37" s="39"/>
      <c r="P37" s="39"/>
      <c r="Q37" s="39"/>
      <c r="R37" s="39"/>
      <c r="S37" s="39"/>
    </row>
    <row r="38" spans="1:19" x14ac:dyDescent="0.35">
      <c r="A38" s="3" t="s">
        <v>638</v>
      </c>
      <c r="B38" s="3" t="s">
        <v>639</v>
      </c>
      <c r="C38" s="3" t="s">
        <v>640</v>
      </c>
      <c r="D38" s="3" t="s">
        <v>640</v>
      </c>
      <c r="E38" s="3">
        <v>28.88</v>
      </c>
      <c r="F38" s="3" t="s">
        <v>20</v>
      </c>
      <c r="G38" s="39">
        <v>12310</v>
      </c>
      <c r="H38" s="39">
        <v>13845</v>
      </c>
      <c r="I38" s="39">
        <v>17733</v>
      </c>
      <c r="J38" s="39">
        <v>15088</v>
      </c>
      <c r="K38" s="39">
        <v>14105</v>
      </c>
      <c r="L38" s="39">
        <v>10670</v>
      </c>
      <c r="M38" s="39">
        <v>11919</v>
      </c>
      <c r="N38" s="39">
        <v>12499</v>
      </c>
      <c r="O38" s="39">
        <v>17062</v>
      </c>
      <c r="P38" s="39">
        <v>19089</v>
      </c>
      <c r="Q38" s="39">
        <v>10980</v>
      </c>
      <c r="R38" s="39">
        <v>15543</v>
      </c>
      <c r="S38" s="39">
        <v>15058</v>
      </c>
    </row>
    <row r="39" spans="1:19" x14ac:dyDescent="0.35">
      <c r="A39" s="3" t="s">
        <v>641</v>
      </c>
      <c r="B39" s="3" t="s">
        <v>642</v>
      </c>
      <c r="C39" s="3" t="s">
        <v>640</v>
      </c>
      <c r="D39" s="3" t="s">
        <v>640</v>
      </c>
      <c r="E39" s="3">
        <v>28.88</v>
      </c>
      <c r="F39" s="3" t="s">
        <v>20</v>
      </c>
      <c r="G39" s="39">
        <v>8304</v>
      </c>
      <c r="H39" s="39">
        <v>8596</v>
      </c>
      <c r="I39" s="39">
        <v>7418</v>
      </c>
      <c r="J39" s="39">
        <v>11981</v>
      </c>
      <c r="K39" s="39">
        <v>8808</v>
      </c>
      <c r="L39" s="39">
        <v>3814</v>
      </c>
      <c r="M39" s="39">
        <v>9904</v>
      </c>
      <c r="N39" s="39">
        <v>6552</v>
      </c>
      <c r="O39" s="39">
        <v>8989</v>
      </c>
      <c r="P39" s="39">
        <v>10534</v>
      </c>
      <c r="Q39" s="39">
        <v>5676</v>
      </c>
      <c r="R39" s="39">
        <v>12719</v>
      </c>
      <c r="S39" s="39">
        <v>5956</v>
      </c>
    </row>
    <row r="40" spans="1:19" x14ac:dyDescent="0.35">
      <c r="A40" s="3" t="s">
        <v>643</v>
      </c>
      <c r="B40" s="3" t="s">
        <v>644</v>
      </c>
      <c r="C40" s="3" t="s">
        <v>640</v>
      </c>
      <c r="D40" s="3" t="s">
        <v>640</v>
      </c>
      <c r="E40" s="3">
        <v>30</v>
      </c>
      <c r="F40" s="3" t="s">
        <v>20</v>
      </c>
      <c r="G40" s="39">
        <v>1415</v>
      </c>
      <c r="H40" s="39">
        <v>723</v>
      </c>
      <c r="I40" s="39">
        <v>1214</v>
      </c>
      <c r="J40" s="39">
        <v>1281</v>
      </c>
      <c r="K40" s="39">
        <v>1185</v>
      </c>
      <c r="L40" s="39">
        <v>1085</v>
      </c>
      <c r="M40" s="39">
        <v>853</v>
      </c>
      <c r="N40" s="39">
        <v>582</v>
      </c>
      <c r="O40" s="39">
        <v>781</v>
      </c>
      <c r="P40" s="39">
        <v>1160</v>
      </c>
      <c r="Q40" s="39">
        <v>1073</v>
      </c>
      <c r="R40" s="39">
        <v>830</v>
      </c>
      <c r="S40" s="39">
        <v>1074</v>
      </c>
    </row>
    <row r="41" spans="1:19" x14ac:dyDescent="0.35">
      <c r="A41" s="3" t="s">
        <v>645</v>
      </c>
      <c r="B41" s="3" t="s">
        <v>646</v>
      </c>
      <c r="C41" s="3" t="s">
        <v>640</v>
      </c>
      <c r="D41" s="3" t="s">
        <v>640</v>
      </c>
      <c r="E41" s="3">
        <v>30</v>
      </c>
      <c r="F41" s="3" t="s">
        <v>20</v>
      </c>
      <c r="G41" s="39">
        <v>1158</v>
      </c>
      <c r="H41" s="39"/>
      <c r="I41" s="39">
        <v>616</v>
      </c>
      <c r="J41" s="39">
        <v>881</v>
      </c>
      <c r="K41" s="39">
        <v>365</v>
      </c>
      <c r="L41" s="39">
        <v>812</v>
      </c>
      <c r="M41" s="39">
        <v>488</v>
      </c>
      <c r="N41" s="39"/>
      <c r="O41" s="39">
        <v>485</v>
      </c>
      <c r="P41" s="39">
        <v>641</v>
      </c>
      <c r="Q41" s="39">
        <v>588</v>
      </c>
      <c r="R41" s="39">
        <v>294</v>
      </c>
      <c r="S41" s="39">
        <v>528</v>
      </c>
    </row>
    <row r="42" spans="1:19" x14ac:dyDescent="0.35">
      <c r="A42" s="3" t="s">
        <v>647</v>
      </c>
      <c r="B42" s="3" t="s">
        <v>648</v>
      </c>
      <c r="C42" s="3" t="s">
        <v>640</v>
      </c>
      <c r="D42" s="3" t="s">
        <v>640</v>
      </c>
      <c r="E42" s="3">
        <v>30</v>
      </c>
      <c r="F42" s="3" t="s">
        <v>20</v>
      </c>
      <c r="G42" s="39">
        <v>1612</v>
      </c>
      <c r="H42" s="39">
        <v>480</v>
      </c>
      <c r="I42" s="39">
        <v>1937</v>
      </c>
      <c r="J42" s="39">
        <v>229</v>
      </c>
      <c r="K42" s="39">
        <v>981</v>
      </c>
      <c r="L42" s="39">
        <v>1090</v>
      </c>
      <c r="M42" s="39">
        <v>753</v>
      </c>
      <c r="N42" s="39">
        <v>582</v>
      </c>
      <c r="O42" s="39">
        <v>821</v>
      </c>
      <c r="P42" s="39">
        <v>972</v>
      </c>
      <c r="Q42" s="39">
        <v>886</v>
      </c>
      <c r="R42" s="39">
        <v>968</v>
      </c>
      <c r="S42" s="39">
        <v>719</v>
      </c>
    </row>
    <row r="43" spans="1:19" x14ac:dyDescent="0.35">
      <c r="A43" s="3" t="s">
        <v>649</v>
      </c>
      <c r="B43" s="3" t="s">
        <v>650</v>
      </c>
      <c r="C43" s="3" t="s">
        <v>651</v>
      </c>
      <c r="D43" s="3" t="s">
        <v>651</v>
      </c>
      <c r="E43" s="3">
        <v>25</v>
      </c>
      <c r="F43" s="3" t="s">
        <v>24</v>
      </c>
      <c r="G43" s="39"/>
      <c r="H43" s="39">
        <v>584</v>
      </c>
      <c r="I43" s="39">
        <v>986</v>
      </c>
      <c r="J43" s="39">
        <v>1337</v>
      </c>
      <c r="K43" s="39"/>
      <c r="L43" s="39">
        <v>1293</v>
      </c>
      <c r="M43" s="39"/>
      <c r="N43" s="39">
        <v>1062</v>
      </c>
      <c r="O43" s="39"/>
      <c r="P43" s="39">
        <v>196</v>
      </c>
      <c r="Q43" s="39">
        <v>803</v>
      </c>
      <c r="R43" s="39"/>
      <c r="S43" s="39">
        <v>1598</v>
      </c>
    </row>
    <row r="44" spans="1:19" x14ac:dyDescent="0.35">
      <c r="A44" s="3" t="s">
        <v>652</v>
      </c>
      <c r="B44" s="3" t="s">
        <v>653</v>
      </c>
      <c r="C44" s="3" t="s">
        <v>640</v>
      </c>
      <c r="D44" s="3" t="s">
        <v>640</v>
      </c>
      <c r="E44" s="3">
        <v>30.26</v>
      </c>
      <c r="F44" s="3" t="s">
        <v>20</v>
      </c>
      <c r="G44" s="39">
        <v>1089</v>
      </c>
      <c r="H44" s="39">
        <v>1226</v>
      </c>
      <c r="I44" s="39">
        <v>688</v>
      </c>
      <c r="J44" s="39">
        <v>2104</v>
      </c>
      <c r="K44" s="39">
        <v>1350</v>
      </c>
      <c r="L44" s="39"/>
      <c r="M44" s="39">
        <v>1253</v>
      </c>
      <c r="N44" s="39">
        <v>568</v>
      </c>
      <c r="O44" s="39">
        <v>1353</v>
      </c>
      <c r="P44" s="39">
        <v>1179</v>
      </c>
      <c r="Q44" s="39">
        <v>1115</v>
      </c>
      <c r="R44" s="39">
        <v>645</v>
      </c>
      <c r="S44" s="39">
        <v>1515</v>
      </c>
    </row>
    <row r="45" spans="1:19" x14ac:dyDescent="0.35">
      <c r="A45" s="3" t="s">
        <v>654</v>
      </c>
      <c r="B45" s="3" t="s">
        <v>655</v>
      </c>
      <c r="C45" s="3" t="s">
        <v>600</v>
      </c>
      <c r="D45" s="3" t="s">
        <v>600</v>
      </c>
      <c r="E45" s="3">
        <v>24</v>
      </c>
      <c r="F45" s="3" t="s">
        <v>4</v>
      </c>
      <c r="G45" s="39">
        <v>1248</v>
      </c>
      <c r="H45" s="39"/>
      <c r="I45" s="39"/>
      <c r="J45" s="39">
        <v>1263</v>
      </c>
      <c r="K45" s="39">
        <v>568</v>
      </c>
      <c r="L45" s="39">
        <v>2464</v>
      </c>
      <c r="M45" s="39">
        <v>619</v>
      </c>
      <c r="N45" s="39">
        <v>2519</v>
      </c>
      <c r="O45" s="39"/>
      <c r="P45" s="39">
        <v>2652</v>
      </c>
      <c r="Q45" s="39">
        <v>3519</v>
      </c>
      <c r="R45" s="39">
        <v>3580</v>
      </c>
      <c r="S45" s="39">
        <v>1227</v>
      </c>
    </row>
    <row r="46" spans="1:19" x14ac:dyDescent="0.35">
      <c r="A46" s="3" t="s">
        <v>656</v>
      </c>
      <c r="B46" s="3" t="s">
        <v>657</v>
      </c>
      <c r="C46" s="3" t="s">
        <v>640</v>
      </c>
      <c r="D46" s="3" t="s">
        <v>640</v>
      </c>
      <c r="E46" s="3">
        <v>29.66</v>
      </c>
      <c r="F46" s="3" t="s">
        <v>20</v>
      </c>
      <c r="G46" s="39">
        <v>2733</v>
      </c>
      <c r="H46" s="39">
        <v>644</v>
      </c>
      <c r="I46" s="39">
        <v>2682</v>
      </c>
      <c r="J46" s="39">
        <v>2254</v>
      </c>
      <c r="K46" s="39">
        <v>1585</v>
      </c>
      <c r="L46" s="39">
        <v>1182</v>
      </c>
      <c r="M46" s="39">
        <v>2464</v>
      </c>
      <c r="N46" s="39">
        <v>2393</v>
      </c>
      <c r="O46" s="39">
        <v>1816</v>
      </c>
      <c r="P46" s="39">
        <v>1341</v>
      </c>
      <c r="Q46" s="39">
        <v>1210</v>
      </c>
      <c r="R46" s="39">
        <v>2384</v>
      </c>
      <c r="S46" s="39">
        <v>2353</v>
      </c>
    </row>
    <row r="47" spans="1:19" x14ac:dyDescent="0.35">
      <c r="A47" s="3" t="s">
        <v>658</v>
      </c>
      <c r="B47" s="3" t="s">
        <v>659</v>
      </c>
      <c r="C47" s="3" t="s">
        <v>640</v>
      </c>
      <c r="D47" s="3" t="s">
        <v>640</v>
      </c>
      <c r="E47" s="3">
        <v>24.06</v>
      </c>
      <c r="F47" s="3" t="s">
        <v>20</v>
      </c>
      <c r="G47" s="39">
        <v>534</v>
      </c>
      <c r="H47" s="39">
        <v>404</v>
      </c>
      <c r="I47" s="39">
        <v>223</v>
      </c>
      <c r="J47" s="39">
        <v>393</v>
      </c>
      <c r="K47" s="39">
        <v>391</v>
      </c>
      <c r="L47" s="39"/>
      <c r="M47" s="39">
        <v>319</v>
      </c>
      <c r="N47" s="39">
        <v>264</v>
      </c>
      <c r="O47" s="39">
        <v>173</v>
      </c>
      <c r="P47" s="39">
        <v>409</v>
      </c>
      <c r="Q47" s="39">
        <v>455</v>
      </c>
      <c r="R47" s="39">
        <v>227</v>
      </c>
      <c r="S47" s="39">
        <v>230</v>
      </c>
    </row>
    <row r="48" spans="1:19" x14ac:dyDescent="0.35">
      <c r="A48" s="3" t="s">
        <v>660</v>
      </c>
      <c r="B48" s="3" t="s">
        <v>661</v>
      </c>
      <c r="C48" s="3" t="s">
        <v>640</v>
      </c>
      <c r="D48" s="3" t="s">
        <v>640</v>
      </c>
      <c r="E48" s="3">
        <v>24.06</v>
      </c>
      <c r="F48" s="3" t="s">
        <v>20</v>
      </c>
      <c r="G48" s="39">
        <v>267</v>
      </c>
      <c r="H48" s="39"/>
      <c r="I48" s="39">
        <v>306</v>
      </c>
      <c r="J48" s="39">
        <v>178</v>
      </c>
      <c r="K48" s="39"/>
      <c r="L48" s="39">
        <v>84</v>
      </c>
      <c r="M48" s="39">
        <v>175</v>
      </c>
      <c r="N48" s="39">
        <v>173</v>
      </c>
      <c r="O48" s="39"/>
      <c r="P48" s="39">
        <v>253</v>
      </c>
      <c r="Q48" s="39"/>
      <c r="R48" s="39">
        <v>222</v>
      </c>
      <c r="S48" s="39">
        <v>180</v>
      </c>
    </row>
    <row r="49" spans="1:19" x14ac:dyDescent="0.35">
      <c r="A49" s="3" t="s">
        <v>662</v>
      </c>
      <c r="B49" s="3" t="s">
        <v>663</v>
      </c>
      <c r="C49" s="3" t="s">
        <v>640</v>
      </c>
      <c r="D49" s="3" t="s">
        <v>640</v>
      </c>
      <c r="E49" s="3">
        <v>24.06</v>
      </c>
      <c r="F49" s="3" t="s">
        <v>20</v>
      </c>
      <c r="G49" s="39">
        <v>332</v>
      </c>
      <c r="H49" s="39">
        <v>122</v>
      </c>
      <c r="I49" s="39">
        <v>167</v>
      </c>
      <c r="J49" s="39">
        <v>327</v>
      </c>
      <c r="K49" s="39">
        <v>379</v>
      </c>
      <c r="L49" s="39"/>
      <c r="M49" s="39">
        <v>206</v>
      </c>
      <c r="N49" s="39">
        <v>334</v>
      </c>
      <c r="O49" s="39"/>
      <c r="P49" s="39">
        <v>84</v>
      </c>
      <c r="Q49" s="39">
        <v>478</v>
      </c>
      <c r="R49" s="39">
        <v>164</v>
      </c>
      <c r="S49" s="39">
        <v>253</v>
      </c>
    </row>
    <row r="50" spans="1:19" x14ac:dyDescent="0.35">
      <c r="A50" s="3" t="s">
        <v>664</v>
      </c>
      <c r="B50" s="3" t="s">
        <v>665</v>
      </c>
      <c r="C50" s="3" t="s">
        <v>640</v>
      </c>
      <c r="D50" s="3" t="s">
        <v>640</v>
      </c>
      <c r="E50" s="3">
        <v>24.06</v>
      </c>
      <c r="F50" s="3" t="s">
        <v>20</v>
      </c>
      <c r="G50" s="39">
        <v>291</v>
      </c>
      <c r="H50" s="39">
        <v>82</v>
      </c>
      <c r="I50" s="39">
        <v>209</v>
      </c>
      <c r="J50" s="39">
        <v>125</v>
      </c>
      <c r="K50" s="39">
        <v>100</v>
      </c>
      <c r="L50" s="39">
        <v>66</v>
      </c>
      <c r="M50" s="39">
        <v>249</v>
      </c>
      <c r="N50" s="39"/>
      <c r="O50" s="39">
        <v>419</v>
      </c>
      <c r="P50" s="39"/>
      <c r="Q50" s="39">
        <v>250</v>
      </c>
      <c r="R50" s="39"/>
      <c r="S50" s="39">
        <v>211</v>
      </c>
    </row>
    <row r="51" spans="1:19" x14ac:dyDescent="0.35">
      <c r="A51" s="3" t="s">
        <v>666</v>
      </c>
      <c r="B51" s="3" t="s">
        <v>667</v>
      </c>
      <c r="C51" s="3" t="s">
        <v>592</v>
      </c>
      <c r="D51" s="3" t="s">
        <v>592</v>
      </c>
      <c r="E51" s="3">
        <v>28.13</v>
      </c>
      <c r="F51" s="3" t="s">
        <v>29</v>
      </c>
      <c r="G51" s="39">
        <v>1299</v>
      </c>
      <c r="H51" s="39">
        <v>1233</v>
      </c>
      <c r="I51" s="39">
        <v>465</v>
      </c>
      <c r="J51" s="39">
        <v>2646</v>
      </c>
      <c r="K51" s="39">
        <v>871</v>
      </c>
      <c r="L51" s="39">
        <v>468</v>
      </c>
      <c r="M51" s="39">
        <v>1997</v>
      </c>
      <c r="N51" s="39">
        <v>557</v>
      </c>
      <c r="O51" s="39">
        <v>1678</v>
      </c>
      <c r="P51" s="39">
        <v>696</v>
      </c>
      <c r="Q51" s="39">
        <v>1197</v>
      </c>
      <c r="R51" s="39">
        <v>593</v>
      </c>
      <c r="S51" s="39">
        <v>1222</v>
      </c>
    </row>
    <row r="52" spans="1:19" x14ac:dyDescent="0.35">
      <c r="A52" s="3" t="s">
        <v>668</v>
      </c>
      <c r="B52" s="3" t="s">
        <v>669</v>
      </c>
      <c r="C52" s="3" t="s">
        <v>592</v>
      </c>
      <c r="D52" s="3" t="s">
        <v>592</v>
      </c>
      <c r="E52" s="3">
        <v>28.69</v>
      </c>
      <c r="F52" s="3" t="s">
        <v>29</v>
      </c>
      <c r="G52" s="39">
        <v>2276</v>
      </c>
      <c r="H52" s="39">
        <v>3842</v>
      </c>
      <c r="I52" s="39">
        <v>1506</v>
      </c>
      <c r="J52" s="39">
        <v>1100</v>
      </c>
      <c r="K52" s="39">
        <v>1538</v>
      </c>
      <c r="L52" s="39">
        <v>1313</v>
      </c>
      <c r="M52" s="39">
        <v>1288</v>
      </c>
      <c r="N52" s="39">
        <v>2808</v>
      </c>
      <c r="O52" s="39">
        <v>4143</v>
      </c>
      <c r="P52" s="39">
        <v>6941</v>
      </c>
      <c r="Q52" s="39">
        <v>3239</v>
      </c>
      <c r="R52" s="39">
        <v>3310</v>
      </c>
      <c r="S52" s="39"/>
    </row>
    <row r="53" spans="1:19" x14ac:dyDescent="0.35">
      <c r="A53" s="3" t="s">
        <v>871</v>
      </c>
      <c r="B53" s="3" t="s">
        <v>872</v>
      </c>
      <c r="C53" s="3" t="s">
        <v>592</v>
      </c>
      <c r="D53" s="3" t="s">
        <v>592</v>
      </c>
      <c r="E53" s="3">
        <v>28.13</v>
      </c>
      <c r="F53" s="3" t="s">
        <v>29</v>
      </c>
      <c r="G53" s="39">
        <v>1156</v>
      </c>
      <c r="H53" s="39">
        <v>3187</v>
      </c>
      <c r="I53" s="39">
        <v>731</v>
      </c>
      <c r="J53" s="39">
        <v>1438</v>
      </c>
      <c r="K53" s="39">
        <v>689</v>
      </c>
      <c r="L53" s="39">
        <v>1019</v>
      </c>
      <c r="M53" s="39">
        <v>1225</v>
      </c>
      <c r="N53" s="39"/>
      <c r="O53" s="39"/>
      <c r="P53" s="39"/>
      <c r="Q53" s="39"/>
      <c r="R53" s="39"/>
      <c r="S53" s="39"/>
    </row>
    <row r="54" spans="1:19" x14ac:dyDescent="0.35">
      <c r="A54" s="3" t="s">
        <v>670</v>
      </c>
      <c r="B54" s="3" t="s">
        <v>671</v>
      </c>
      <c r="C54" s="3" t="s">
        <v>592</v>
      </c>
      <c r="D54" s="3" t="s">
        <v>592</v>
      </c>
      <c r="E54" s="3">
        <v>30</v>
      </c>
      <c r="F54" s="3" t="s">
        <v>29</v>
      </c>
      <c r="G54" s="39"/>
      <c r="H54" s="39">
        <v>1138</v>
      </c>
      <c r="I54" s="39">
        <v>1168</v>
      </c>
      <c r="J54" s="39">
        <v>2169</v>
      </c>
      <c r="K54" s="39"/>
      <c r="L54" s="39"/>
      <c r="M54" s="39">
        <v>1215</v>
      </c>
      <c r="N54" s="39">
        <v>645</v>
      </c>
      <c r="O54" s="39">
        <v>1341</v>
      </c>
      <c r="P54" s="39">
        <v>673</v>
      </c>
      <c r="Q54" s="39"/>
      <c r="R54" s="39">
        <v>673</v>
      </c>
      <c r="S54" s="39">
        <v>1372</v>
      </c>
    </row>
    <row r="55" spans="1:19" x14ac:dyDescent="0.35">
      <c r="A55" s="3" t="s">
        <v>672</v>
      </c>
      <c r="B55" s="3" t="s">
        <v>673</v>
      </c>
      <c r="C55" s="3" t="s">
        <v>592</v>
      </c>
      <c r="D55" s="3" t="s">
        <v>592</v>
      </c>
      <c r="E55" s="3">
        <v>28.13</v>
      </c>
      <c r="F55" s="3" t="s">
        <v>29</v>
      </c>
      <c r="G55" s="39">
        <v>1179</v>
      </c>
      <c r="H55" s="39">
        <v>2385</v>
      </c>
      <c r="I55" s="39">
        <v>674</v>
      </c>
      <c r="J55" s="39">
        <v>1347</v>
      </c>
      <c r="K55" s="39"/>
      <c r="L55" s="39">
        <v>692</v>
      </c>
      <c r="M55" s="39">
        <v>1126</v>
      </c>
      <c r="N55" s="39">
        <v>567</v>
      </c>
      <c r="O55" s="39">
        <v>1796</v>
      </c>
      <c r="P55" s="39">
        <v>6087</v>
      </c>
      <c r="Q55" s="39">
        <v>4804</v>
      </c>
      <c r="R55" s="39">
        <v>2903</v>
      </c>
      <c r="S55" s="39"/>
    </row>
    <row r="56" spans="1:19" x14ac:dyDescent="0.35">
      <c r="A56" s="3" t="s">
        <v>674</v>
      </c>
      <c r="B56" s="3" t="s">
        <v>675</v>
      </c>
      <c r="C56" s="3" t="s">
        <v>592</v>
      </c>
      <c r="D56" s="3" t="s">
        <v>592</v>
      </c>
      <c r="E56" s="3">
        <v>27</v>
      </c>
      <c r="F56" s="3" t="s">
        <v>29</v>
      </c>
      <c r="G56" s="39">
        <v>1970</v>
      </c>
      <c r="H56" s="39">
        <v>1243</v>
      </c>
      <c r="I56" s="39">
        <v>1336</v>
      </c>
      <c r="J56" s="39">
        <v>1076</v>
      </c>
      <c r="K56" s="39">
        <v>1930</v>
      </c>
      <c r="L56" s="39">
        <v>2139</v>
      </c>
      <c r="M56" s="39">
        <v>1195</v>
      </c>
      <c r="N56" s="39">
        <v>582</v>
      </c>
      <c r="O56" s="39">
        <v>1556</v>
      </c>
      <c r="P56" s="39">
        <v>2246</v>
      </c>
      <c r="Q56" s="39">
        <v>1921</v>
      </c>
      <c r="R56" s="39">
        <v>1244</v>
      </c>
      <c r="S56" s="39">
        <v>1608</v>
      </c>
    </row>
    <row r="57" spans="1:19" x14ac:dyDescent="0.35">
      <c r="A57" s="3" t="s">
        <v>873</v>
      </c>
      <c r="B57" s="3" t="s">
        <v>874</v>
      </c>
      <c r="C57" s="3" t="s">
        <v>592</v>
      </c>
      <c r="D57" s="3" t="s">
        <v>592</v>
      </c>
      <c r="E57" s="3">
        <v>30.06</v>
      </c>
      <c r="F57" s="3" t="s">
        <v>29</v>
      </c>
      <c r="G57" s="39">
        <v>883</v>
      </c>
      <c r="H57" s="39">
        <v>440</v>
      </c>
      <c r="I57" s="39">
        <v>1076</v>
      </c>
      <c r="J57" s="39">
        <v>406</v>
      </c>
      <c r="K57" s="39">
        <v>554</v>
      </c>
      <c r="L57" s="39">
        <v>430</v>
      </c>
      <c r="M57" s="39">
        <v>306</v>
      </c>
      <c r="N57" s="39"/>
      <c r="O57" s="39">
        <v>98</v>
      </c>
      <c r="P57" s="39"/>
      <c r="Q57" s="39"/>
      <c r="R57" s="39"/>
      <c r="S57" s="39"/>
    </row>
    <row r="58" spans="1:19" x14ac:dyDescent="0.35">
      <c r="A58" s="3" t="s">
        <v>676</v>
      </c>
      <c r="B58" s="3" t="s">
        <v>677</v>
      </c>
      <c r="C58" s="3" t="s">
        <v>592</v>
      </c>
      <c r="D58" s="3" t="s">
        <v>592</v>
      </c>
      <c r="E58" s="3">
        <v>30</v>
      </c>
      <c r="F58" s="3" t="s">
        <v>29</v>
      </c>
      <c r="G58" s="39">
        <v>1737</v>
      </c>
      <c r="H58" s="39">
        <v>3074</v>
      </c>
      <c r="I58" s="39">
        <v>2722</v>
      </c>
      <c r="J58" s="39">
        <v>4378</v>
      </c>
      <c r="K58" s="39">
        <v>2085</v>
      </c>
      <c r="L58" s="39">
        <v>2889</v>
      </c>
      <c r="M58" s="39">
        <v>5494</v>
      </c>
      <c r="N58" s="39">
        <v>1139</v>
      </c>
      <c r="O58" s="39">
        <v>3473</v>
      </c>
      <c r="P58" s="39">
        <v>2304</v>
      </c>
      <c r="Q58" s="39">
        <v>2432</v>
      </c>
      <c r="R58" s="39">
        <v>1097</v>
      </c>
      <c r="S58" s="39">
        <v>1777</v>
      </c>
    </row>
    <row r="59" spans="1:19" x14ac:dyDescent="0.35">
      <c r="A59" s="3" t="s">
        <v>875</v>
      </c>
      <c r="B59" s="3" t="s">
        <v>876</v>
      </c>
      <c r="C59" s="3" t="s">
        <v>592</v>
      </c>
      <c r="D59" s="3" t="s">
        <v>592</v>
      </c>
      <c r="E59" s="3">
        <v>29.11</v>
      </c>
      <c r="F59" s="3" t="s">
        <v>29</v>
      </c>
      <c r="G59" s="39"/>
      <c r="H59" s="39">
        <v>589</v>
      </c>
      <c r="I59" s="39">
        <v>216</v>
      </c>
      <c r="J59" s="39"/>
      <c r="K59" s="39">
        <v>215</v>
      </c>
      <c r="L59" s="39">
        <v>1140</v>
      </c>
      <c r="M59" s="39"/>
      <c r="N59" s="39"/>
      <c r="O59" s="39"/>
      <c r="P59" s="39"/>
      <c r="Q59" s="39"/>
      <c r="R59" s="39"/>
      <c r="S59" s="39"/>
    </row>
    <row r="60" spans="1:19" x14ac:dyDescent="0.35">
      <c r="A60" s="3" t="s">
        <v>678</v>
      </c>
      <c r="B60" s="3" t="s">
        <v>679</v>
      </c>
      <c r="C60" s="3" t="s">
        <v>592</v>
      </c>
      <c r="D60" s="3" t="s">
        <v>592</v>
      </c>
      <c r="E60" s="3">
        <v>27</v>
      </c>
      <c r="F60" s="3" t="s">
        <v>29</v>
      </c>
      <c r="G60" s="39">
        <v>560</v>
      </c>
      <c r="H60" s="39"/>
      <c r="I60" s="39">
        <v>962</v>
      </c>
      <c r="J60" s="39">
        <v>382</v>
      </c>
      <c r="K60" s="39">
        <v>912</v>
      </c>
      <c r="L60" s="39">
        <v>1764</v>
      </c>
      <c r="M60" s="39"/>
      <c r="N60" s="39">
        <v>564</v>
      </c>
      <c r="O60" s="39">
        <v>397</v>
      </c>
      <c r="P60" s="39">
        <v>1018</v>
      </c>
      <c r="Q60" s="39">
        <v>617</v>
      </c>
      <c r="R60" s="39">
        <v>602</v>
      </c>
      <c r="S60" s="39">
        <v>1058</v>
      </c>
    </row>
    <row r="61" spans="1:19" x14ac:dyDescent="0.35">
      <c r="A61" s="3" t="s">
        <v>680</v>
      </c>
      <c r="B61" s="3" t="s">
        <v>681</v>
      </c>
      <c r="C61" s="3" t="s">
        <v>592</v>
      </c>
      <c r="D61" s="3" t="s">
        <v>592</v>
      </c>
      <c r="E61" s="3">
        <v>31.88</v>
      </c>
      <c r="F61" s="3" t="s">
        <v>29</v>
      </c>
      <c r="G61" s="39">
        <v>1346</v>
      </c>
      <c r="H61" s="39">
        <v>2772</v>
      </c>
      <c r="I61" s="39">
        <v>1116</v>
      </c>
      <c r="J61" s="39">
        <v>1415</v>
      </c>
      <c r="K61" s="39">
        <v>3771</v>
      </c>
      <c r="L61" s="39">
        <v>1128</v>
      </c>
      <c r="M61" s="39">
        <v>2139</v>
      </c>
      <c r="N61" s="39">
        <v>1350</v>
      </c>
      <c r="O61" s="39">
        <v>1161</v>
      </c>
      <c r="P61" s="39">
        <v>2064</v>
      </c>
      <c r="Q61" s="39">
        <v>1470</v>
      </c>
      <c r="R61" s="39">
        <v>1192</v>
      </c>
      <c r="S61" s="39">
        <v>2002</v>
      </c>
    </row>
    <row r="62" spans="1:19" x14ac:dyDescent="0.35">
      <c r="A62" s="3" t="s">
        <v>682</v>
      </c>
      <c r="B62" s="3" t="s">
        <v>683</v>
      </c>
      <c r="C62" s="3" t="s">
        <v>611</v>
      </c>
      <c r="D62" s="3" t="s">
        <v>611</v>
      </c>
      <c r="E62" s="3">
        <v>9.5399999999999991</v>
      </c>
      <c r="F62" s="3" t="s">
        <v>726</v>
      </c>
      <c r="G62" s="39">
        <v>1824</v>
      </c>
      <c r="H62" s="39"/>
      <c r="I62" s="39">
        <v>3129</v>
      </c>
      <c r="J62" s="39">
        <v>430</v>
      </c>
      <c r="K62" s="39"/>
      <c r="L62" s="39">
        <v>1985</v>
      </c>
      <c r="M62" s="39">
        <v>1838</v>
      </c>
      <c r="N62" s="39"/>
      <c r="O62" s="39"/>
      <c r="P62" s="39">
        <v>1909</v>
      </c>
      <c r="Q62" s="39">
        <v>730</v>
      </c>
      <c r="R62" s="39"/>
      <c r="S62" s="39">
        <v>2212</v>
      </c>
    </row>
    <row r="63" spans="1:19" x14ac:dyDescent="0.35">
      <c r="A63" s="3" t="s">
        <v>684</v>
      </c>
      <c r="B63" s="3" t="s">
        <v>685</v>
      </c>
      <c r="C63" s="3" t="s">
        <v>611</v>
      </c>
      <c r="D63" s="3" t="s">
        <v>611</v>
      </c>
      <c r="E63" s="3">
        <v>9.5399999999999991</v>
      </c>
      <c r="F63" s="3" t="s">
        <v>726</v>
      </c>
      <c r="G63" s="39">
        <v>559</v>
      </c>
      <c r="H63" s="39"/>
      <c r="I63" s="39"/>
      <c r="J63" s="39"/>
      <c r="K63" s="39"/>
      <c r="L63" s="39">
        <v>697</v>
      </c>
      <c r="M63" s="39">
        <v>931</v>
      </c>
      <c r="N63" s="39"/>
      <c r="O63" s="39"/>
      <c r="P63" s="39"/>
      <c r="Q63" s="39"/>
      <c r="R63" s="39">
        <v>1157</v>
      </c>
      <c r="S63" s="39">
        <v>40</v>
      </c>
    </row>
    <row r="64" spans="1:19" x14ac:dyDescent="0.35">
      <c r="A64" s="3" t="s">
        <v>686</v>
      </c>
      <c r="B64" s="3" t="s">
        <v>687</v>
      </c>
      <c r="C64" s="3" t="s">
        <v>611</v>
      </c>
      <c r="D64" s="3" t="s">
        <v>611</v>
      </c>
      <c r="E64" s="3">
        <v>9.5399999999999991</v>
      </c>
      <c r="F64" s="3" t="s">
        <v>726</v>
      </c>
      <c r="G64" s="39">
        <v>1186</v>
      </c>
      <c r="H64" s="39"/>
      <c r="I64" s="39">
        <v>3776</v>
      </c>
      <c r="J64" s="39"/>
      <c r="K64" s="39"/>
      <c r="L64" s="39">
        <v>2223</v>
      </c>
      <c r="M64" s="39">
        <v>1675</v>
      </c>
      <c r="N64" s="39">
        <v>775</v>
      </c>
      <c r="O64" s="39">
        <v>17</v>
      </c>
      <c r="P64" s="39">
        <v>1236</v>
      </c>
      <c r="Q64" s="39">
        <v>408</v>
      </c>
      <c r="R64" s="39">
        <v>599</v>
      </c>
      <c r="S64" s="39">
        <v>1123</v>
      </c>
    </row>
    <row r="65" spans="1:19" x14ac:dyDescent="0.35">
      <c r="A65" s="3" t="s">
        <v>688</v>
      </c>
      <c r="B65" s="3" t="s">
        <v>689</v>
      </c>
      <c r="C65" s="3" t="s">
        <v>611</v>
      </c>
      <c r="D65" s="3" t="s">
        <v>611</v>
      </c>
      <c r="E65" s="3">
        <v>9.5399999999999991</v>
      </c>
      <c r="F65" s="3" t="s">
        <v>726</v>
      </c>
      <c r="G65" s="39">
        <v>1553</v>
      </c>
      <c r="H65" s="39"/>
      <c r="I65" s="39">
        <v>2276</v>
      </c>
      <c r="J65" s="39">
        <v>333</v>
      </c>
      <c r="K65" s="39"/>
      <c r="L65" s="39">
        <v>912</v>
      </c>
      <c r="M65" s="39">
        <v>696</v>
      </c>
      <c r="N65" s="39">
        <v>1884</v>
      </c>
      <c r="O65" s="39"/>
      <c r="P65" s="39">
        <v>556</v>
      </c>
      <c r="Q65" s="39">
        <v>916</v>
      </c>
      <c r="R65" s="39">
        <v>993</v>
      </c>
      <c r="S65" s="39"/>
    </row>
    <row r="66" spans="1:19" x14ac:dyDescent="0.35">
      <c r="A66" s="3" t="s">
        <v>690</v>
      </c>
      <c r="B66" s="3" t="s">
        <v>691</v>
      </c>
      <c r="C66" s="3" t="s">
        <v>611</v>
      </c>
      <c r="D66" s="3" t="s">
        <v>611</v>
      </c>
      <c r="E66" s="3">
        <v>6.75</v>
      </c>
      <c r="F66" s="3" t="s">
        <v>15</v>
      </c>
      <c r="G66" s="39">
        <v>10459</v>
      </c>
      <c r="H66" s="39">
        <v>23563</v>
      </c>
      <c r="I66" s="39">
        <v>19927</v>
      </c>
      <c r="J66" s="39">
        <v>15198</v>
      </c>
      <c r="K66" s="39">
        <v>16716</v>
      </c>
      <c r="L66" s="39"/>
      <c r="M66" s="39">
        <v>4324</v>
      </c>
      <c r="N66" s="39">
        <v>5470</v>
      </c>
      <c r="O66" s="39"/>
      <c r="P66" s="39"/>
      <c r="Q66" s="39"/>
      <c r="R66" s="39"/>
      <c r="S66" s="39">
        <v>3875</v>
      </c>
    </row>
    <row r="67" spans="1:19" x14ac:dyDescent="0.35">
      <c r="A67" s="3" t="s">
        <v>692</v>
      </c>
      <c r="B67" s="3" t="s">
        <v>693</v>
      </c>
      <c r="C67" s="3" t="s">
        <v>611</v>
      </c>
      <c r="D67" s="3" t="s">
        <v>611</v>
      </c>
      <c r="E67" s="3">
        <v>6.94</v>
      </c>
      <c r="F67" s="3" t="s">
        <v>15</v>
      </c>
      <c r="G67" s="39">
        <v>5136</v>
      </c>
      <c r="H67" s="39"/>
      <c r="I67" s="39">
        <v>10855</v>
      </c>
      <c r="J67" s="39">
        <v>11518</v>
      </c>
      <c r="K67" s="39">
        <v>9797</v>
      </c>
      <c r="L67" s="39"/>
      <c r="M67" s="39">
        <v>3487</v>
      </c>
      <c r="N67" s="39">
        <v>2702</v>
      </c>
      <c r="O67" s="39"/>
      <c r="P67" s="39">
        <v>4190</v>
      </c>
      <c r="Q67" s="39"/>
      <c r="R67" s="39"/>
      <c r="S67" s="39">
        <v>6842</v>
      </c>
    </row>
    <row r="68" spans="1:19" x14ac:dyDescent="0.35">
      <c r="A68" s="3" t="s">
        <v>877</v>
      </c>
      <c r="B68" s="3" t="s">
        <v>878</v>
      </c>
      <c r="C68" s="3" t="s">
        <v>611</v>
      </c>
      <c r="D68" s="3" t="s">
        <v>611</v>
      </c>
      <c r="E68" s="3">
        <v>10.130000000000001</v>
      </c>
      <c r="F68" s="3" t="s">
        <v>15</v>
      </c>
      <c r="G68" s="39"/>
      <c r="H68" s="39"/>
      <c r="I68" s="39"/>
      <c r="J68" s="39"/>
      <c r="K68" s="39"/>
      <c r="L68" s="39"/>
      <c r="M68" s="39">
        <v>1334</v>
      </c>
      <c r="N68" s="39"/>
      <c r="O68" s="39">
        <v>3385</v>
      </c>
      <c r="P68" s="39">
        <v>2234</v>
      </c>
      <c r="Q68" s="39">
        <v>588</v>
      </c>
      <c r="R68" s="39"/>
      <c r="S68" s="39"/>
    </row>
    <row r="69" spans="1:19" x14ac:dyDescent="0.35">
      <c r="A69" s="3" t="s">
        <v>879</v>
      </c>
      <c r="B69" s="3" t="s">
        <v>880</v>
      </c>
      <c r="C69" s="3" t="s">
        <v>611</v>
      </c>
      <c r="D69" s="3" t="s">
        <v>611</v>
      </c>
      <c r="E69" s="3">
        <v>10.5</v>
      </c>
      <c r="F69" s="3" t="s">
        <v>15</v>
      </c>
      <c r="G69" s="39"/>
      <c r="H69" s="39"/>
      <c r="I69" s="39"/>
      <c r="J69" s="39"/>
      <c r="K69" s="39"/>
      <c r="L69" s="39"/>
      <c r="M69" s="39">
        <v>1777</v>
      </c>
      <c r="N69" s="39">
        <v>7353</v>
      </c>
      <c r="O69" s="39">
        <v>7383</v>
      </c>
      <c r="P69" s="39"/>
      <c r="Q69" s="39"/>
      <c r="R69" s="39"/>
      <c r="S69" s="39"/>
    </row>
    <row r="70" spans="1:19" x14ac:dyDescent="0.35">
      <c r="A70" s="3" t="s">
        <v>694</v>
      </c>
      <c r="B70" s="3" t="s">
        <v>695</v>
      </c>
      <c r="C70" s="3" t="s">
        <v>651</v>
      </c>
      <c r="D70" s="3" t="s">
        <v>651</v>
      </c>
      <c r="E70" s="3">
        <v>27</v>
      </c>
      <c r="F70" s="3" t="s">
        <v>24</v>
      </c>
      <c r="G70" s="39">
        <v>621</v>
      </c>
      <c r="H70" s="39">
        <v>926</v>
      </c>
      <c r="I70" s="39">
        <v>1191</v>
      </c>
      <c r="J70" s="39">
        <v>625</v>
      </c>
      <c r="K70" s="39">
        <v>1123</v>
      </c>
      <c r="L70" s="39">
        <v>1300</v>
      </c>
      <c r="M70" s="39">
        <v>1311</v>
      </c>
      <c r="N70" s="39">
        <v>664</v>
      </c>
      <c r="O70" s="39">
        <v>660</v>
      </c>
      <c r="P70" s="39">
        <v>1313</v>
      </c>
      <c r="Q70" s="39">
        <v>567</v>
      </c>
      <c r="R70" s="39">
        <v>458</v>
      </c>
      <c r="S70" s="39">
        <v>1132</v>
      </c>
    </row>
    <row r="71" spans="1:19" x14ac:dyDescent="0.35">
      <c r="A71" s="3" t="s">
        <v>696</v>
      </c>
      <c r="B71" s="3" t="s">
        <v>697</v>
      </c>
      <c r="C71" s="3" t="s">
        <v>600</v>
      </c>
      <c r="D71" s="3" t="s">
        <v>600</v>
      </c>
      <c r="E71" s="3">
        <v>7.5</v>
      </c>
      <c r="F71" s="3" t="s">
        <v>4</v>
      </c>
      <c r="G71" s="39">
        <v>855</v>
      </c>
      <c r="H71" s="39">
        <v>709</v>
      </c>
      <c r="I71" s="39"/>
      <c r="J71" s="39">
        <v>1061</v>
      </c>
      <c r="K71" s="39"/>
      <c r="L71" s="39"/>
      <c r="M71" s="39">
        <v>1993</v>
      </c>
      <c r="N71" s="39">
        <v>686</v>
      </c>
      <c r="O71" s="39">
        <v>1001</v>
      </c>
      <c r="P71" s="39">
        <v>302</v>
      </c>
      <c r="Q71" s="39">
        <v>2057</v>
      </c>
      <c r="R71" s="39">
        <v>670</v>
      </c>
      <c r="S71" s="39">
        <v>1150</v>
      </c>
    </row>
    <row r="72" spans="1:19" x14ac:dyDescent="0.35">
      <c r="A72" s="3" t="s">
        <v>698</v>
      </c>
      <c r="B72" s="3" t="s">
        <v>699</v>
      </c>
      <c r="C72" s="3" t="s">
        <v>651</v>
      </c>
      <c r="D72" s="3" t="s">
        <v>651</v>
      </c>
      <c r="E72" s="3">
        <v>21</v>
      </c>
      <c r="F72" s="3" t="s">
        <v>24</v>
      </c>
      <c r="G72" s="39">
        <v>2161</v>
      </c>
      <c r="H72" s="39">
        <v>1945</v>
      </c>
      <c r="I72" s="39">
        <v>797</v>
      </c>
      <c r="J72" s="39">
        <v>1010</v>
      </c>
      <c r="K72" s="39">
        <v>1757</v>
      </c>
      <c r="L72" s="39">
        <v>2035</v>
      </c>
      <c r="M72" s="39">
        <v>1624</v>
      </c>
      <c r="N72" s="39">
        <v>769</v>
      </c>
      <c r="O72" s="39">
        <v>1328</v>
      </c>
      <c r="P72" s="39">
        <v>1212</v>
      </c>
      <c r="Q72" s="39">
        <v>687</v>
      </c>
      <c r="R72" s="39">
        <v>1926</v>
      </c>
      <c r="S72" s="39">
        <v>1254</v>
      </c>
    </row>
    <row r="73" spans="1:19" x14ac:dyDescent="0.35">
      <c r="A73" s="3" t="s">
        <v>881</v>
      </c>
      <c r="B73" s="3" t="s">
        <v>882</v>
      </c>
      <c r="C73" s="3" t="s">
        <v>651</v>
      </c>
      <c r="D73" s="3" t="s">
        <v>651</v>
      </c>
      <c r="E73" s="3">
        <v>32.81</v>
      </c>
      <c r="F73" s="3" t="s">
        <v>24</v>
      </c>
      <c r="G73" s="39">
        <v>654</v>
      </c>
      <c r="H73" s="39"/>
      <c r="I73" s="39">
        <v>603</v>
      </c>
      <c r="J73" s="39">
        <v>283</v>
      </c>
      <c r="K73" s="39"/>
      <c r="L73" s="39">
        <v>1259</v>
      </c>
      <c r="M73" s="39">
        <v>112</v>
      </c>
      <c r="N73" s="39"/>
      <c r="O73" s="39">
        <v>389</v>
      </c>
      <c r="P73" s="39">
        <v>607</v>
      </c>
      <c r="Q73" s="39"/>
      <c r="R73" s="39"/>
      <c r="S73" s="39"/>
    </row>
    <row r="74" spans="1:19" x14ac:dyDescent="0.35">
      <c r="A74" s="3" t="s">
        <v>883</v>
      </c>
      <c r="B74" s="3" t="s">
        <v>884</v>
      </c>
      <c r="C74" s="3" t="s">
        <v>611</v>
      </c>
      <c r="D74" s="3" t="s">
        <v>611</v>
      </c>
      <c r="E74" s="3">
        <v>8.6300000000000008</v>
      </c>
      <c r="F74" s="3" t="s">
        <v>15</v>
      </c>
      <c r="G74" s="39"/>
      <c r="H74" s="39"/>
      <c r="I74" s="39"/>
      <c r="J74" s="39"/>
      <c r="K74" s="39"/>
      <c r="L74" s="39"/>
      <c r="M74" s="39">
        <v>2054</v>
      </c>
      <c r="N74" s="39"/>
      <c r="O74" s="39"/>
      <c r="P74" s="39">
        <v>2213</v>
      </c>
      <c r="Q74" s="39"/>
      <c r="R74" s="39"/>
      <c r="S74" s="39"/>
    </row>
    <row r="75" spans="1:19" x14ac:dyDescent="0.35">
      <c r="A75" s="3" t="s">
        <v>700</v>
      </c>
      <c r="B75" s="3" t="s">
        <v>701</v>
      </c>
      <c r="C75" s="3" t="s">
        <v>600</v>
      </c>
      <c r="D75" s="3" t="s">
        <v>600</v>
      </c>
      <c r="E75" s="3">
        <v>10.5</v>
      </c>
      <c r="F75" s="3" t="s">
        <v>4</v>
      </c>
      <c r="G75" s="39">
        <v>22784</v>
      </c>
      <c r="H75" s="39">
        <v>32452</v>
      </c>
      <c r="I75" s="39">
        <v>37369</v>
      </c>
      <c r="J75" s="39">
        <v>83460</v>
      </c>
      <c r="K75" s="39">
        <v>41970</v>
      </c>
      <c r="L75" s="39">
        <v>16847</v>
      </c>
      <c r="M75" s="39">
        <v>10937</v>
      </c>
      <c r="N75" s="39">
        <v>8796</v>
      </c>
      <c r="O75" s="39">
        <v>21675</v>
      </c>
      <c r="P75" s="39">
        <v>9950</v>
      </c>
      <c r="Q75" s="39">
        <v>8035</v>
      </c>
      <c r="R75" s="39">
        <v>30544</v>
      </c>
      <c r="S75" s="39">
        <v>46692</v>
      </c>
    </row>
    <row r="76" spans="1:19" x14ac:dyDescent="0.35">
      <c r="A76" s="3" t="s">
        <v>702</v>
      </c>
      <c r="B76" s="3" t="s">
        <v>703</v>
      </c>
      <c r="C76" s="3" t="s">
        <v>600</v>
      </c>
      <c r="D76" s="3" t="s">
        <v>600</v>
      </c>
      <c r="E76" s="3">
        <v>10.5</v>
      </c>
      <c r="F76" s="3" t="s">
        <v>4</v>
      </c>
      <c r="G76" s="39">
        <v>3067</v>
      </c>
      <c r="H76" s="39">
        <v>1872</v>
      </c>
      <c r="I76" s="39">
        <v>6552</v>
      </c>
      <c r="J76" s="39">
        <v>12168</v>
      </c>
      <c r="K76" s="39">
        <v>6552</v>
      </c>
      <c r="L76" s="39">
        <v>7488</v>
      </c>
      <c r="M76" s="39">
        <v>8286</v>
      </c>
      <c r="N76" s="39">
        <v>6636</v>
      </c>
      <c r="O76" s="39">
        <v>7449</v>
      </c>
      <c r="P76" s="39">
        <v>4028</v>
      </c>
      <c r="Q76" s="39">
        <v>4317</v>
      </c>
      <c r="R76" s="39">
        <v>15448</v>
      </c>
      <c r="S76" s="39">
        <v>11983</v>
      </c>
    </row>
    <row r="77" spans="1:19" x14ac:dyDescent="0.35">
      <c r="A77" s="3" t="s">
        <v>704</v>
      </c>
      <c r="B77" s="3" t="s">
        <v>705</v>
      </c>
      <c r="C77" s="3" t="s">
        <v>600</v>
      </c>
      <c r="D77" s="3" t="s">
        <v>600</v>
      </c>
      <c r="E77" s="3">
        <v>9.75</v>
      </c>
      <c r="F77" s="3" t="s">
        <v>4</v>
      </c>
      <c r="G77" s="39"/>
      <c r="H77" s="39">
        <v>1620</v>
      </c>
      <c r="I77" s="39">
        <v>222</v>
      </c>
      <c r="J77" s="39">
        <v>252</v>
      </c>
      <c r="K77" s="39">
        <v>576</v>
      </c>
      <c r="L77" s="39">
        <v>180</v>
      </c>
      <c r="M77" s="39">
        <v>324</v>
      </c>
      <c r="N77" s="39">
        <v>300</v>
      </c>
      <c r="O77" s="39">
        <v>468</v>
      </c>
      <c r="P77" s="39">
        <v>108</v>
      </c>
      <c r="Q77" s="39"/>
      <c r="R77" s="39"/>
      <c r="S77" s="39">
        <v>334</v>
      </c>
    </row>
    <row r="78" spans="1:19" x14ac:dyDescent="0.35">
      <c r="A78" s="3" t="s">
        <v>706</v>
      </c>
      <c r="B78" s="3" t="s">
        <v>707</v>
      </c>
      <c r="C78" s="3" t="s">
        <v>611</v>
      </c>
      <c r="D78" s="3" t="s">
        <v>611</v>
      </c>
      <c r="E78" s="3">
        <v>12</v>
      </c>
      <c r="F78" s="3" t="s">
        <v>15</v>
      </c>
      <c r="G78" s="39">
        <v>5152</v>
      </c>
      <c r="H78" s="39">
        <v>8911</v>
      </c>
      <c r="I78" s="39">
        <v>2636</v>
      </c>
      <c r="J78" s="39"/>
      <c r="K78" s="39"/>
      <c r="L78" s="39">
        <v>2993</v>
      </c>
      <c r="M78" s="39">
        <v>1921</v>
      </c>
      <c r="N78" s="39">
        <v>3279</v>
      </c>
      <c r="O78" s="39">
        <v>392</v>
      </c>
      <c r="P78" s="39">
        <v>3761</v>
      </c>
      <c r="Q78" s="39">
        <v>3436</v>
      </c>
      <c r="R78" s="39">
        <v>1734</v>
      </c>
      <c r="S78" s="39">
        <v>5914</v>
      </c>
    </row>
    <row r="79" spans="1:19" x14ac:dyDescent="0.35">
      <c r="A79" s="3" t="s">
        <v>885</v>
      </c>
      <c r="B79" s="3" t="s">
        <v>886</v>
      </c>
      <c r="C79" s="3" t="s">
        <v>611</v>
      </c>
      <c r="D79" s="3" t="s">
        <v>611</v>
      </c>
      <c r="E79" s="3">
        <v>12</v>
      </c>
      <c r="F79" s="3" t="s">
        <v>15</v>
      </c>
      <c r="G79" s="39"/>
      <c r="H79" s="39"/>
      <c r="I79" s="39"/>
      <c r="J79" s="39"/>
      <c r="K79" s="39"/>
      <c r="L79" s="39">
        <v>7917</v>
      </c>
      <c r="M79" s="39">
        <v>8864</v>
      </c>
      <c r="N79" s="39">
        <v>425</v>
      </c>
      <c r="O79" s="39">
        <v>54</v>
      </c>
      <c r="P79" s="39"/>
      <c r="Q79" s="39"/>
      <c r="R79" s="39"/>
      <c r="S79" s="39"/>
    </row>
    <row r="80" spans="1:19" x14ac:dyDescent="0.35">
      <c r="A80" s="3" t="s">
        <v>708</v>
      </c>
      <c r="B80" s="3" t="s">
        <v>709</v>
      </c>
      <c r="C80" s="3" t="s">
        <v>611</v>
      </c>
      <c r="D80" s="3" t="s">
        <v>611</v>
      </c>
      <c r="E80" s="3">
        <v>10.88</v>
      </c>
      <c r="F80" s="71" t="s">
        <v>726</v>
      </c>
      <c r="G80" s="39">
        <v>4585</v>
      </c>
      <c r="H80" s="39">
        <v>4155</v>
      </c>
      <c r="I80" s="39">
        <v>3513</v>
      </c>
      <c r="J80" s="39">
        <v>4662</v>
      </c>
      <c r="K80" s="39">
        <v>2005</v>
      </c>
      <c r="L80" s="39">
        <v>3707</v>
      </c>
      <c r="M80" s="39">
        <v>4307</v>
      </c>
      <c r="N80" s="39">
        <v>6565</v>
      </c>
      <c r="O80" s="39">
        <v>3621</v>
      </c>
      <c r="P80" s="39">
        <v>3043</v>
      </c>
      <c r="Q80" s="39">
        <v>2933</v>
      </c>
      <c r="R80" s="39"/>
      <c r="S80" s="39">
        <v>3468</v>
      </c>
    </row>
    <row r="81" spans="1:19" x14ac:dyDescent="0.35">
      <c r="A81" s="3" t="s">
        <v>710</v>
      </c>
      <c r="B81" s="3" t="s">
        <v>711</v>
      </c>
      <c r="C81" s="3" t="s">
        <v>611</v>
      </c>
      <c r="D81" s="3" t="s">
        <v>611</v>
      </c>
      <c r="E81" s="3">
        <v>12.38</v>
      </c>
      <c r="F81" s="71" t="s">
        <v>726</v>
      </c>
      <c r="G81" s="39">
        <v>1800</v>
      </c>
      <c r="H81" s="39">
        <v>10495</v>
      </c>
      <c r="I81" s="39">
        <v>1335</v>
      </c>
      <c r="J81" s="39"/>
      <c r="K81" s="39"/>
      <c r="L81" s="39"/>
      <c r="M81" s="39">
        <v>5202</v>
      </c>
      <c r="N81" s="39">
        <v>2327</v>
      </c>
      <c r="O81" s="39">
        <v>1938</v>
      </c>
      <c r="P81" s="39">
        <v>1990</v>
      </c>
      <c r="Q81" s="39"/>
      <c r="R81" s="39">
        <v>1385</v>
      </c>
      <c r="S81" s="39">
        <v>3278</v>
      </c>
    </row>
    <row r="82" spans="1:19" x14ac:dyDescent="0.35">
      <c r="A82" s="3" t="s">
        <v>712</v>
      </c>
      <c r="B82" s="3" t="s">
        <v>713</v>
      </c>
      <c r="C82" s="3" t="s">
        <v>600</v>
      </c>
      <c r="D82" s="3" t="s">
        <v>600</v>
      </c>
      <c r="E82" s="3">
        <v>13.5</v>
      </c>
      <c r="F82" s="3" t="s">
        <v>7</v>
      </c>
      <c r="G82" s="39">
        <v>17322</v>
      </c>
      <c r="H82" s="39">
        <v>8086</v>
      </c>
      <c r="I82" s="39">
        <v>3928</v>
      </c>
      <c r="J82" s="39">
        <v>4594</v>
      </c>
      <c r="K82" s="39">
        <v>9072</v>
      </c>
      <c r="L82" s="39">
        <v>18784</v>
      </c>
      <c r="M82" s="39"/>
      <c r="N82" s="39"/>
      <c r="O82" s="39">
        <v>9062</v>
      </c>
      <c r="P82" s="39">
        <v>9011</v>
      </c>
      <c r="Q82" s="39">
        <v>12906</v>
      </c>
      <c r="R82" s="39">
        <v>16734</v>
      </c>
      <c r="S82" s="39"/>
    </row>
    <row r="83" spans="1:19" x14ac:dyDescent="0.35">
      <c r="A83" s="3" t="s">
        <v>714</v>
      </c>
      <c r="B83" s="3" t="s">
        <v>715</v>
      </c>
      <c r="C83" s="3" t="s">
        <v>600</v>
      </c>
      <c r="D83" s="3" t="s">
        <v>600</v>
      </c>
      <c r="E83" s="3">
        <v>13.5</v>
      </c>
      <c r="F83" s="3" t="s">
        <v>7</v>
      </c>
      <c r="G83" s="39">
        <v>4067</v>
      </c>
      <c r="H83" s="39">
        <v>7142</v>
      </c>
      <c r="I83" s="39">
        <v>7807</v>
      </c>
      <c r="J83" s="39">
        <v>11812</v>
      </c>
      <c r="K83" s="39">
        <v>6317</v>
      </c>
      <c r="L83" s="39">
        <v>2501</v>
      </c>
      <c r="M83" s="39"/>
      <c r="N83" s="39"/>
      <c r="O83" s="39">
        <v>10422</v>
      </c>
      <c r="P83" s="39">
        <v>7945</v>
      </c>
      <c r="Q83" s="39">
        <v>14556</v>
      </c>
      <c r="R83" s="39">
        <v>9504</v>
      </c>
      <c r="S83" s="39"/>
    </row>
    <row r="84" spans="1:19" x14ac:dyDescent="0.35">
      <c r="A84" s="3" t="s">
        <v>716</v>
      </c>
      <c r="B84" s="3" t="s">
        <v>717</v>
      </c>
      <c r="C84" s="3" t="s">
        <v>600</v>
      </c>
      <c r="D84" s="3" t="s">
        <v>600</v>
      </c>
      <c r="E84" s="3">
        <v>13.5</v>
      </c>
      <c r="F84" s="3" t="s">
        <v>7</v>
      </c>
      <c r="G84" s="39">
        <v>4666</v>
      </c>
      <c r="H84" s="39">
        <v>9006</v>
      </c>
      <c r="I84" s="39">
        <v>3192</v>
      </c>
      <c r="J84" s="39">
        <v>8710</v>
      </c>
      <c r="K84" s="39">
        <v>7028</v>
      </c>
      <c r="L84" s="39">
        <v>2483</v>
      </c>
      <c r="M84" s="39"/>
      <c r="N84" s="39"/>
      <c r="O84" s="39">
        <v>7095</v>
      </c>
      <c r="P84" s="39">
        <v>1484</v>
      </c>
      <c r="Q84" s="39">
        <v>8400</v>
      </c>
      <c r="R84" s="39">
        <v>6048</v>
      </c>
      <c r="S84" s="39">
        <v>48</v>
      </c>
    </row>
    <row r="85" spans="1:19" x14ac:dyDescent="0.35">
      <c r="A85" s="3" t="s">
        <v>718</v>
      </c>
      <c r="B85" s="3" t="s">
        <v>719</v>
      </c>
      <c r="C85" s="3" t="s">
        <v>611</v>
      </c>
      <c r="D85" s="3" t="s">
        <v>611</v>
      </c>
      <c r="E85" s="3">
        <v>12.13</v>
      </c>
      <c r="F85" s="3" t="s">
        <v>726</v>
      </c>
      <c r="G85" s="39">
        <v>1331</v>
      </c>
      <c r="H85" s="39">
        <v>462</v>
      </c>
      <c r="I85" s="39"/>
      <c r="J85" s="39">
        <v>2223</v>
      </c>
      <c r="K85" s="39"/>
      <c r="L85" s="39"/>
      <c r="M85" s="39"/>
      <c r="N85" s="39">
        <v>1338</v>
      </c>
      <c r="O85" s="39"/>
      <c r="P85" s="39">
        <v>791</v>
      </c>
      <c r="Q85" s="39">
        <v>2049</v>
      </c>
      <c r="R85" s="39">
        <v>1892</v>
      </c>
      <c r="S85" s="39"/>
    </row>
    <row r="86" spans="1:19" x14ac:dyDescent="0.35">
      <c r="A86" s="3" t="s">
        <v>720</v>
      </c>
      <c r="B86" s="3" t="s">
        <v>721</v>
      </c>
      <c r="C86" s="3" t="s">
        <v>611</v>
      </c>
      <c r="D86" s="3" t="s">
        <v>611</v>
      </c>
      <c r="E86" s="3">
        <v>11.88</v>
      </c>
      <c r="F86" s="3" t="s">
        <v>726</v>
      </c>
      <c r="G86" s="39">
        <v>1540</v>
      </c>
      <c r="H86" s="39">
        <v>26</v>
      </c>
      <c r="I86" s="39"/>
      <c r="J86" s="39">
        <v>969</v>
      </c>
      <c r="K86" s="39">
        <v>1091</v>
      </c>
      <c r="L86" s="39"/>
      <c r="M86" s="39"/>
      <c r="N86" s="39"/>
      <c r="O86" s="39"/>
      <c r="P86" s="39">
        <v>574</v>
      </c>
      <c r="Q86" s="39">
        <v>1615</v>
      </c>
      <c r="R86" s="39"/>
      <c r="S86" s="39"/>
    </row>
    <row r="87" spans="1:19" x14ac:dyDescent="0.35">
      <c r="A87" s="3" t="s">
        <v>722</v>
      </c>
      <c r="B87" s="3" t="s">
        <v>723</v>
      </c>
      <c r="C87" s="3" t="s">
        <v>611</v>
      </c>
      <c r="D87" s="3" t="s">
        <v>611</v>
      </c>
      <c r="E87" s="3">
        <v>11.88</v>
      </c>
      <c r="F87" s="3" t="s">
        <v>726</v>
      </c>
      <c r="G87" s="39">
        <v>2560</v>
      </c>
      <c r="H87" s="39"/>
      <c r="I87" s="39"/>
      <c r="J87" s="39">
        <v>1201</v>
      </c>
      <c r="K87" s="39">
        <v>1932</v>
      </c>
      <c r="L87" s="39"/>
      <c r="M87" s="39"/>
      <c r="N87" s="39"/>
      <c r="O87" s="39"/>
      <c r="P87" s="39">
        <v>597</v>
      </c>
      <c r="Q87" s="39">
        <v>1433</v>
      </c>
      <c r="R87" s="39"/>
      <c r="S87" s="39"/>
    </row>
    <row r="88" spans="1:19" x14ac:dyDescent="0.35">
      <c r="A88" s="3" t="s">
        <v>887</v>
      </c>
      <c r="B88" s="3" t="s">
        <v>888</v>
      </c>
      <c r="C88" s="3" t="s">
        <v>600</v>
      </c>
      <c r="D88" s="3" t="s">
        <v>600</v>
      </c>
      <c r="E88" s="3">
        <v>13.5</v>
      </c>
      <c r="F88" s="3" t="s">
        <v>7</v>
      </c>
      <c r="G88" s="39"/>
      <c r="H88" s="39"/>
      <c r="I88" s="39"/>
      <c r="J88" s="39"/>
      <c r="K88" s="39">
        <v>6642</v>
      </c>
      <c r="L88" s="39"/>
      <c r="M88" s="39">
        <v>48</v>
      </c>
      <c r="N88" s="39"/>
      <c r="O88" s="39"/>
      <c r="P88" s="39"/>
      <c r="Q88" s="39"/>
      <c r="R88" s="39"/>
      <c r="S88" s="39"/>
    </row>
    <row r="89" spans="1:19" x14ac:dyDescent="0.35">
      <c r="A89" s="3" t="s">
        <v>729</v>
      </c>
      <c r="B89" s="3" t="s">
        <v>730</v>
      </c>
      <c r="C89" s="3" t="s">
        <v>600</v>
      </c>
      <c r="D89" s="3" t="s">
        <v>600</v>
      </c>
      <c r="E89" s="3">
        <v>13.5</v>
      </c>
      <c r="F89" s="3" t="s">
        <v>7</v>
      </c>
      <c r="G89" s="39">
        <v>4936</v>
      </c>
      <c r="H89" s="39">
        <v>1192</v>
      </c>
      <c r="I89" s="39"/>
      <c r="J89" s="39"/>
      <c r="K89" s="39">
        <v>6861</v>
      </c>
      <c r="L89" s="39"/>
      <c r="M89" s="39"/>
      <c r="N89" s="39"/>
      <c r="O89" s="39"/>
      <c r="P89" s="39"/>
      <c r="Q89" s="39"/>
      <c r="R89" s="39"/>
      <c r="S89" s="39"/>
    </row>
    <row r="90" spans="1:19" x14ac:dyDescent="0.35">
      <c r="A90" s="3" t="s">
        <v>733</v>
      </c>
      <c r="B90" s="3" t="s">
        <v>734</v>
      </c>
      <c r="C90" s="3" t="s">
        <v>600</v>
      </c>
      <c r="D90" s="3" t="s">
        <v>600</v>
      </c>
      <c r="E90" s="3">
        <v>31.5</v>
      </c>
      <c r="F90" s="3" t="s">
        <v>4</v>
      </c>
      <c r="G90" s="39">
        <v>1785</v>
      </c>
      <c r="H90" s="39">
        <v>980</v>
      </c>
      <c r="I90" s="39">
        <v>525</v>
      </c>
      <c r="J90" s="39">
        <v>35</v>
      </c>
      <c r="K90" s="39">
        <v>1403</v>
      </c>
      <c r="L90" s="39">
        <v>1960</v>
      </c>
      <c r="M90" s="39">
        <v>2520</v>
      </c>
      <c r="N90" s="39">
        <v>1120</v>
      </c>
      <c r="O90" s="39">
        <v>35</v>
      </c>
      <c r="P90" s="39">
        <v>1575</v>
      </c>
      <c r="Q90" s="39">
        <v>1750</v>
      </c>
      <c r="R90" s="39">
        <v>805</v>
      </c>
      <c r="S90" s="39">
        <v>1015</v>
      </c>
    </row>
    <row r="91" spans="1:19" x14ac:dyDescent="0.35">
      <c r="A91" s="3" t="s">
        <v>891</v>
      </c>
      <c r="B91" s="3" t="s">
        <v>892</v>
      </c>
      <c r="C91" s="3" t="s">
        <v>600</v>
      </c>
      <c r="D91" s="3" t="s">
        <v>600</v>
      </c>
      <c r="E91" s="3">
        <v>24</v>
      </c>
      <c r="F91" s="3" t="s">
        <v>4</v>
      </c>
      <c r="G91" s="39">
        <v>400</v>
      </c>
      <c r="H91" s="39"/>
      <c r="I91" s="39"/>
      <c r="J91" s="39"/>
      <c r="K91" s="39"/>
      <c r="L91" s="39">
        <v>160</v>
      </c>
      <c r="M91" s="39">
        <v>960</v>
      </c>
      <c r="N91" s="39">
        <v>1880</v>
      </c>
      <c r="O91" s="39">
        <v>720</v>
      </c>
      <c r="P91" s="39">
        <v>1680</v>
      </c>
      <c r="Q91" s="39">
        <v>1120</v>
      </c>
      <c r="R91" s="39"/>
      <c r="S91" s="39"/>
    </row>
    <row r="92" spans="1:19" x14ac:dyDescent="0.35">
      <c r="A92" s="3" t="s">
        <v>893</v>
      </c>
      <c r="B92" s="3" t="s">
        <v>894</v>
      </c>
      <c r="C92" s="3" t="s">
        <v>611</v>
      </c>
      <c r="D92" s="3" t="s">
        <v>611</v>
      </c>
      <c r="E92" s="3">
        <v>16.25</v>
      </c>
      <c r="F92" s="3" t="s">
        <v>15</v>
      </c>
      <c r="G92" s="39"/>
      <c r="H92" s="39">
        <v>952</v>
      </c>
      <c r="I92" s="39"/>
      <c r="J92" s="39"/>
      <c r="K92" s="39"/>
      <c r="L92" s="39"/>
      <c r="M92" s="39"/>
      <c r="N92" s="39"/>
      <c r="O92" s="39"/>
      <c r="P92" s="39"/>
      <c r="Q92" s="39"/>
      <c r="R92" s="39"/>
      <c r="S92" s="39"/>
    </row>
    <row r="93" spans="1:19" x14ac:dyDescent="0.35">
      <c r="A93" s="3" t="s">
        <v>895</v>
      </c>
      <c r="B93" s="3" t="s">
        <v>896</v>
      </c>
      <c r="C93" s="3" t="s">
        <v>611</v>
      </c>
      <c r="D93" s="3" t="s">
        <v>611</v>
      </c>
      <c r="E93" s="3">
        <v>12</v>
      </c>
      <c r="F93" s="3" t="s">
        <v>15</v>
      </c>
      <c r="G93" s="39">
        <v>1516</v>
      </c>
      <c r="H93" s="39">
        <v>2016</v>
      </c>
      <c r="I93" s="39"/>
      <c r="J93" s="39"/>
      <c r="K93" s="39"/>
      <c r="L93" s="39"/>
      <c r="M93" s="39"/>
      <c r="N93" s="39"/>
      <c r="O93" s="39"/>
      <c r="P93" s="39"/>
      <c r="Q93" s="39"/>
      <c r="R93" s="39"/>
      <c r="S93" s="39"/>
    </row>
    <row r="94" spans="1:19" x14ac:dyDescent="0.35">
      <c r="A94" s="3" t="s">
        <v>897</v>
      </c>
      <c r="B94" s="3" t="s">
        <v>898</v>
      </c>
      <c r="C94" s="3" t="s">
        <v>611</v>
      </c>
      <c r="D94" s="3" t="s">
        <v>611</v>
      </c>
      <c r="E94" s="3">
        <v>12.25</v>
      </c>
      <c r="F94" s="3" t="s">
        <v>15</v>
      </c>
      <c r="G94" s="39">
        <v>842</v>
      </c>
      <c r="H94" s="39">
        <v>56</v>
      </c>
      <c r="I94" s="39"/>
      <c r="J94" s="39"/>
      <c r="K94" s="39"/>
      <c r="L94" s="39"/>
      <c r="M94" s="39"/>
      <c r="N94" s="39"/>
      <c r="O94" s="39"/>
      <c r="P94" s="39"/>
      <c r="Q94" s="39"/>
      <c r="R94" s="39"/>
      <c r="S94" s="39"/>
    </row>
    <row r="95" spans="1:19" x14ac:dyDescent="0.35">
      <c r="A95" s="3" t="s">
        <v>959</v>
      </c>
      <c r="B95" s="3" t="s">
        <v>960</v>
      </c>
      <c r="C95" s="3" t="s">
        <v>611</v>
      </c>
      <c r="D95" s="3" t="s">
        <v>611</v>
      </c>
      <c r="E95" s="3">
        <v>12.5</v>
      </c>
      <c r="F95" s="3" t="s">
        <v>15</v>
      </c>
      <c r="G95" s="39">
        <v>448</v>
      </c>
      <c r="H95" s="39">
        <v>672</v>
      </c>
      <c r="I95" s="39">
        <v>224</v>
      </c>
      <c r="J95" s="39"/>
      <c r="K95" s="39"/>
      <c r="L95" s="39"/>
      <c r="M95" s="39"/>
      <c r="N95" s="39"/>
      <c r="O95" s="39"/>
      <c r="P95" s="39"/>
      <c r="Q95" s="39"/>
      <c r="R95" s="39"/>
      <c r="S95" s="39"/>
    </row>
    <row r="96" spans="1:19" x14ac:dyDescent="0.35">
      <c r="A96" s="3" t="s">
        <v>899</v>
      </c>
      <c r="B96" s="3" t="s">
        <v>900</v>
      </c>
      <c r="C96" s="3" t="s">
        <v>611</v>
      </c>
      <c r="D96" s="3" t="s">
        <v>611</v>
      </c>
      <c r="E96" s="3">
        <v>12.5</v>
      </c>
      <c r="F96" s="3" t="s">
        <v>15</v>
      </c>
      <c r="G96" s="39">
        <v>840</v>
      </c>
      <c r="H96" s="39">
        <v>829</v>
      </c>
      <c r="I96" s="39">
        <v>147</v>
      </c>
      <c r="J96" s="39"/>
      <c r="K96" s="39"/>
      <c r="L96" s="39"/>
      <c r="M96" s="39"/>
      <c r="N96" s="39"/>
      <c r="O96" s="39"/>
      <c r="P96" s="39"/>
      <c r="Q96" s="39"/>
      <c r="R96" s="39"/>
      <c r="S96" s="39"/>
    </row>
    <row r="97" spans="1:19" x14ac:dyDescent="0.35">
      <c r="A97" s="3" t="s">
        <v>901</v>
      </c>
      <c r="B97" s="3" t="s">
        <v>902</v>
      </c>
      <c r="C97" s="3" t="s">
        <v>611</v>
      </c>
      <c r="D97" s="3" t="s">
        <v>611</v>
      </c>
      <c r="E97" s="3">
        <v>13.25</v>
      </c>
      <c r="F97" s="3" t="s">
        <v>15</v>
      </c>
      <c r="G97" s="39"/>
      <c r="H97" s="39">
        <v>976</v>
      </c>
      <c r="I97" s="39"/>
      <c r="J97" s="39"/>
      <c r="K97" s="39"/>
      <c r="L97" s="39"/>
      <c r="M97" s="39"/>
      <c r="N97" s="39"/>
      <c r="O97" s="39"/>
      <c r="P97" s="39"/>
      <c r="Q97" s="39"/>
      <c r="R97" s="39"/>
      <c r="S97" s="39"/>
    </row>
    <row r="98" spans="1:19" x14ac:dyDescent="0.35">
      <c r="A98" s="3" t="s">
        <v>903</v>
      </c>
      <c r="B98" s="3" t="s">
        <v>904</v>
      </c>
      <c r="C98" s="3" t="s">
        <v>611</v>
      </c>
      <c r="D98" s="3" t="s">
        <v>611</v>
      </c>
      <c r="E98" s="3">
        <v>12</v>
      </c>
      <c r="F98" s="3" t="s">
        <v>15</v>
      </c>
      <c r="G98" s="39">
        <v>448</v>
      </c>
      <c r="H98" s="39">
        <v>672</v>
      </c>
      <c r="I98" s="39">
        <v>95</v>
      </c>
      <c r="J98" s="39"/>
      <c r="K98" s="39"/>
      <c r="L98" s="39"/>
      <c r="M98" s="39"/>
      <c r="N98" s="39"/>
      <c r="O98" s="39"/>
      <c r="P98" s="39"/>
      <c r="Q98" s="39"/>
      <c r="R98" s="39"/>
      <c r="S98" s="39"/>
    </row>
    <row r="99" spans="1:19" x14ac:dyDescent="0.35">
      <c r="A99" s="3" t="s">
        <v>735</v>
      </c>
      <c r="B99" s="3" t="s">
        <v>736</v>
      </c>
      <c r="C99" s="3" t="s">
        <v>651</v>
      </c>
      <c r="D99" s="3" t="s">
        <v>651</v>
      </c>
      <c r="E99" s="3">
        <v>23.44</v>
      </c>
      <c r="F99" s="3" t="s">
        <v>24</v>
      </c>
      <c r="G99" s="39">
        <v>3885</v>
      </c>
      <c r="H99" s="39">
        <v>7908</v>
      </c>
      <c r="I99" s="39">
        <v>3664</v>
      </c>
      <c r="J99" s="39">
        <v>10480</v>
      </c>
      <c r="K99" s="39">
        <v>5447</v>
      </c>
      <c r="L99" s="39">
        <v>4813</v>
      </c>
      <c r="M99" s="39">
        <v>8287</v>
      </c>
      <c r="N99" s="39">
        <v>8791</v>
      </c>
      <c r="O99" s="39">
        <v>7409</v>
      </c>
      <c r="P99" s="39">
        <v>5263</v>
      </c>
      <c r="Q99" s="39">
        <v>7713</v>
      </c>
      <c r="R99" s="39">
        <v>7787</v>
      </c>
      <c r="S99" s="39">
        <v>9468</v>
      </c>
    </row>
    <row r="100" spans="1:19" x14ac:dyDescent="0.35">
      <c r="A100" s="3" t="s">
        <v>737</v>
      </c>
      <c r="B100" s="3" t="s">
        <v>738</v>
      </c>
      <c r="C100" s="3" t="s">
        <v>651</v>
      </c>
      <c r="D100" s="3" t="s">
        <v>651</v>
      </c>
      <c r="E100" s="3">
        <v>20</v>
      </c>
      <c r="F100" s="3" t="s">
        <v>24</v>
      </c>
      <c r="G100" s="39">
        <v>5855</v>
      </c>
      <c r="H100" s="39">
        <v>13075</v>
      </c>
      <c r="I100" s="39">
        <v>14723</v>
      </c>
      <c r="J100" s="39">
        <v>14578</v>
      </c>
      <c r="K100" s="39">
        <v>11118</v>
      </c>
      <c r="L100" s="39">
        <v>8572</v>
      </c>
      <c r="M100" s="39">
        <v>16304</v>
      </c>
      <c r="N100" s="39">
        <v>13821</v>
      </c>
      <c r="O100" s="39">
        <v>14569</v>
      </c>
      <c r="P100" s="39">
        <v>12453</v>
      </c>
      <c r="Q100" s="39">
        <v>16628</v>
      </c>
      <c r="R100" s="39">
        <v>13881</v>
      </c>
      <c r="S100" s="39">
        <v>18711</v>
      </c>
    </row>
    <row r="101" spans="1:19" x14ac:dyDescent="0.35">
      <c r="A101" s="3" t="s">
        <v>905</v>
      </c>
      <c r="B101" s="3" t="s">
        <v>906</v>
      </c>
      <c r="C101" s="3" t="s">
        <v>611</v>
      </c>
      <c r="D101" s="3" t="s">
        <v>611</v>
      </c>
      <c r="E101" s="3">
        <v>12.25</v>
      </c>
      <c r="F101" s="3" t="s">
        <v>15</v>
      </c>
      <c r="G101" s="39">
        <v>896</v>
      </c>
      <c r="H101" s="39"/>
      <c r="I101" s="39"/>
      <c r="J101" s="39"/>
      <c r="K101" s="39"/>
      <c r="L101" s="39"/>
      <c r="M101" s="39"/>
      <c r="N101" s="39"/>
      <c r="O101" s="39"/>
      <c r="P101" s="39"/>
      <c r="Q101" s="39"/>
      <c r="R101" s="39"/>
      <c r="S101" s="39"/>
    </row>
    <row r="102" spans="1:19" x14ac:dyDescent="0.35">
      <c r="A102" s="3" t="s">
        <v>909</v>
      </c>
      <c r="B102" s="3" t="s">
        <v>910</v>
      </c>
      <c r="C102" s="3" t="s">
        <v>600</v>
      </c>
      <c r="D102" s="3" t="s">
        <v>600</v>
      </c>
      <c r="E102" s="3">
        <v>24</v>
      </c>
      <c r="F102" s="3" t="s">
        <v>4</v>
      </c>
      <c r="G102" s="39"/>
      <c r="H102" s="39"/>
      <c r="I102" s="39"/>
      <c r="J102" s="39"/>
      <c r="K102" s="39"/>
      <c r="L102" s="39">
        <v>150</v>
      </c>
      <c r="M102" s="39"/>
      <c r="N102" s="39"/>
      <c r="O102" s="39"/>
      <c r="P102" s="39"/>
      <c r="Q102" s="39"/>
      <c r="R102" s="39"/>
      <c r="S102" s="39"/>
    </row>
    <row r="103" spans="1:19" x14ac:dyDescent="0.35">
      <c r="A103" s="3" t="s">
        <v>741</v>
      </c>
      <c r="B103" s="3" t="s">
        <v>742</v>
      </c>
      <c r="C103" s="3" t="s">
        <v>600</v>
      </c>
      <c r="D103" s="3" t="s">
        <v>600</v>
      </c>
      <c r="E103" s="3">
        <v>30.5</v>
      </c>
      <c r="F103" s="3" t="s">
        <v>4</v>
      </c>
      <c r="G103" s="39">
        <v>245</v>
      </c>
      <c r="H103" s="39">
        <v>268</v>
      </c>
      <c r="I103" s="39"/>
      <c r="J103" s="39"/>
      <c r="K103" s="39"/>
      <c r="L103" s="39">
        <v>560</v>
      </c>
      <c r="M103" s="39"/>
      <c r="N103" s="39"/>
      <c r="O103" s="39"/>
      <c r="P103" s="39">
        <v>280</v>
      </c>
      <c r="Q103" s="39"/>
      <c r="R103" s="39">
        <v>280</v>
      </c>
      <c r="S103" s="39"/>
    </row>
    <row r="104" spans="1:19" x14ac:dyDescent="0.35">
      <c r="A104" s="3" t="s">
        <v>743</v>
      </c>
      <c r="B104" s="3" t="s">
        <v>744</v>
      </c>
      <c r="C104" s="3" t="s">
        <v>600</v>
      </c>
      <c r="D104" s="3" t="s">
        <v>600</v>
      </c>
      <c r="E104" s="3">
        <v>30</v>
      </c>
      <c r="F104" s="3" t="s">
        <v>4</v>
      </c>
      <c r="G104" s="39"/>
      <c r="H104" s="39"/>
      <c r="I104" s="39"/>
      <c r="J104" s="39"/>
      <c r="K104" s="39"/>
      <c r="L104" s="39">
        <v>245</v>
      </c>
      <c r="M104" s="39"/>
      <c r="N104" s="39"/>
      <c r="O104" s="39">
        <v>152</v>
      </c>
      <c r="P104" s="39"/>
      <c r="Q104" s="39"/>
      <c r="R104" s="39">
        <v>210</v>
      </c>
      <c r="S104" s="39"/>
    </row>
    <row r="105" spans="1:19" x14ac:dyDescent="0.35">
      <c r="A105" s="3" t="s">
        <v>745</v>
      </c>
      <c r="B105" s="3" t="s">
        <v>746</v>
      </c>
      <c r="C105" s="3" t="s">
        <v>600</v>
      </c>
      <c r="D105" s="3" t="s">
        <v>600</v>
      </c>
      <c r="E105" s="3">
        <v>30</v>
      </c>
      <c r="F105" s="3" t="s">
        <v>4</v>
      </c>
      <c r="G105" s="39">
        <v>105</v>
      </c>
      <c r="H105" s="39"/>
      <c r="I105" s="39"/>
      <c r="J105" s="39"/>
      <c r="K105" s="39">
        <v>230</v>
      </c>
      <c r="L105" s="39"/>
      <c r="M105" s="39"/>
      <c r="N105" s="39">
        <v>245</v>
      </c>
      <c r="O105" s="39">
        <v>175</v>
      </c>
      <c r="P105" s="39">
        <v>105</v>
      </c>
      <c r="Q105" s="39"/>
      <c r="R105" s="39">
        <v>210</v>
      </c>
      <c r="S105" s="39"/>
    </row>
    <row r="106" spans="1:19" x14ac:dyDescent="0.35">
      <c r="A106" s="3" t="s">
        <v>747</v>
      </c>
      <c r="B106" s="3" t="s">
        <v>748</v>
      </c>
      <c r="C106" s="3" t="s">
        <v>600</v>
      </c>
      <c r="D106" s="3" t="s">
        <v>600</v>
      </c>
      <c r="E106" s="3">
        <v>18</v>
      </c>
      <c r="F106" s="3" t="s">
        <v>4</v>
      </c>
      <c r="G106" s="39">
        <v>5520</v>
      </c>
      <c r="H106" s="39">
        <v>5760</v>
      </c>
      <c r="I106" s="39">
        <v>2760</v>
      </c>
      <c r="J106" s="39">
        <v>2040</v>
      </c>
      <c r="K106" s="39">
        <v>4200</v>
      </c>
      <c r="L106" s="39">
        <v>2640</v>
      </c>
      <c r="M106" s="39">
        <v>3958</v>
      </c>
      <c r="N106" s="39">
        <v>1838</v>
      </c>
      <c r="O106" s="39">
        <v>4320</v>
      </c>
      <c r="P106" s="39">
        <v>4240</v>
      </c>
      <c r="Q106" s="39">
        <v>2961</v>
      </c>
      <c r="R106" s="39">
        <v>2840</v>
      </c>
      <c r="S106" s="39">
        <v>2040</v>
      </c>
    </row>
    <row r="107" spans="1:19" x14ac:dyDescent="0.35">
      <c r="A107" s="3" t="s">
        <v>749</v>
      </c>
      <c r="B107" s="3" t="s">
        <v>750</v>
      </c>
      <c r="C107" s="3" t="s">
        <v>600</v>
      </c>
      <c r="D107" s="3" t="s">
        <v>600</v>
      </c>
      <c r="E107" s="3">
        <v>18</v>
      </c>
      <c r="F107" s="3" t="s">
        <v>4</v>
      </c>
      <c r="G107" s="39">
        <v>3400</v>
      </c>
      <c r="H107" s="39">
        <v>8263</v>
      </c>
      <c r="I107" s="39">
        <v>7600</v>
      </c>
      <c r="J107" s="39">
        <v>6960</v>
      </c>
      <c r="K107" s="39">
        <v>3232</v>
      </c>
      <c r="L107" s="39">
        <v>4560</v>
      </c>
      <c r="M107" s="39">
        <v>1800</v>
      </c>
      <c r="N107" s="39">
        <v>4560</v>
      </c>
      <c r="O107" s="39">
        <v>3520</v>
      </c>
      <c r="P107" s="39">
        <v>2240</v>
      </c>
      <c r="Q107" s="39">
        <v>5520</v>
      </c>
      <c r="R107" s="39">
        <v>5662</v>
      </c>
      <c r="S107" s="39">
        <v>2960</v>
      </c>
    </row>
    <row r="108" spans="1:19" x14ac:dyDescent="0.35">
      <c r="A108" s="3" t="s">
        <v>751</v>
      </c>
      <c r="B108" s="3" t="s">
        <v>752</v>
      </c>
      <c r="C108" s="3" t="s">
        <v>600</v>
      </c>
      <c r="D108" s="3" t="s">
        <v>600</v>
      </c>
      <c r="E108" s="3">
        <v>18</v>
      </c>
      <c r="F108" s="3" t="s">
        <v>4</v>
      </c>
      <c r="G108" s="39">
        <v>6077</v>
      </c>
      <c r="H108" s="39">
        <v>12247</v>
      </c>
      <c r="I108" s="39">
        <v>6397</v>
      </c>
      <c r="J108" s="39">
        <v>11050</v>
      </c>
      <c r="K108" s="39">
        <v>8012</v>
      </c>
      <c r="L108" s="39">
        <v>9360</v>
      </c>
      <c r="M108" s="39">
        <v>6120</v>
      </c>
      <c r="N108" s="39">
        <v>5280</v>
      </c>
      <c r="O108" s="39">
        <v>7480</v>
      </c>
      <c r="P108" s="39">
        <v>10680</v>
      </c>
      <c r="Q108" s="39">
        <v>5597</v>
      </c>
      <c r="R108" s="39">
        <v>4560</v>
      </c>
      <c r="S108" s="39">
        <v>5520</v>
      </c>
    </row>
    <row r="109" spans="1:19" x14ac:dyDescent="0.35">
      <c r="A109" s="3" t="s">
        <v>753</v>
      </c>
      <c r="B109" s="3" t="s">
        <v>754</v>
      </c>
      <c r="C109" s="3" t="s">
        <v>600</v>
      </c>
      <c r="D109" s="3" t="s">
        <v>600</v>
      </c>
      <c r="E109" s="3">
        <v>18</v>
      </c>
      <c r="F109" s="3" t="s">
        <v>4</v>
      </c>
      <c r="G109" s="39">
        <v>1240</v>
      </c>
      <c r="H109" s="39">
        <v>4120</v>
      </c>
      <c r="I109" s="39">
        <v>2360</v>
      </c>
      <c r="J109" s="39">
        <v>3560</v>
      </c>
      <c r="K109" s="39">
        <v>1240</v>
      </c>
      <c r="L109" s="39">
        <v>680</v>
      </c>
      <c r="M109" s="39">
        <v>120</v>
      </c>
      <c r="N109" s="39">
        <v>1320</v>
      </c>
      <c r="O109" s="39">
        <v>1240</v>
      </c>
      <c r="P109" s="39">
        <v>4640</v>
      </c>
      <c r="Q109" s="39">
        <v>161</v>
      </c>
      <c r="R109" s="39">
        <v>1200</v>
      </c>
      <c r="S109" s="39">
        <v>1240</v>
      </c>
    </row>
    <row r="110" spans="1:19" x14ac:dyDescent="0.35">
      <c r="A110" s="3" t="s">
        <v>755</v>
      </c>
      <c r="B110" s="3" t="s">
        <v>756</v>
      </c>
      <c r="C110" s="3" t="s">
        <v>600</v>
      </c>
      <c r="D110" s="3" t="s">
        <v>600</v>
      </c>
      <c r="E110" s="3">
        <v>28</v>
      </c>
      <c r="F110" s="3" t="s">
        <v>4</v>
      </c>
      <c r="G110" s="39">
        <v>3990</v>
      </c>
      <c r="H110" s="39">
        <v>5145</v>
      </c>
      <c r="I110" s="39">
        <v>3707</v>
      </c>
      <c r="J110" s="39">
        <v>3966</v>
      </c>
      <c r="K110" s="39">
        <v>2042</v>
      </c>
      <c r="L110" s="39">
        <v>4340</v>
      </c>
      <c r="M110" s="39">
        <v>3360</v>
      </c>
      <c r="N110" s="39">
        <v>1050</v>
      </c>
      <c r="O110" s="39">
        <v>2870</v>
      </c>
      <c r="P110" s="39">
        <v>2100</v>
      </c>
      <c r="Q110" s="39">
        <v>3518</v>
      </c>
      <c r="R110" s="39">
        <v>3185</v>
      </c>
      <c r="S110" s="39">
        <v>1785</v>
      </c>
    </row>
    <row r="111" spans="1:19" x14ac:dyDescent="0.35">
      <c r="A111" s="3" t="s">
        <v>757</v>
      </c>
      <c r="B111" s="3" t="s">
        <v>758</v>
      </c>
      <c r="C111" s="3" t="s">
        <v>600</v>
      </c>
      <c r="D111" s="3" t="s">
        <v>600</v>
      </c>
      <c r="E111" s="3">
        <v>28</v>
      </c>
      <c r="F111" s="3" t="s">
        <v>4</v>
      </c>
      <c r="G111" s="39">
        <v>1260</v>
      </c>
      <c r="H111" s="39">
        <v>1610</v>
      </c>
      <c r="I111" s="39">
        <v>770</v>
      </c>
      <c r="J111" s="39">
        <v>1435</v>
      </c>
      <c r="K111" s="39">
        <v>875</v>
      </c>
      <c r="L111" s="39">
        <v>560</v>
      </c>
      <c r="M111" s="39">
        <v>665</v>
      </c>
      <c r="N111" s="39">
        <v>1855</v>
      </c>
      <c r="O111" s="39">
        <v>140</v>
      </c>
      <c r="P111" s="39">
        <v>805</v>
      </c>
      <c r="Q111" s="39">
        <v>1575</v>
      </c>
      <c r="R111" s="39">
        <v>70</v>
      </c>
      <c r="S111" s="39">
        <v>175</v>
      </c>
    </row>
    <row r="112" spans="1:19" x14ac:dyDescent="0.35">
      <c r="A112" s="3" t="s">
        <v>759</v>
      </c>
      <c r="B112" s="3" t="s">
        <v>760</v>
      </c>
      <c r="C112" s="3" t="s">
        <v>600</v>
      </c>
      <c r="D112" s="3" t="s">
        <v>600</v>
      </c>
      <c r="E112" s="3">
        <v>28</v>
      </c>
      <c r="F112" s="3" t="s">
        <v>4</v>
      </c>
      <c r="G112" s="39">
        <v>2350</v>
      </c>
      <c r="H112" s="39">
        <v>2170</v>
      </c>
      <c r="I112" s="39">
        <v>1995</v>
      </c>
      <c r="J112" s="39">
        <v>1435</v>
      </c>
      <c r="K112" s="39">
        <v>1925</v>
      </c>
      <c r="L112" s="39">
        <v>2870</v>
      </c>
      <c r="M112" s="39">
        <v>525</v>
      </c>
      <c r="N112" s="39">
        <v>2065</v>
      </c>
      <c r="O112" s="39">
        <v>806</v>
      </c>
      <c r="P112" s="39">
        <v>3499</v>
      </c>
      <c r="Q112" s="39">
        <v>1260</v>
      </c>
      <c r="R112" s="39">
        <v>1225</v>
      </c>
      <c r="S112" s="39">
        <v>1295</v>
      </c>
    </row>
    <row r="113" spans="1:19" x14ac:dyDescent="0.35">
      <c r="A113" s="3" t="s">
        <v>761</v>
      </c>
      <c r="B113" s="3" t="s">
        <v>762</v>
      </c>
      <c r="C113" s="3" t="s">
        <v>600</v>
      </c>
      <c r="D113" s="3" t="s">
        <v>600</v>
      </c>
      <c r="E113" s="3">
        <v>28</v>
      </c>
      <c r="F113" s="3" t="s">
        <v>4</v>
      </c>
      <c r="G113" s="39">
        <v>700</v>
      </c>
      <c r="H113" s="39">
        <v>1541</v>
      </c>
      <c r="I113" s="39">
        <v>1330</v>
      </c>
      <c r="J113" s="39">
        <v>700</v>
      </c>
      <c r="K113" s="39">
        <v>1050</v>
      </c>
      <c r="L113" s="39">
        <v>2395</v>
      </c>
      <c r="M113" s="39">
        <v>490</v>
      </c>
      <c r="N113" s="39">
        <v>840</v>
      </c>
      <c r="O113" s="39">
        <v>1120</v>
      </c>
      <c r="P113" s="39">
        <v>735</v>
      </c>
      <c r="Q113" s="39">
        <v>455</v>
      </c>
      <c r="R113" s="39">
        <v>805</v>
      </c>
      <c r="S113" s="39">
        <v>280</v>
      </c>
    </row>
    <row r="114" spans="1:19" x14ac:dyDescent="0.35">
      <c r="A114" s="3" t="s">
        <v>763</v>
      </c>
      <c r="B114" s="3" t="s">
        <v>764</v>
      </c>
      <c r="C114" s="3" t="s">
        <v>600</v>
      </c>
      <c r="D114" s="3" t="s">
        <v>600</v>
      </c>
      <c r="E114" s="3">
        <v>28</v>
      </c>
      <c r="F114" s="3" t="s">
        <v>4</v>
      </c>
      <c r="G114" s="39">
        <v>630</v>
      </c>
      <c r="H114" s="39">
        <v>280</v>
      </c>
      <c r="I114" s="39">
        <v>700</v>
      </c>
      <c r="J114" s="39">
        <v>420</v>
      </c>
      <c r="K114" s="39">
        <v>385</v>
      </c>
      <c r="L114" s="39">
        <v>420</v>
      </c>
      <c r="M114" s="39">
        <v>840</v>
      </c>
      <c r="N114" s="39">
        <v>420</v>
      </c>
      <c r="O114" s="39">
        <v>315</v>
      </c>
      <c r="P114" s="39">
        <v>350</v>
      </c>
      <c r="Q114" s="39">
        <v>770</v>
      </c>
      <c r="R114" s="39">
        <v>175</v>
      </c>
      <c r="S114" s="39">
        <v>595</v>
      </c>
    </row>
    <row r="115" spans="1:19" x14ac:dyDescent="0.35">
      <c r="A115" s="3" t="s">
        <v>765</v>
      </c>
      <c r="B115" s="3" t="s">
        <v>766</v>
      </c>
      <c r="C115" s="3" t="s">
        <v>600</v>
      </c>
      <c r="D115" s="3" t="s">
        <v>600</v>
      </c>
      <c r="E115" s="3">
        <v>21.75</v>
      </c>
      <c r="F115" s="3" t="s">
        <v>4</v>
      </c>
      <c r="G115" s="39">
        <v>1374</v>
      </c>
      <c r="H115" s="39">
        <v>2401</v>
      </c>
      <c r="I115" s="39">
        <v>7068</v>
      </c>
      <c r="J115" s="39">
        <v>4248</v>
      </c>
      <c r="K115" s="39">
        <v>2922</v>
      </c>
      <c r="L115" s="39">
        <v>1871</v>
      </c>
      <c r="M115" s="39">
        <v>3555</v>
      </c>
      <c r="N115" s="39"/>
      <c r="O115" s="39">
        <v>241</v>
      </c>
      <c r="P115" s="39">
        <v>2335</v>
      </c>
      <c r="Q115" s="39">
        <v>5259</v>
      </c>
      <c r="R115" s="39"/>
      <c r="S115" s="39"/>
    </row>
    <row r="116" spans="1:19" x14ac:dyDescent="0.35">
      <c r="A116" s="3" t="s">
        <v>767</v>
      </c>
      <c r="B116" s="3" t="s">
        <v>768</v>
      </c>
      <c r="C116" s="3" t="s">
        <v>600</v>
      </c>
      <c r="D116" s="3" t="s">
        <v>600</v>
      </c>
      <c r="E116" s="3">
        <v>21.75</v>
      </c>
      <c r="F116" s="3" t="s">
        <v>4</v>
      </c>
      <c r="G116" s="39">
        <v>2168</v>
      </c>
      <c r="H116" s="39"/>
      <c r="I116" s="39">
        <v>2108</v>
      </c>
      <c r="J116" s="39">
        <v>5047</v>
      </c>
      <c r="K116" s="39">
        <v>4020</v>
      </c>
      <c r="L116" s="39">
        <v>1990</v>
      </c>
      <c r="M116" s="39">
        <v>2029</v>
      </c>
      <c r="N116" s="39"/>
      <c r="O116" s="39">
        <v>132</v>
      </c>
      <c r="P116" s="39">
        <v>1331</v>
      </c>
      <c r="Q116" s="39">
        <v>2153</v>
      </c>
      <c r="R116" s="39"/>
      <c r="S116" s="39"/>
    </row>
    <row r="117" spans="1:19" x14ac:dyDescent="0.35">
      <c r="A117" s="3" t="s">
        <v>769</v>
      </c>
      <c r="B117" s="3" t="s">
        <v>770</v>
      </c>
      <c r="C117" s="3" t="s">
        <v>600</v>
      </c>
      <c r="D117" s="3" t="s">
        <v>600</v>
      </c>
      <c r="E117" s="3">
        <v>21.75</v>
      </c>
      <c r="F117" s="3" t="s">
        <v>4</v>
      </c>
      <c r="G117" s="39">
        <v>1689</v>
      </c>
      <c r="H117" s="39">
        <v>2232</v>
      </c>
      <c r="I117" s="39">
        <v>4785</v>
      </c>
      <c r="J117" s="39">
        <v>7541</v>
      </c>
      <c r="K117" s="39">
        <v>4254</v>
      </c>
      <c r="L117" s="39">
        <v>1894</v>
      </c>
      <c r="M117" s="39"/>
      <c r="N117" s="39"/>
      <c r="O117" s="39"/>
      <c r="P117" s="39">
        <v>3965</v>
      </c>
      <c r="Q117" s="39">
        <v>2919</v>
      </c>
      <c r="R117" s="39"/>
      <c r="S117" s="39"/>
    </row>
    <row r="118" spans="1:19" x14ac:dyDescent="0.35">
      <c r="A118" s="3" t="s">
        <v>771</v>
      </c>
      <c r="B118" s="3" t="s">
        <v>772</v>
      </c>
      <c r="C118" s="3" t="s">
        <v>600</v>
      </c>
      <c r="D118" s="3" t="s">
        <v>600</v>
      </c>
      <c r="E118" s="3">
        <v>21.75</v>
      </c>
      <c r="F118" s="3" t="s">
        <v>4</v>
      </c>
      <c r="G118" s="39">
        <v>1041</v>
      </c>
      <c r="H118" s="39">
        <v>685</v>
      </c>
      <c r="I118" s="39">
        <v>4836</v>
      </c>
      <c r="J118" s="39">
        <v>4705</v>
      </c>
      <c r="K118" s="39">
        <v>4171</v>
      </c>
      <c r="L118" s="39">
        <v>26</v>
      </c>
      <c r="M118" s="39">
        <v>5757</v>
      </c>
      <c r="N118" s="39"/>
      <c r="O118" s="39">
        <v>125</v>
      </c>
      <c r="P118" s="39">
        <v>3153</v>
      </c>
      <c r="Q118" s="39">
        <v>1598</v>
      </c>
      <c r="R118" s="39"/>
      <c r="S118" s="39">
        <v>1489</v>
      </c>
    </row>
    <row r="119" spans="1:19" x14ac:dyDescent="0.35">
      <c r="A119" s="3" t="s">
        <v>777</v>
      </c>
      <c r="B119" s="3" t="s">
        <v>778</v>
      </c>
      <c r="C119" s="3" t="s">
        <v>611</v>
      </c>
      <c r="D119" s="3" t="s">
        <v>611</v>
      </c>
      <c r="E119" s="3">
        <v>14.5</v>
      </c>
      <c r="F119" s="3" t="s">
        <v>15</v>
      </c>
      <c r="G119" s="39">
        <v>130</v>
      </c>
      <c r="H119" s="39">
        <v>2541</v>
      </c>
      <c r="I119" s="39"/>
      <c r="J119" s="39"/>
      <c r="K119" s="39"/>
      <c r="L119" s="39">
        <v>4586</v>
      </c>
      <c r="M119" s="39"/>
      <c r="N119" s="39">
        <v>3371</v>
      </c>
      <c r="O119" s="39">
        <v>5359</v>
      </c>
      <c r="P119" s="39"/>
      <c r="Q119" s="39">
        <v>7528</v>
      </c>
      <c r="R119" s="39">
        <v>1600</v>
      </c>
      <c r="S119" s="39">
        <v>5237</v>
      </c>
    </row>
    <row r="120" spans="1:19" x14ac:dyDescent="0.35">
      <c r="A120" s="3" t="s">
        <v>779</v>
      </c>
      <c r="B120" s="3" t="s">
        <v>780</v>
      </c>
      <c r="C120" s="3" t="s">
        <v>611</v>
      </c>
      <c r="D120" s="3" t="s">
        <v>611</v>
      </c>
      <c r="E120" s="3">
        <v>12.25</v>
      </c>
      <c r="F120" s="3" t="s">
        <v>726</v>
      </c>
      <c r="G120" s="39">
        <v>7564</v>
      </c>
      <c r="H120" s="39">
        <v>5490</v>
      </c>
      <c r="I120" s="39">
        <v>1433</v>
      </c>
      <c r="J120" s="39">
        <v>2332</v>
      </c>
      <c r="K120" s="39">
        <v>3396</v>
      </c>
      <c r="L120" s="39"/>
      <c r="M120" s="39">
        <v>3366</v>
      </c>
      <c r="N120" s="39">
        <v>5512</v>
      </c>
      <c r="O120" s="39">
        <v>2040</v>
      </c>
      <c r="P120" s="39">
        <v>2927</v>
      </c>
      <c r="Q120" s="39">
        <v>2593</v>
      </c>
      <c r="R120" s="39">
        <v>1480</v>
      </c>
      <c r="S120" s="39">
        <v>666</v>
      </c>
    </row>
    <row r="121" spans="1:19" x14ac:dyDescent="0.35">
      <c r="A121" s="3" t="s">
        <v>781</v>
      </c>
      <c r="B121" s="3" t="s">
        <v>782</v>
      </c>
      <c r="C121" s="3" t="s">
        <v>611</v>
      </c>
      <c r="D121" s="3" t="s">
        <v>611</v>
      </c>
      <c r="E121" s="3">
        <v>11.94</v>
      </c>
      <c r="F121" s="3" t="s">
        <v>15</v>
      </c>
      <c r="G121" s="39">
        <v>1104</v>
      </c>
      <c r="H121" s="39"/>
      <c r="I121" s="39"/>
      <c r="J121" s="39"/>
      <c r="K121" s="39"/>
      <c r="L121" s="39"/>
      <c r="M121" s="39"/>
      <c r="N121" s="39">
        <v>850</v>
      </c>
      <c r="O121" s="39"/>
      <c r="P121" s="39">
        <v>610</v>
      </c>
      <c r="Q121" s="39">
        <v>1092</v>
      </c>
      <c r="R121" s="39"/>
      <c r="S121" s="39"/>
    </row>
    <row r="122" spans="1:19" x14ac:dyDescent="0.35">
      <c r="A122" s="3" t="s">
        <v>783</v>
      </c>
      <c r="B122" s="3" t="s">
        <v>784</v>
      </c>
      <c r="C122" s="3" t="s">
        <v>611</v>
      </c>
      <c r="D122" s="3" t="s">
        <v>611</v>
      </c>
      <c r="E122" s="3">
        <v>12</v>
      </c>
      <c r="F122" s="3" t="s">
        <v>726</v>
      </c>
      <c r="G122" s="39">
        <v>1147</v>
      </c>
      <c r="H122" s="39">
        <v>2143</v>
      </c>
      <c r="I122" s="39"/>
      <c r="J122" s="39">
        <v>932</v>
      </c>
      <c r="K122" s="39"/>
      <c r="L122" s="39">
        <v>1049</v>
      </c>
      <c r="M122" s="39">
        <v>774</v>
      </c>
      <c r="N122" s="39">
        <v>750</v>
      </c>
      <c r="O122" s="39"/>
      <c r="P122" s="39"/>
      <c r="Q122" s="39">
        <v>531</v>
      </c>
      <c r="R122" s="39"/>
      <c r="S122" s="39"/>
    </row>
    <row r="123" spans="1:19" x14ac:dyDescent="0.35">
      <c r="A123" s="3" t="s">
        <v>785</v>
      </c>
      <c r="B123" s="3" t="s">
        <v>786</v>
      </c>
      <c r="C123" s="3" t="s">
        <v>611</v>
      </c>
      <c r="D123" s="3" t="s">
        <v>611</v>
      </c>
      <c r="E123" s="3">
        <v>11.75</v>
      </c>
      <c r="F123" s="3" t="s">
        <v>726</v>
      </c>
      <c r="G123" s="39">
        <v>4633</v>
      </c>
      <c r="H123" s="39">
        <v>3074</v>
      </c>
      <c r="I123" s="39">
        <v>805</v>
      </c>
      <c r="J123" s="39"/>
      <c r="K123" s="39">
        <v>1296</v>
      </c>
      <c r="L123" s="39">
        <v>513</v>
      </c>
      <c r="M123" s="39">
        <v>1762</v>
      </c>
      <c r="N123" s="39">
        <v>2312</v>
      </c>
      <c r="O123" s="39">
        <v>743</v>
      </c>
      <c r="P123" s="39">
        <v>730</v>
      </c>
      <c r="Q123" s="39">
        <v>1967</v>
      </c>
      <c r="R123" s="39">
        <v>728</v>
      </c>
      <c r="S123" s="39"/>
    </row>
    <row r="124" spans="1:19" x14ac:dyDescent="0.35">
      <c r="A124" s="3" t="s">
        <v>913</v>
      </c>
      <c r="B124" s="3" t="s">
        <v>914</v>
      </c>
      <c r="C124" s="3" t="s">
        <v>592</v>
      </c>
      <c r="D124" s="3" t="s">
        <v>592</v>
      </c>
      <c r="E124" s="3">
        <v>27</v>
      </c>
      <c r="F124" s="3" t="s">
        <v>29</v>
      </c>
      <c r="G124" s="39">
        <v>219</v>
      </c>
      <c r="H124" s="39"/>
      <c r="I124" s="39">
        <v>368</v>
      </c>
      <c r="J124" s="39"/>
      <c r="K124" s="39">
        <v>304</v>
      </c>
      <c r="L124" s="39">
        <v>300</v>
      </c>
      <c r="M124" s="39"/>
      <c r="N124" s="39"/>
      <c r="O124" s="39"/>
      <c r="P124" s="39"/>
      <c r="Q124" s="39"/>
      <c r="R124" s="39"/>
      <c r="S124" s="39"/>
    </row>
    <row r="125" spans="1:19" x14ac:dyDescent="0.35">
      <c r="A125" s="3" t="s">
        <v>787</v>
      </c>
      <c r="B125" s="3" t="s">
        <v>788</v>
      </c>
      <c r="C125" s="3" t="s">
        <v>611</v>
      </c>
      <c r="D125" s="3" t="s">
        <v>611</v>
      </c>
      <c r="E125" s="3">
        <v>11.75</v>
      </c>
      <c r="F125" s="3" t="s">
        <v>726</v>
      </c>
      <c r="G125" s="39">
        <v>2141</v>
      </c>
      <c r="H125" s="39">
        <v>821</v>
      </c>
      <c r="I125" s="39">
        <v>1057</v>
      </c>
      <c r="J125" s="39"/>
      <c r="K125" s="39"/>
      <c r="L125" s="39">
        <v>6</v>
      </c>
      <c r="M125" s="39">
        <v>493</v>
      </c>
      <c r="N125" s="39">
        <v>830</v>
      </c>
      <c r="O125" s="39">
        <v>1261</v>
      </c>
      <c r="P125" s="39">
        <v>725</v>
      </c>
      <c r="Q125" s="39"/>
      <c r="R125" s="39"/>
      <c r="S125" s="39">
        <v>628</v>
      </c>
    </row>
    <row r="126" spans="1:19" x14ac:dyDescent="0.35">
      <c r="A126" s="3" t="s">
        <v>789</v>
      </c>
      <c r="B126" s="3" t="s">
        <v>790</v>
      </c>
      <c r="C126" s="3" t="s">
        <v>611</v>
      </c>
      <c r="D126" s="3" t="s">
        <v>611</v>
      </c>
      <c r="E126" s="3">
        <v>11.75</v>
      </c>
      <c r="F126" s="3" t="s">
        <v>726</v>
      </c>
      <c r="G126" s="39">
        <v>1640</v>
      </c>
      <c r="H126" s="39">
        <v>609</v>
      </c>
      <c r="I126" s="39"/>
      <c r="J126" s="39">
        <v>823</v>
      </c>
      <c r="K126" s="39">
        <v>918</v>
      </c>
      <c r="L126" s="39"/>
      <c r="M126" s="39">
        <v>1321</v>
      </c>
      <c r="N126" s="39">
        <v>1542</v>
      </c>
      <c r="O126" s="39"/>
      <c r="P126" s="39">
        <v>610</v>
      </c>
      <c r="Q126" s="39">
        <v>706</v>
      </c>
      <c r="R126" s="39"/>
      <c r="S126" s="39">
        <v>1582</v>
      </c>
    </row>
    <row r="127" spans="1:19" x14ac:dyDescent="0.35">
      <c r="A127" s="3" t="s">
        <v>791</v>
      </c>
      <c r="B127" s="3" t="s">
        <v>792</v>
      </c>
      <c r="C127" s="3" t="s">
        <v>793</v>
      </c>
      <c r="D127" s="3" t="s">
        <v>793</v>
      </c>
      <c r="E127" s="3">
        <v>17.23</v>
      </c>
      <c r="F127" s="3" t="s">
        <v>22</v>
      </c>
      <c r="G127" s="39">
        <v>4858</v>
      </c>
      <c r="H127" s="39">
        <v>4811</v>
      </c>
      <c r="I127" s="39">
        <v>4694</v>
      </c>
      <c r="J127" s="39"/>
      <c r="K127" s="39">
        <v>5367</v>
      </c>
      <c r="L127" s="39"/>
      <c r="M127" s="39">
        <v>5744</v>
      </c>
      <c r="N127" s="39">
        <v>-192</v>
      </c>
      <c r="O127" s="39">
        <v>2832</v>
      </c>
      <c r="P127" s="39">
        <v>4713</v>
      </c>
      <c r="Q127" s="39">
        <v>4711</v>
      </c>
      <c r="R127" s="39">
        <v>192</v>
      </c>
      <c r="S127" s="39">
        <v>4550</v>
      </c>
    </row>
    <row r="128" spans="1:19" x14ac:dyDescent="0.35">
      <c r="A128" s="3" t="s">
        <v>794</v>
      </c>
      <c r="B128" s="3" t="s">
        <v>795</v>
      </c>
      <c r="C128" s="3" t="s">
        <v>793</v>
      </c>
      <c r="D128" s="3" t="s">
        <v>793</v>
      </c>
      <c r="E128" s="3">
        <v>17.23</v>
      </c>
      <c r="F128" s="3" t="s">
        <v>22</v>
      </c>
      <c r="G128" s="39">
        <v>28355</v>
      </c>
      <c r="H128" s="39">
        <v>19924</v>
      </c>
      <c r="I128" s="39">
        <v>15208</v>
      </c>
      <c r="J128" s="39">
        <v>4066</v>
      </c>
      <c r="K128" s="39"/>
      <c r="L128" s="39">
        <v>22802</v>
      </c>
      <c r="M128" s="39">
        <v>6831</v>
      </c>
      <c r="N128" s="39">
        <v>14673</v>
      </c>
      <c r="O128" s="39">
        <v>33958</v>
      </c>
      <c r="P128" s="39">
        <v>16394</v>
      </c>
      <c r="Q128" s="39">
        <v>25454</v>
      </c>
      <c r="R128" s="39">
        <v>12020</v>
      </c>
      <c r="S128" s="39"/>
    </row>
    <row r="129" spans="1:19" x14ac:dyDescent="0.35">
      <c r="A129" s="3" t="s">
        <v>796</v>
      </c>
      <c r="B129" s="3" t="s">
        <v>797</v>
      </c>
      <c r="C129" s="3" t="s">
        <v>793</v>
      </c>
      <c r="D129" s="3" t="s">
        <v>793</v>
      </c>
      <c r="E129" s="3">
        <v>16.25</v>
      </c>
      <c r="F129" s="3" t="s">
        <v>22</v>
      </c>
      <c r="G129" s="39">
        <v>3027</v>
      </c>
      <c r="H129" s="39">
        <v>7447</v>
      </c>
      <c r="I129" s="39">
        <v>9957</v>
      </c>
      <c r="J129" s="39">
        <v>5064</v>
      </c>
      <c r="K129" s="39">
        <v>16456</v>
      </c>
      <c r="L129" s="39">
        <v>8607</v>
      </c>
      <c r="M129" s="39">
        <v>5581</v>
      </c>
      <c r="N129" s="39">
        <v>4376</v>
      </c>
      <c r="O129" s="39">
        <v>10357</v>
      </c>
      <c r="P129" s="39">
        <v>17562</v>
      </c>
      <c r="Q129" s="39">
        <v>10060</v>
      </c>
      <c r="R129" s="39">
        <v>9861</v>
      </c>
      <c r="S129" s="39"/>
    </row>
    <row r="130" spans="1:19" x14ac:dyDescent="0.35">
      <c r="A130" s="3" t="s">
        <v>798</v>
      </c>
      <c r="B130" s="3" t="s">
        <v>799</v>
      </c>
      <c r="C130" s="3" t="s">
        <v>793</v>
      </c>
      <c r="D130" s="3" t="s">
        <v>793</v>
      </c>
      <c r="E130" s="3">
        <v>16.25</v>
      </c>
      <c r="F130" s="3" t="s">
        <v>22</v>
      </c>
      <c r="G130" s="39">
        <v>2985</v>
      </c>
      <c r="H130" s="39">
        <v>13997</v>
      </c>
      <c r="I130" s="39">
        <v>15691</v>
      </c>
      <c r="J130" s="39">
        <v>12460</v>
      </c>
      <c r="K130" s="39">
        <v>10853</v>
      </c>
      <c r="L130" s="39">
        <v>15866</v>
      </c>
      <c r="M130" s="39">
        <v>4624</v>
      </c>
      <c r="N130" s="39">
        <v>10024</v>
      </c>
      <c r="O130" s="39">
        <v>20997</v>
      </c>
      <c r="P130" s="39">
        <v>19862</v>
      </c>
      <c r="Q130" s="39">
        <v>-191</v>
      </c>
      <c r="R130" s="39">
        <v>15401</v>
      </c>
      <c r="S130" s="39">
        <v>9209</v>
      </c>
    </row>
    <row r="131" spans="1:19" x14ac:dyDescent="0.35">
      <c r="A131" s="3" t="s">
        <v>800</v>
      </c>
      <c r="B131" s="3" t="s">
        <v>801</v>
      </c>
      <c r="C131" s="3" t="s">
        <v>793</v>
      </c>
      <c r="D131" s="3" t="s">
        <v>793</v>
      </c>
      <c r="E131" s="3">
        <v>16.25</v>
      </c>
      <c r="F131" s="3" t="s">
        <v>22</v>
      </c>
      <c r="G131" s="39">
        <v>8617</v>
      </c>
      <c r="H131" s="39">
        <v>6693</v>
      </c>
      <c r="I131" s="39">
        <v>8520</v>
      </c>
      <c r="J131" s="39">
        <v>10171</v>
      </c>
      <c r="K131" s="39">
        <v>9115</v>
      </c>
      <c r="L131" s="39">
        <v>9139</v>
      </c>
      <c r="M131" s="39">
        <v>13143</v>
      </c>
      <c r="N131" s="39"/>
      <c r="O131" s="39">
        <v>13218</v>
      </c>
      <c r="P131" s="39">
        <v>9592</v>
      </c>
      <c r="Q131" s="39">
        <v>429</v>
      </c>
      <c r="R131" s="39">
        <v>10880</v>
      </c>
      <c r="S131" s="39">
        <v>4197</v>
      </c>
    </row>
    <row r="132" spans="1:19" x14ac:dyDescent="0.35">
      <c r="A132" s="3" t="s">
        <v>915</v>
      </c>
      <c r="B132" s="3" t="s">
        <v>916</v>
      </c>
      <c r="C132" s="3" t="s">
        <v>793</v>
      </c>
      <c r="D132" s="3" t="s">
        <v>793</v>
      </c>
      <c r="E132" s="3">
        <v>17.23</v>
      </c>
      <c r="F132" s="3" t="s">
        <v>22</v>
      </c>
      <c r="G132" s="39"/>
      <c r="H132" s="39"/>
      <c r="I132" s="39"/>
      <c r="J132" s="39"/>
      <c r="K132" s="39"/>
      <c r="L132" s="39"/>
      <c r="M132" s="39"/>
      <c r="N132" s="39"/>
      <c r="O132" s="39">
        <v>3390</v>
      </c>
      <c r="P132" s="39"/>
      <c r="Q132" s="39"/>
      <c r="R132" s="39"/>
      <c r="S132" s="39"/>
    </row>
    <row r="133" spans="1:19" x14ac:dyDescent="0.35">
      <c r="A133" s="3" t="s">
        <v>802</v>
      </c>
      <c r="B133" s="3" t="s">
        <v>803</v>
      </c>
      <c r="C133" s="3" t="s">
        <v>793</v>
      </c>
      <c r="D133" s="3" t="s">
        <v>793</v>
      </c>
      <c r="E133" s="3">
        <v>17.23</v>
      </c>
      <c r="F133" s="3" t="s">
        <v>22</v>
      </c>
      <c r="G133" s="39">
        <v>43108</v>
      </c>
      <c r="H133" s="39">
        <v>53856</v>
      </c>
      <c r="I133" s="39">
        <v>40605</v>
      </c>
      <c r="J133" s="39">
        <v>33792</v>
      </c>
      <c r="K133" s="39">
        <v>68575</v>
      </c>
      <c r="L133" s="39">
        <v>62615</v>
      </c>
      <c r="M133" s="39">
        <v>27456</v>
      </c>
      <c r="N133" s="39">
        <v>44640</v>
      </c>
      <c r="O133" s="39">
        <v>46752</v>
      </c>
      <c r="P133" s="39">
        <v>42680</v>
      </c>
      <c r="Q133" s="39">
        <v>42591</v>
      </c>
      <c r="R133" s="39">
        <v>34176</v>
      </c>
      <c r="S133" s="39">
        <v>38835</v>
      </c>
    </row>
    <row r="134" spans="1:19" x14ac:dyDescent="0.35">
      <c r="A134" s="3" t="s">
        <v>804</v>
      </c>
      <c r="B134" s="3" t="s">
        <v>805</v>
      </c>
      <c r="C134" s="3" t="s">
        <v>793</v>
      </c>
      <c r="D134" s="3" t="s">
        <v>793</v>
      </c>
      <c r="E134" s="3">
        <v>17.23</v>
      </c>
      <c r="F134" s="3" t="s">
        <v>22</v>
      </c>
      <c r="G134" s="39">
        <v>17119</v>
      </c>
      <c r="H134" s="39">
        <v>19446</v>
      </c>
      <c r="I134" s="39">
        <v>16512</v>
      </c>
      <c r="J134" s="39">
        <v>16800</v>
      </c>
      <c r="K134" s="39">
        <v>27840</v>
      </c>
      <c r="L134" s="39">
        <v>26652</v>
      </c>
      <c r="M134" s="39">
        <v>14591</v>
      </c>
      <c r="N134" s="39">
        <v>18216</v>
      </c>
      <c r="O134" s="39">
        <v>22080</v>
      </c>
      <c r="P134" s="39">
        <v>21847</v>
      </c>
      <c r="Q134" s="39">
        <v>15154</v>
      </c>
      <c r="R134" s="39">
        <v>14112</v>
      </c>
      <c r="S134" s="39">
        <v>14690</v>
      </c>
    </row>
    <row r="135" spans="1:19" x14ac:dyDescent="0.35">
      <c r="A135" s="3" t="s">
        <v>806</v>
      </c>
      <c r="B135" s="3" t="s">
        <v>807</v>
      </c>
      <c r="C135" s="3" t="s">
        <v>793</v>
      </c>
      <c r="D135" s="3" t="s">
        <v>793</v>
      </c>
      <c r="E135" s="3">
        <v>17.23</v>
      </c>
      <c r="F135" s="3" t="s">
        <v>22</v>
      </c>
      <c r="G135" s="39">
        <v>13267</v>
      </c>
      <c r="H135" s="39">
        <v>8299</v>
      </c>
      <c r="I135" s="39">
        <v>14496</v>
      </c>
      <c r="J135" s="39">
        <v>9408</v>
      </c>
      <c r="K135" s="39">
        <v>17207</v>
      </c>
      <c r="L135" s="39">
        <v>20448</v>
      </c>
      <c r="M135" s="39">
        <v>7776</v>
      </c>
      <c r="N135" s="39">
        <v>12568</v>
      </c>
      <c r="O135" s="39">
        <v>14799</v>
      </c>
      <c r="P135" s="39">
        <v>11040</v>
      </c>
      <c r="Q135" s="39">
        <v>9792</v>
      </c>
      <c r="R135" s="39">
        <v>8160</v>
      </c>
      <c r="S135" s="39">
        <v>9775</v>
      </c>
    </row>
    <row r="136" spans="1:19" x14ac:dyDescent="0.35">
      <c r="A136" s="3" t="s">
        <v>808</v>
      </c>
      <c r="B136" s="3" t="s">
        <v>809</v>
      </c>
      <c r="C136" s="3" t="s">
        <v>793</v>
      </c>
      <c r="D136" s="3" t="s">
        <v>793</v>
      </c>
      <c r="E136" s="3">
        <v>17.23</v>
      </c>
      <c r="F136" s="3" t="s">
        <v>22</v>
      </c>
      <c r="G136" s="39">
        <v>11733</v>
      </c>
      <c r="H136" s="39">
        <v>16608</v>
      </c>
      <c r="I136" s="39">
        <v>13728</v>
      </c>
      <c r="J136" s="39">
        <v>13415</v>
      </c>
      <c r="K136" s="39">
        <v>14784</v>
      </c>
      <c r="L136" s="39">
        <v>1466</v>
      </c>
      <c r="M136" s="39">
        <v>669</v>
      </c>
      <c r="N136" s="39">
        <v>2368</v>
      </c>
      <c r="O136" s="39">
        <v>4224</v>
      </c>
      <c r="P136" s="39">
        <v>4512</v>
      </c>
      <c r="Q136" s="39">
        <v>4511</v>
      </c>
      <c r="R136" s="39">
        <v>8923</v>
      </c>
      <c r="S136" s="39">
        <v>7935</v>
      </c>
    </row>
    <row r="137" spans="1:19" x14ac:dyDescent="0.35">
      <c r="A137" s="3" t="s">
        <v>917</v>
      </c>
      <c r="B137" s="3" t="s">
        <v>918</v>
      </c>
      <c r="C137" s="3" t="s">
        <v>793</v>
      </c>
      <c r="D137" s="3" t="s">
        <v>793</v>
      </c>
      <c r="E137" s="3">
        <v>17.23</v>
      </c>
      <c r="F137" s="3" t="s">
        <v>22</v>
      </c>
      <c r="G137" s="39"/>
      <c r="H137" s="39"/>
      <c r="I137" s="39"/>
      <c r="J137" s="39"/>
      <c r="K137" s="39"/>
      <c r="L137" s="39"/>
      <c r="M137" s="39"/>
      <c r="N137" s="39"/>
      <c r="O137" s="39"/>
      <c r="P137" s="39">
        <v>13731</v>
      </c>
      <c r="Q137" s="39"/>
      <c r="R137" s="39"/>
      <c r="S137" s="39"/>
    </row>
    <row r="138" spans="1:19" x14ac:dyDescent="0.35">
      <c r="A138" s="3" t="s">
        <v>919</v>
      </c>
      <c r="B138" s="3" t="s">
        <v>920</v>
      </c>
      <c r="C138" s="3" t="s">
        <v>793</v>
      </c>
      <c r="D138" s="3" t="s">
        <v>793</v>
      </c>
      <c r="E138" s="3">
        <v>17.5</v>
      </c>
      <c r="F138" s="3" t="s">
        <v>22</v>
      </c>
      <c r="G138" s="39"/>
      <c r="H138" s="39"/>
      <c r="I138" s="39"/>
      <c r="J138" s="39"/>
      <c r="K138" s="39"/>
      <c r="L138" s="39"/>
      <c r="M138" s="39"/>
      <c r="N138" s="39">
        <v>9396</v>
      </c>
      <c r="O138" s="39">
        <v>96</v>
      </c>
      <c r="P138" s="39"/>
      <c r="Q138" s="39"/>
      <c r="R138" s="39"/>
      <c r="S138" s="39"/>
    </row>
    <row r="139" spans="1:19" x14ac:dyDescent="0.35">
      <c r="A139" s="3" t="s">
        <v>921</v>
      </c>
      <c r="B139" s="3" t="s">
        <v>922</v>
      </c>
      <c r="C139" s="3" t="s">
        <v>793</v>
      </c>
      <c r="D139" s="3" t="s">
        <v>793</v>
      </c>
      <c r="E139" s="3">
        <v>17.5</v>
      </c>
      <c r="F139" s="3" t="s">
        <v>22</v>
      </c>
      <c r="G139" s="39"/>
      <c r="H139" s="39"/>
      <c r="I139" s="39"/>
      <c r="J139" s="39"/>
      <c r="K139" s="39"/>
      <c r="L139" s="39"/>
      <c r="M139" s="39"/>
      <c r="N139" s="39">
        <v>3737</v>
      </c>
      <c r="O139" s="39">
        <v>2070</v>
      </c>
      <c r="P139" s="39"/>
      <c r="Q139" s="39">
        <v>1931</v>
      </c>
      <c r="R139" s="39"/>
      <c r="S139" s="39"/>
    </row>
    <row r="140" spans="1:19" x14ac:dyDescent="0.35">
      <c r="A140" s="3" t="s">
        <v>923</v>
      </c>
      <c r="B140" s="3" t="s">
        <v>924</v>
      </c>
      <c r="C140" s="3" t="s">
        <v>793</v>
      </c>
      <c r="D140" s="3" t="s">
        <v>793</v>
      </c>
      <c r="E140" s="3">
        <v>17.5</v>
      </c>
      <c r="F140" s="3" t="s">
        <v>22</v>
      </c>
      <c r="G140" s="39">
        <v>-288</v>
      </c>
      <c r="H140" s="39">
        <v>116</v>
      </c>
      <c r="I140" s="39"/>
      <c r="J140" s="39"/>
      <c r="K140" s="39"/>
      <c r="L140" s="39"/>
      <c r="M140" s="39"/>
      <c r="N140" s="39">
        <v>8784</v>
      </c>
      <c r="O140" s="39">
        <v>864</v>
      </c>
      <c r="P140" s="39">
        <v>3347</v>
      </c>
      <c r="Q140" s="39">
        <v>1</v>
      </c>
      <c r="R140" s="39"/>
      <c r="S140" s="39"/>
    </row>
    <row r="141" spans="1:19" x14ac:dyDescent="0.35">
      <c r="A141" s="3" t="s">
        <v>925</v>
      </c>
      <c r="B141" s="3" t="s">
        <v>926</v>
      </c>
      <c r="C141" s="3" t="s">
        <v>793</v>
      </c>
      <c r="D141" s="3" t="s">
        <v>793</v>
      </c>
      <c r="E141" s="3">
        <v>17.5</v>
      </c>
      <c r="F141" s="3" t="s">
        <v>22</v>
      </c>
      <c r="G141" s="39"/>
      <c r="H141" s="39"/>
      <c r="I141" s="39"/>
      <c r="J141" s="39"/>
      <c r="K141" s="39"/>
      <c r="L141" s="39"/>
      <c r="M141" s="39"/>
      <c r="N141" s="39">
        <v>7568</v>
      </c>
      <c r="O141" s="39">
        <v>639</v>
      </c>
      <c r="P141" s="39">
        <v>3672</v>
      </c>
      <c r="Q141" s="39"/>
      <c r="R141" s="39">
        <v>1869</v>
      </c>
      <c r="S141" s="39"/>
    </row>
    <row r="142" spans="1:19" x14ac:dyDescent="0.35">
      <c r="A142" s="3" t="s">
        <v>810</v>
      </c>
      <c r="B142" s="3" t="s">
        <v>811</v>
      </c>
      <c r="C142" s="3" t="s">
        <v>793</v>
      </c>
      <c r="D142" s="3" t="s">
        <v>793</v>
      </c>
      <c r="E142" s="3">
        <v>17.23</v>
      </c>
      <c r="F142" s="3" t="s">
        <v>22</v>
      </c>
      <c r="G142" s="39"/>
      <c r="H142" s="39"/>
      <c r="I142" s="39"/>
      <c r="J142" s="39">
        <v>30488</v>
      </c>
      <c r="K142" s="39">
        <v>14066</v>
      </c>
      <c r="L142" s="39">
        <v>3936</v>
      </c>
      <c r="M142" s="39">
        <v>411</v>
      </c>
      <c r="N142" s="39"/>
      <c r="O142" s="39"/>
      <c r="P142" s="39"/>
      <c r="Q142" s="39"/>
      <c r="R142" s="39"/>
      <c r="S142" s="39"/>
    </row>
    <row r="143" spans="1:19" x14ac:dyDescent="0.35">
      <c r="A143" s="3" t="s">
        <v>814</v>
      </c>
      <c r="B143" s="3" t="s">
        <v>815</v>
      </c>
      <c r="C143" s="3" t="s">
        <v>793</v>
      </c>
      <c r="D143" s="3" t="s">
        <v>793</v>
      </c>
      <c r="E143" s="3">
        <v>15.31</v>
      </c>
      <c r="F143" s="3" t="s">
        <v>22</v>
      </c>
      <c r="G143" s="39">
        <v>6876</v>
      </c>
      <c r="H143" s="39"/>
      <c r="I143" s="39">
        <v>5379</v>
      </c>
      <c r="J143" s="39">
        <v>3162</v>
      </c>
      <c r="K143" s="39">
        <v>480</v>
      </c>
      <c r="L143" s="39">
        <v>4400</v>
      </c>
      <c r="M143" s="39">
        <v>2672</v>
      </c>
      <c r="N143" s="39">
        <v>203</v>
      </c>
      <c r="O143" s="39"/>
      <c r="P143" s="39"/>
      <c r="Q143" s="39"/>
      <c r="R143" s="39"/>
      <c r="S143" s="39"/>
    </row>
    <row r="144" spans="1:19" x14ac:dyDescent="0.35">
      <c r="A144" s="3" t="s">
        <v>927</v>
      </c>
      <c r="B144" s="3" t="s">
        <v>928</v>
      </c>
      <c r="C144" s="3" t="s">
        <v>793</v>
      </c>
      <c r="D144" s="3" t="s">
        <v>793</v>
      </c>
      <c r="E144" s="3">
        <v>15.31</v>
      </c>
      <c r="F144" s="3" t="s">
        <v>22</v>
      </c>
      <c r="G144" s="39"/>
      <c r="H144" s="39">
        <v>2681</v>
      </c>
      <c r="I144" s="39">
        <v>6401</v>
      </c>
      <c r="J144" s="39"/>
      <c r="K144" s="39">
        <v>4053</v>
      </c>
      <c r="L144" s="39"/>
      <c r="M144" s="39">
        <v>6767</v>
      </c>
      <c r="N144" s="39"/>
      <c r="O144" s="39"/>
      <c r="P144" s="39"/>
      <c r="Q144" s="39"/>
      <c r="R144" s="39"/>
      <c r="S144" s="39"/>
    </row>
    <row r="145" spans="1:19" x14ac:dyDescent="0.35">
      <c r="A145" s="3" t="s">
        <v>929</v>
      </c>
      <c r="B145" s="3" t="s">
        <v>930</v>
      </c>
      <c r="C145" s="3" t="s">
        <v>793</v>
      </c>
      <c r="D145" s="3" t="s">
        <v>793</v>
      </c>
      <c r="E145" s="3">
        <v>15.31</v>
      </c>
      <c r="F145" s="3" t="s">
        <v>22</v>
      </c>
      <c r="G145" s="39">
        <v>836</v>
      </c>
      <c r="H145" s="39"/>
      <c r="I145" s="39">
        <v>5740</v>
      </c>
      <c r="J145" s="39">
        <v>146</v>
      </c>
      <c r="K145" s="39"/>
      <c r="L145" s="39">
        <v>11869</v>
      </c>
      <c r="M145" s="39">
        <v>53</v>
      </c>
      <c r="N145" s="39"/>
      <c r="O145" s="39"/>
      <c r="P145" s="39"/>
      <c r="Q145" s="39"/>
      <c r="R145" s="39"/>
      <c r="S145" s="39"/>
    </row>
    <row r="146" spans="1:19" x14ac:dyDescent="0.35">
      <c r="A146" s="3" t="s">
        <v>931</v>
      </c>
      <c r="B146" s="3" t="s">
        <v>932</v>
      </c>
      <c r="C146" s="3" t="s">
        <v>793</v>
      </c>
      <c r="D146" s="3" t="s">
        <v>793</v>
      </c>
      <c r="E146" s="3">
        <v>15.63</v>
      </c>
      <c r="F146" s="3" t="s">
        <v>22</v>
      </c>
      <c r="G146" s="39"/>
      <c r="H146" s="39"/>
      <c r="I146" s="39"/>
      <c r="J146" s="39"/>
      <c r="K146" s="39"/>
      <c r="L146" s="39"/>
      <c r="M146" s="39">
        <v>1766</v>
      </c>
      <c r="N146" s="39">
        <v>8747</v>
      </c>
      <c r="O146" s="39"/>
      <c r="P146" s="39"/>
      <c r="Q146" s="39"/>
      <c r="R146" s="39"/>
      <c r="S146" s="39"/>
    </row>
    <row r="147" spans="1:19" x14ac:dyDescent="0.35">
      <c r="A147" s="3" t="s">
        <v>933</v>
      </c>
      <c r="B147" s="3" t="s">
        <v>934</v>
      </c>
      <c r="C147" s="3" t="s">
        <v>793</v>
      </c>
      <c r="D147" s="3" t="s">
        <v>793</v>
      </c>
      <c r="E147" s="3">
        <v>15.65</v>
      </c>
      <c r="F147" s="3" t="s">
        <v>22</v>
      </c>
      <c r="G147" s="39"/>
      <c r="H147" s="39"/>
      <c r="I147" s="39"/>
      <c r="J147" s="39"/>
      <c r="K147" s="39"/>
      <c r="L147" s="39"/>
      <c r="M147" s="39"/>
      <c r="N147" s="39">
        <v>525</v>
      </c>
      <c r="O147" s="39"/>
      <c r="P147" s="39">
        <v>5063</v>
      </c>
      <c r="Q147" s="39"/>
      <c r="R147" s="39"/>
      <c r="S147" s="39"/>
    </row>
    <row r="148" spans="1:19" x14ac:dyDescent="0.35">
      <c r="A148" s="3" t="s">
        <v>935</v>
      </c>
      <c r="B148" s="3" t="s">
        <v>936</v>
      </c>
      <c r="C148" s="3" t="s">
        <v>793</v>
      </c>
      <c r="D148" s="3" t="s">
        <v>793</v>
      </c>
      <c r="E148" s="3">
        <v>15.31</v>
      </c>
      <c r="F148" s="3" t="s">
        <v>22</v>
      </c>
      <c r="G148" s="39">
        <v>3109</v>
      </c>
      <c r="H148" s="39">
        <v>5673</v>
      </c>
      <c r="I148" s="39">
        <v>4764</v>
      </c>
      <c r="J148" s="39">
        <v>288</v>
      </c>
      <c r="K148" s="39">
        <v>5580</v>
      </c>
      <c r="L148" s="39">
        <v>3811</v>
      </c>
      <c r="M148" s="39">
        <v>2909</v>
      </c>
      <c r="N148" s="39">
        <v>427</v>
      </c>
      <c r="O148" s="39"/>
      <c r="P148" s="39"/>
      <c r="Q148" s="39"/>
      <c r="R148" s="39"/>
      <c r="S148" s="39"/>
    </row>
    <row r="149" spans="1:19" x14ac:dyDescent="0.35">
      <c r="A149" s="3" t="s">
        <v>937</v>
      </c>
      <c r="B149" s="3" t="s">
        <v>938</v>
      </c>
      <c r="C149" s="3" t="s">
        <v>793</v>
      </c>
      <c r="D149" s="3" t="s">
        <v>793</v>
      </c>
      <c r="E149" s="3">
        <v>15.63</v>
      </c>
      <c r="F149" s="3" t="s">
        <v>22</v>
      </c>
      <c r="G149" s="39"/>
      <c r="H149" s="39"/>
      <c r="I149" s="39"/>
      <c r="J149" s="39"/>
      <c r="K149" s="39"/>
      <c r="L149" s="39"/>
      <c r="M149" s="39"/>
      <c r="N149" s="39"/>
      <c r="O149" s="39">
        <v>5442</v>
      </c>
      <c r="P149" s="39">
        <v>3688</v>
      </c>
      <c r="Q149" s="39">
        <v>190</v>
      </c>
      <c r="R149" s="39"/>
      <c r="S149" s="39"/>
    </row>
    <row r="150" spans="1:19" x14ac:dyDescent="0.35">
      <c r="A150" s="3" t="s">
        <v>939</v>
      </c>
      <c r="B150" s="3" t="s">
        <v>940</v>
      </c>
      <c r="C150" s="3" t="s">
        <v>793</v>
      </c>
      <c r="D150" s="3" t="s">
        <v>793</v>
      </c>
      <c r="E150" s="3">
        <v>15.63</v>
      </c>
      <c r="F150" s="3" t="s">
        <v>22</v>
      </c>
      <c r="G150" s="39"/>
      <c r="H150" s="39"/>
      <c r="I150" s="39"/>
      <c r="J150" s="39"/>
      <c r="K150" s="39"/>
      <c r="L150" s="39"/>
      <c r="M150" s="39"/>
      <c r="N150" s="39">
        <v>397</v>
      </c>
      <c r="O150" s="39">
        <v>5865</v>
      </c>
      <c r="P150" s="39">
        <v>5655</v>
      </c>
      <c r="Q150" s="39"/>
      <c r="R150" s="39"/>
      <c r="S150" s="39"/>
    </row>
    <row r="151" spans="1:19" x14ac:dyDescent="0.35">
      <c r="A151" s="3" t="s">
        <v>816</v>
      </c>
      <c r="B151" s="3" t="s">
        <v>817</v>
      </c>
      <c r="C151" s="3" t="s">
        <v>793</v>
      </c>
      <c r="D151" s="3" t="s">
        <v>793</v>
      </c>
      <c r="E151" s="3">
        <v>15.3</v>
      </c>
      <c r="F151" s="3" t="s">
        <v>22</v>
      </c>
      <c r="G151" s="39"/>
      <c r="H151" s="39"/>
      <c r="I151" s="39"/>
      <c r="J151" s="39"/>
      <c r="K151" s="39"/>
      <c r="L151" s="39"/>
      <c r="M151" s="39"/>
      <c r="N151" s="39"/>
      <c r="O151" s="39"/>
      <c r="P151" s="39"/>
      <c r="Q151" s="39"/>
      <c r="R151" s="39">
        <v>5903</v>
      </c>
      <c r="S151" s="39">
        <v>6138</v>
      </c>
    </row>
    <row r="152" spans="1:19" x14ac:dyDescent="0.35">
      <c r="A152" s="3" t="s">
        <v>818</v>
      </c>
      <c r="B152" s="3" t="s">
        <v>819</v>
      </c>
      <c r="C152" s="3" t="s">
        <v>793</v>
      </c>
      <c r="D152" s="3" t="s">
        <v>793</v>
      </c>
      <c r="E152" s="3">
        <v>15.3</v>
      </c>
      <c r="F152" s="3" t="s">
        <v>22</v>
      </c>
      <c r="G152" s="39"/>
      <c r="H152" s="39"/>
      <c r="I152" s="39"/>
      <c r="J152" s="39"/>
      <c r="K152" s="39"/>
      <c r="L152" s="39"/>
      <c r="M152" s="39"/>
      <c r="N152" s="39"/>
      <c r="O152" s="39"/>
      <c r="P152" s="39"/>
      <c r="Q152" s="39"/>
      <c r="R152" s="39">
        <v>10076</v>
      </c>
      <c r="S152" s="39">
        <v>1946</v>
      </c>
    </row>
    <row r="153" spans="1:19" x14ac:dyDescent="0.35">
      <c r="A153" s="3" t="s">
        <v>820</v>
      </c>
      <c r="B153" s="3" t="s">
        <v>821</v>
      </c>
      <c r="C153" s="3" t="s">
        <v>793</v>
      </c>
      <c r="D153" s="3" t="s">
        <v>793</v>
      </c>
      <c r="E153" s="3">
        <v>15.3</v>
      </c>
      <c r="F153" s="3" t="s">
        <v>22</v>
      </c>
      <c r="G153" s="39"/>
      <c r="H153" s="39"/>
      <c r="I153" s="39"/>
      <c r="J153" s="39"/>
      <c r="K153" s="39"/>
      <c r="L153" s="39"/>
      <c r="M153" s="39"/>
      <c r="N153" s="39"/>
      <c r="O153" s="39"/>
      <c r="P153" s="39">
        <v>4523</v>
      </c>
      <c r="Q153" s="39"/>
      <c r="R153" s="39">
        <v>7637</v>
      </c>
      <c r="S153" s="39"/>
    </row>
    <row r="154" spans="1:19" x14ac:dyDescent="0.35">
      <c r="A154" s="3" t="s">
        <v>822</v>
      </c>
      <c r="B154" s="3" t="s">
        <v>823</v>
      </c>
      <c r="C154" s="3" t="s">
        <v>793</v>
      </c>
      <c r="D154" s="3" t="s">
        <v>793</v>
      </c>
      <c r="E154" s="3">
        <v>15.3</v>
      </c>
      <c r="F154" s="3" t="s">
        <v>22</v>
      </c>
      <c r="G154" s="39"/>
      <c r="H154" s="39"/>
      <c r="I154" s="39"/>
      <c r="J154" s="39"/>
      <c r="K154" s="39"/>
      <c r="L154" s="39"/>
      <c r="M154" s="39"/>
      <c r="N154" s="39"/>
      <c r="O154" s="39"/>
      <c r="P154" s="39"/>
      <c r="Q154" s="39"/>
      <c r="R154" s="39">
        <v>12290</v>
      </c>
      <c r="S154" s="39"/>
    </row>
    <row r="155" spans="1:19" x14ac:dyDescent="0.35">
      <c r="A155" s="3" t="s">
        <v>941</v>
      </c>
      <c r="B155" s="3" t="s">
        <v>942</v>
      </c>
      <c r="C155" s="3" t="s">
        <v>600</v>
      </c>
      <c r="D155" s="3" t="s">
        <v>600</v>
      </c>
      <c r="E155" s="3">
        <v>8</v>
      </c>
      <c r="F155" s="3" t="s">
        <v>7</v>
      </c>
      <c r="G155" s="39"/>
      <c r="H155" s="39"/>
      <c r="I155" s="39"/>
      <c r="J155" s="39"/>
      <c r="K155" s="39"/>
      <c r="L155" s="39"/>
      <c r="M155" s="39"/>
      <c r="N155" s="39"/>
      <c r="O155" s="39"/>
      <c r="P155" s="39">
        <v>11278</v>
      </c>
      <c r="Q155" s="39"/>
      <c r="R155" s="39"/>
      <c r="S155" s="39"/>
    </row>
    <row r="156" spans="1:19" x14ac:dyDescent="0.35">
      <c r="A156" s="3" t="s">
        <v>943</v>
      </c>
      <c r="B156" s="3" t="s">
        <v>944</v>
      </c>
      <c r="C156" s="3" t="s">
        <v>600</v>
      </c>
      <c r="D156" s="3" t="s">
        <v>600</v>
      </c>
      <c r="E156" s="3">
        <v>8</v>
      </c>
      <c r="F156" s="3" t="s">
        <v>7</v>
      </c>
      <c r="G156" s="39"/>
      <c r="H156" s="39"/>
      <c r="I156" s="39"/>
      <c r="J156" s="39"/>
      <c r="K156" s="39"/>
      <c r="L156" s="39"/>
      <c r="M156" s="39">
        <v>22415</v>
      </c>
      <c r="N156" s="39">
        <v>18583</v>
      </c>
      <c r="O156" s="39"/>
      <c r="P156" s="39">
        <v>6823</v>
      </c>
      <c r="Q156" s="39"/>
      <c r="R156" s="39"/>
      <c r="S156" s="39"/>
    </row>
    <row r="157" spans="1:19" x14ac:dyDescent="0.35">
      <c r="A157" s="3" t="s">
        <v>945</v>
      </c>
      <c r="B157" s="3" t="s">
        <v>946</v>
      </c>
      <c r="C157" s="3" t="s">
        <v>600</v>
      </c>
      <c r="D157" s="3" t="s">
        <v>600</v>
      </c>
      <c r="E157" s="3">
        <v>7.5</v>
      </c>
      <c r="F157" s="3" t="s">
        <v>7</v>
      </c>
      <c r="G157" s="39"/>
      <c r="H157" s="39"/>
      <c r="I157" s="39"/>
      <c r="J157" s="39"/>
      <c r="K157" s="39"/>
      <c r="L157" s="39"/>
      <c r="M157" s="39"/>
      <c r="N157" s="39"/>
      <c r="O157" s="39"/>
      <c r="P157" s="39"/>
      <c r="Q157" s="39">
        <v>9953</v>
      </c>
      <c r="R157" s="39">
        <v>1962</v>
      </c>
      <c r="S157" s="39"/>
    </row>
    <row r="158" spans="1:19" x14ac:dyDescent="0.35">
      <c r="A158" s="3" t="s">
        <v>824</v>
      </c>
      <c r="B158" s="3" t="s">
        <v>825</v>
      </c>
      <c r="C158" s="3" t="s">
        <v>600</v>
      </c>
      <c r="D158" s="3" t="s">
        <v>600</v>
      </c>
      <c r="E158" s="3">
        <v>7.5</v>
      </c>
      <c r="F158" s="3" t="s">
        <v>7</v>
      </c>
      <c r="G158" s="39"/>
      <c r="H158" s="39"/>
      <c r="I158" s="39"/>
      <c r="J158" s="39"/>
      <c r="K158" s="39"/>
      <c r="L158" s="39"/>
      <c r="M158" s="39"/>
      <c r="N158" s="39"/>
      <c r="O158" s="39"/>
      <c r="P158" s="39"/>
      <c r="Q158" s="39"/>
      <c r="R158" s="39"/>
      <c r="S158" s="39">
        <v>27290</v>
      </c>
    </row>
    <row r="159" spans="1:19" x14ac:dyDescent="0.35">
      <c r="A159" s="3" t="s">
        <v>826</v>
      </c>
      <c r="B159" s="3" t="s">
        <v>827</v>
      </c>
      <c r="C159" s="3" t="s">
        <v>600</v>
      </c>
      <c r="D159" s="3" t="s">
        <v>600</v>
      </c>
      <c r="E159" s="3">
        <v>7.5</v>
      </c>
      <c r="F159" s="3" t="s">
        <v>7</v>
      </c>
      <c r="G159" s="39"/>
      <c r="H159" s="39">
        <v>9926</v>
      </c>
      <c r="I159" s="39">
        <v>4212</v>
      </c>
      <c r="J159" s="39">
        <v>2028</v>
      </c>
      <c r="K159" s="39"/>
      <c r="L159" s="39"/>
      <c r="M159" s="39"/>
      <c r="N159" s="39"/>
      <c r="O159" s="39"/>
      <c r="P159" s="39"/>
      <c r="Q159" s="39"/>
      <c r="R159" s="39"/>
      <c r="S159" s="39"/>
    </row>
    <row r="160" spans="1:19" x14ac:dyDescent="0.35">
      <c r="A160" s="3" t="s">
        <v>828</v>
      </c>
      <c r="B160" s="3" t="s">
        <v>829</v>
      </c>
      <c r="C160" s="3" t="s">
        <v>600</v>
      </c>
      <c r="D160" s="3" t="s">
        <v>600</v>
      </c>
      <c r="E160" s="3">
        <v>8</v>
      </c>
      <c r="F160" s="3" t="s">
        <v>7</v>
      </c>
      <c r="G160" s="39">
        <v>28422</v>
      </c>
      <c r="H160" s="39">
        <v>24359</v>
      </c>
      <c r="I160" s="39">
        <v>13749</v>
      </c>
      <c r="J160" s="39">
        <v>32138</v>
      </c>
      <c r="K160" s="39">
        <v>156</v>
      </c>
      <c r="L160" s="39">
        <v>15023</v>
      </c>
      <c r="M160" s="39">
        <v>24904</v>
      </c>
      <c r="N160" s="39">
        <v>35792</v>
      </c>
      <c r="O160" s="39"/>
      <c r="P160" s="39">
        <v>27429</v>
      </c>
      <c r="Q160" s="39">
        <v>5748</v>
      </c>
      <c r="R160" s="39">
        <v>23106</v>
      </c>
      <c r="S160" s="39">
        <v>38728</v>
      </c>
    </row>
    <row r="161" spans="1:19" x14ac:dyDescent="0.35">
      <c r="A161" s="3" t="s">
        <v>947</v>
      </c>
      <c r="B161" s="3" t="s">
        <v>948</v>
      </c>
      <c r="C161" s="3" t="s">
        <v>600</v>
      </c>
      <c r="D161" s="3" t="s">
        <v>600</v>
      </c>
      <c r="E161" s="3">
        <v>8</v>
      </c>
      <c r="F161" s="3" t="s">
        <v>7</v>
      </c>
      <c r="G161" s="39">
        <v>31636</v>
      </c>
      <c r="H161" s="39">
        <v>27634</v>
      </c>
      <c r="I161" s="39">
        <v>33012</v>
      </c>
      <c r="J161" s="39">
        <v>40293</v>
      </c>
      <c r="K161" s="39">
        <v>16701</v>
      </c>
      <c r="L161" s="39"/>
      <c r="M161" s="39">
        <v>17185</v>
      </c>
      <c r="N161" s="39">
        <v>24561</v>
      </c>
      <c r="O161" s="39">
        <v>14581</v>
      </c>
      <c r="P161" s="39">
        <v>37093</v>
      </c>
      <c r="Q161" s="39">
        <v>27720</v>
      </c>
      <c r="R161" s="39">
        <v>26999</v>
      </c>
      <c r="S161" s="39">
        <v>16768</v>
      </c>
    </row>
    <row r="162" spans="1:19" x14ac:dyDescent="0.35">
      <c r="A162" s="3" t="s">
        <v>830</v>
      </c>
      <c r="B162" s="3" t="s">
        <v>831</v>
      </c>
      <c r="C162" s="3" t="s">
        <v>600</v>
      </c>
      <c r="D162" s="3" t="s">
        <v>600</v>
      </c>
      <c r="E162" s="3">
        <v>8</v>
      </c>
      <c r="F162" s="3" t="s">
        <v>7</v>
      </c>
      <c r="G162" s="39">
        <v>51815</v>
      </c>
      <c r="H162" s="39">
        <v>62190</v>
      </c>
      <c r="I162" s="39">
        <v>71782</v>
      </c>
      <c r="J162" s="39">
        <v>32422</v>
      </c>
      <c r="K162" s="39">
        <v>36127</v>
      </c>
      <c r="L162" s="39">
        <v>10507</v>
      </c>
      <c r="M162" s="39">
        <v>42958</v>
      </c>
      <c r="N162" s="39">
        <v>72761</v>
      </c>
      <c r="O162" s="39">
        <v>25692</v>
      </c>
      <c r="P162" s="39">
        <v>45992</v>
      </c>
      <c r="Q162" s="39">
        <v>34511</v>
      </c>
      <c r="R162" s="39">
        <v>26184</v>
      </c>
      <c r="S162" s="39">
        <v>60539</v>
      </c>
    </row>
    <row r="163" spans="1:19" x14ac:dyDescent="0.35">
      <c r="A163" s="3" t="s">
        <v>832</v>
      </c>
      <c r="B163" s="3" t="s">
        <v>833</v>
      </c>
      <c r="C163" s="3" t="s">
        <v>600</v>
      </c>
      <c r="D163" s="3" t="s">
        <v>600</v>
      </c>
      <c r="E163" s="3">
        <v>8</v>
      </c>
      <c r="F163" s="3" t="s">
        <v>7</v>
      </c>
      <c r="G163" s="39">
        <v>9395</v>
      </c>
      <c r="H163" s="39">
        <v>536</v>
      </c>
      <c r="I163" s="39">
        <v>5165</v>
      </c>
      <c r="J163" s="39">
        <v>3994</v>
      </c>
      <c r="K163" s="39">
        <v>5661</v>
      </c>
      <c r="L163" s="39">
        <v>10737</v>
      </c>
      <c r="M163" s="39"/>
      <c r="N163" s="39"/>
      <c r="O163" s="39">
        <v>9360</v>
      </c>
      <c r="P163" s="39">
        <v>9360</v>
      </c>
      <c r="Q163" s="39"/>
      <c r="R163" s="39">
        <v>3832</v>
      </c>
      <c r="S163" s="39">
        <v>6738</v>
      </c>
    </row>
    <row r="164" spans="1:19" x14ac:dyDescent="0.35">
      <c r="A164" s="3" t="s">
        <v>834</v>
      </c>
      <c r="B164" s="3" t="s">
        <v>835</v>
      </c>
      <c r="C164" s="3" t="s">
        <v>600</v>
      </c>
      <c r="D164" s="3" t="s">
        <v>600</v>
      </c>
      <c r="E164" s="3">
        <v>19.5</v>
      </c>
      <c r="F164" s="3" t="s">
        <v>4</v>
      </c>
      <c r="G164" s="39">
        <v>520</v>
      </c>
      <c r="H164" s="39">
        <v>80</v>
      </c>
      <c r="I164" s="39">
        <v>400</v>
      </c>
      <c r="J164" s="39">
        <v>1025</v>
      </c>
      <c r="K164" s="39"/>
      <c r="L164" s="39">
        <v>1680</v>
      </c>
      <c r="M164" s="39">
        <v>560</v>
      </c>
      <c r="N164" s="39">
        <v>920</v>
      </c>
      <c r="O164" s="39">
        <v>800</v>
      </c>
      <c r="P164" s="39">
        <v>800</v>
      </c>
      <c r="Q164" s="39">
        <v>1320</v>
      </c>
      <c r="R164" s="39">
        <v>1720</v>
      </c>
      <c r="S164" s="39">
        <v>1000</v>
      </c>
    </row>
    <row r="165" spans="1:19" x14ac:dyDescent="0.35">
      <c r="A165" s="3" t="s">
        <v>836</v>
      </c>
      <c r="B165" s="3" t="s">
        <v>837</v>
      </c>
      <c r="C165" s="3" t="s">
        <v>600</v>
      </c>
      <c r="D165" s="3" t="s">
        <v>600</v>
      </c>
      <c r="E165" s="3">
        <v>8</v>
      </c>
      <c r="F165" s="3" t="s">
        <v>7</v>
      </c>
      <c r="G165" s="39"/>
      <c r="H165" s="39">
        <v>12860</v>
      </c>
      <c r="I165" s="39">
        <v>78</v>
      </c>
      <c r="J165" s="39">
        <v>10648</v>
      </c>
      <c r="K165" s="39">
        <v>11308</v>
      </c>
      <c r="L165" s="39">
        <v>5322</v>
      </c>
      <c r="M165" s="39">
        <v>8222</v>
      </c>
      <c r="N165" s="39">
        <v>12675</v>
      </c>
      <c r="O165" s="39"/>
      <c r="P165" s="39">
        <v>8685</v>
      </c>
      <c r="Q165" s="39">
        <v>12970</v>
      </c>
      <c r="R165" s="39"/>
      <c r="S165" s="39">
        <v>5625</v>
      </c>
    </row>
    <row r="166" spans="1:19" x14ac:dyDescent="0.35">
      <c r="A166" s="3" t="s">
        <v>838</v>
      </c>
      <c r="B166" s="3" t="s">
        <v>839</v>
      </c>
      <c r="C166" s="3" t="s">
        <v>600</v>
      </c>
      <c r="D166" s="3" t="s">
        <v>600</v>
      </c>
      <c r="E166" s="3">
        <v>8</v>
      </c>
      <c r="F166" s="3" t="s">
        <v>7</v>
      </c>
      <c r="G166" s="39">
        <v>6533</v>
      </c>
      <c r="H166" s="39">
        <v>15513</v>
      </c>
      <c r="I166" s="39">
        <v>8499</v>
      </c>
      <c r="J166" s="39">
        <v>24129</v>
      </c>
      <c r="K166" s="39">
        <v>9248</v>
      </c>
      <c r="L166" s="39">
        <v>11646</v>
      </c>
      <c r="M166" s="39">
        <v>11171</v>
      </c>
      <c r="N166" s="39">
        <v>5040</v>
      </c>
      <c r="O166" s="39">
        <v>28791</v>
      </c>
      <c r="P166" s="39">
        <v>9360</v>
      </c>
      <c r="Q166" s="39">
        <v>25379</v>
      </c>
      <c r="R166" s="39">
        <v>14040</v>
      </c>
      <c r="S166" s="39"/>
    </row>
    <row r="168" spans="1:19" s="1" customFormat="1" x14ac:dyDescent="0.35">
      <c r="F168" s="1" t="s">
        <v>20</v>
      </c>
      <c r="G168" s="6">
        <f>SUMIF($F$2:$F$166,$F168,G$2:G$166)</f>
        <v>30045</v>
      </c>
      <c r="H168" s="6">
        <f t="shared" ref="H168:S168" si="0">SUMIF($F$2:$F$166,$F168,H$2:H$166)</f>
        <v>26122</v>
      </c>
      <c r="I168" s="6">
        <f t="shared" si="0"/>
        <v>33193</v>
      </c>
      <c r="J168" s="6">
        <f t="shared" si="0"/>
        <v>34841</v>
      </c>
      <c r="K168" s="6">
        <f t="shared" si="0"/>
        <v>29249</v>
      </c>
      <c r="L168" s="6">
        <f t="shared" si="0"/>
        <v>18803</v>
      </c>
      <c r="M168" s="6">
        <f t="shared" si="0"/>
        <v>28583</v>
      </c>
      <c r="N168" s="6">
        <f t="shared" si="0"/>
        <v>23947</v>
      </c>
      <c r="O168" s="6">
        <f t="shared" si="0"/>
        <v>31899</v>
      </c>
      <c r="P168" s="6">
        <f t="shared" si="0"/>
        <v>35662</v>
      </c>
      <c r="Q168" s="6">
        <f t="shared" si="0"/>
        <v>22711</v>
      </c>
      <c r="R168" s="6">
        <f t="shared" si="0"/>
        <v>33996</v>
      </c>
      <c r="S168" s="6">
        <f t="shared" si="0"/>
        <v>28077</v>
      </c>
    </row>
    <row r="169" spans="1:19" s="1" customFormat="1" x14ac:dyDescent="0.35">
      <c r="F169" s="1" t="s">
        <v>4</v>
      </c>
      <c r="G169" s="6">
        <f t="shared" ref="G169:S176" si="1">SUMIF($F$2:$F$166,$F169,G$2:G$166)</f>
        <v>66825</v>
      </c>
      <c r="H169" s="6">
        <f t="shared" si="1"/>
        <v>89365</v>
      </c>
      <c r="I169" s="6">
        <f t="shared" si="1"/>
        <v>94088</v>
      </c>
      <c r="J169" s="6">
        <f t="shared" si="1"/>
        <v>154716</v>
      </c>
      <c r="K169" s="6">
        <f t="shared" si="1"/>
        <v>90824</v>
      </c>
      <c r="L169" s="6">
        <f t="shared" si="1"/>
        <v>66530</v>
      </c>
      <c r="M169" s="6">
        <f t="shared" si="1"/>
        <v>55782</v>
      </c>
      <c r="N169" s="6">
        <f t="shared" si="1"/>
        <v>44111</v>
      </c>
      <c r="O169" s="6">
        <f t="shared" si="1"/>
        <v>54784</v>
      </c>
      <c r="P169" s="6">
        <f t="shared" si="1"/>
        <v>65457</v>
      </c>
      <c r="Q169" s="6">
        <f t="shared" si="1"/>
        <v>57566</v>
      </c>
      <c r="R169" s="6">
        <f t="shared" si="1"/>
        <v>73189</v>
      </c>
      <c r="S169" s="6">
        <f t="shared" si="1"/>
        <v>81324</v>
      </c>
    </row>
    <row r="170" spans="1:19" s="1" customFormat="1" x14ac:dyDescent="0.35">
      <c r="F170" s="1" t="s">
        <v>7</v>
      </c>
      <c r="G170" s="6">
        <f t="shared" si="1"/>
        <v>223396</v>
      </c>
      <c r="H170" s="6">
        <f t="shared" si="1"/>
        <v>218666</v>
      </c>
      <c r="I170" s="6">
        <f t="shared" si="1"/>
        <v>202695</v>
      </c>
      <c r="J170" s="6">
        <f t="shared" si="1"/>
        <v>215021</v>
      </c>
      <c r="K170" s="6">
        <f t="shared" si="1"/>
        <v>172427</v>
      </c>
      <c r="L170" s="6">
        <f t="shared" si="1"/>
        <v>130760</v>
      </c>
      <c r="M170" s="6">
        <f t="shared" si="1"/>
        <v>213246</v>
      </c>
      <c r="N170" s="6">
        <f t="shared" si="1"/>
        <v>223173</v>
      </c>
      <c r="O170" s="6">
        <f t="shared" si="1"/>
        <v>165676</v>
      </c>
      <c r="P170" s="6">
        <f t="shared" si="1"/>
        <v>222480</v>
      </c>
      <c r="Q170" s="6">
        <f t="shared" si="1"/>
        <v>208966</v>
      </c>
      <c r="R170" s="6">
        <f t="shared" si="1"/>
        <v>175047</v>
      </c>
      <c r="S170" s="6">
        <f t="shared" si="1"/>
        <v>201751</v>
      </c>
    </row>
    <row r="171" spans="1:19" s="1" customFormat="1" x14ac:dyDescent="0.35">
      <c r="F171" s="1" t="s">
        <v>22</v>
      </c>
      <c r="G171" s="6">
        <f t="shared" si="1"/>
        <v>143602</v>
      </c>
      <c r="H171" s="6">
        <f t="shared" si="1"/>
        <v>159551</v>
      </c>
      <c r="I171" s="6">
        <f t="shared" si="1"/>
        <v>161695</v>
      </c>
      <c r="J171" s="6">
        <f t="shared" si="1"/>
        <v>139260</v>
      </c>
      <c r="K171" s="6">
        <f t="shared" si="1"/>
        <v>194376</v>
      </c>
      <c r="L171" s="6">
        <f t="shared" si="1"/>
        <v>191611</v>
      </c>
      <c r="M171" s="6">
        <f t="shared" si="1"/>
        <v>100993</v>
      </c>
      <c r="N171" s="6">
        <f t="shared" si="1"/>
        <v>146457</v>
      </c>
      <c r="O171" s="6">
        <f t="shared" si="1"/>
        <v>187583</v>
      </c>
      <c r="P171" s="6">
        <f t="shared" si="1"/>
        <v>187881</v>
      </c>
      <c r="Q171" s="6">
        <f t="shared" si="1"/>
        <v>114633</v>
      </c>
      <c r="R171" s="6">
        <f t="shared" si="1"/>
        <v>151500</v>
      </c>
      <c r="S171" s="6">
        <f t="shared" si="1"/>
        <v>97275</v>
      </c>
    </row>
    <row r="172" spans="1:19" s="1" customFormat="1" x14ac:dyDescent="0.35">
      <c r="F172" s="1" t="s">
        <v>24</v>
      </c>
      <c r="G172" s="6">
        <f t="shared" si="1"/>
        <v>13176</v>
      </c>
      <c r="H172" s="6">
        <f t="shared" si="1"/>
        <v>24438</v>
      </c>
      <c r="I172" s="6">
        <f t="shared" si="1"/>
        <v>21964</v>
      </c>
      <c r="J172" s="6">
        <f t="shared" si="1"/>
        <v>28313</v>
      </c>
      <c r="K172" s="6">
        <f t="shared" si="1"/>
        <v>19445</v>
      </c>
      <c r="L172" s="6">
        <f t="shared" si="1"/>
        <v>19272</v>
      </c>
      <c r="M172" s="6">
        <f t="shared" si="1"/>
        <v>27638</v>
      </c>
      <c r="N172" s="6">
        <f t="shared" si="1"/>
        <v>25107</v>
      </c>
      <c r="O172" s="6">
        <f t="shared" si="1"/>
        <v>24355</v>
      </c>
      <c r="P172" s="6">
        <f t="shared" si="1"/>
        <v>21044</v>
      </c>
      <c r="Q172" s="6">
        <f t="shared" si="1"/>
        <v>26398</v>
      </c>
      <c r="R172" s="6">
        <f t="shared" si="1"/>
        <v>24052</v>
      </c>
      <c r="S172" s="6">
        <f t="shared" si="1"/>
        <v>32163</v>
      </c>
    </row>
    <row r="173" spans="1:19" s="1" customFormat="1" x14ac:dyDescent="0.35">
      <c r="F173" s="1" t="s">
        <v>15</v>
      </c>
      <c r="G173" s="6">
        <f t="shared" si="1"/>
        <v>58538</v>
      </c>
      <c r="H173" s="6">
        <f t="shared" si="1"/>
        <v>77171</v>
      </c>
      <c r="I173" s="6">
        <f t="shared" si="1"/>
        <v>69189</v>
      </c>
      <c r="J173" s="6">
        <f t="shared" si="1"/>
        <v>75089</v>
      </c>
      <c r="K173" s="6">
        <f t="shared" si="1"/>
        <v>68995</v>
      </c>
      <c r="L173" s="6">
        <f t="shared" si="1"/>
        <v>66596</v>
      </c>
      <c r="M173" s="6">
        <f t="shared" si="1"/>
        <v>39896</v>
      </c>
      <c r="N173" s="6">
        <f t="shared" si="1"/>
        <v>60478</v>
      </c>
      <c r="O173" s="6">
        <f t="shared" si="1"/>
        <v>58667</v>
      </c>
      <c r="P173" s="6">
        <f t="shared" si="1"/>
        <v>54598</v>
      </c>
      <c r="Q173" s="6">
        <f t="shared" si="1"/>
        <v>50412</v>
      </c>
      <c r="R173" s="6">
        <f t="shared" si="1"/>
        <v>39515</v>
      </c>
      <c r="S173" s="6">
        <f t="shared" si="1"/>
        <v>52788</v>
      </c>
    </row>
    <row r="174" spans="1:19" s="1" customFormat="1" x14ac:dyDescent="0.35">
      <c r="F174" s="1" t="s">
        <v>726</v>
      </c>
      <c r="G174" s="6">
        <f t="shared" si="1"/>
        <v>40784</v>
      </c>
      <c r="H174" s="6">
        <f t="shared" si="1"/>
        <v>44018</v>
      </c>
      <c r="I174" s="6">
        <f t="shared" si="1"/>
        <v>30071</v>
      </c>
      <c r="J174" s="6">
        <f t="shared" si="1"/>
        <v>27178</v>
      </c>
      <c r="K174" s="6">
        <f t="shared" si="1"/>
        <v>19293</v>
      </c>
      <c r="L174" s="6">
        <f t="shared" si="1"/>
        <v>19662</v>
      </c>
      <c r="M174" s="6">
        <f t="shared" si="1"/>
        <v>34003</v>
      </c>
      <c r="N174" s="6">
        <f t="shared" si="1"/>
        <v>40013</v>
      </c>
      <c r="O174" s="6">
        <f t="shared" si="1"/>
        <v>31048</v>
      </c>
      <c r="P174" s="6">
        <f t="shared" si="1"/>
        <v>30995</v>
      </c>
      <c r="Q174" s="6">
        <f t="shared" si="1"/>
        <v>24422</v>
      </c>
      <c r="R174" s="6">
        <f t="shared" si="1"/>
        <v>14741</v>
      </c>
      <c r="S174" s="6">
        <f t="shared" si="1"/>
        <v>18380</v>
      </c>
    </row>
    <row r="175" spans="1:19" s="1" customFormat="1" x14ac:dyDescent="0.35">
      <c r="F175" s="1" t="s">
        <v>573</v>
      </c>
      <c r="G175" s="6">
        <f t="shared" si="1"/>
        <v>34945</v>
      </c>
      <c r="H175" s="6">
        <f t="shared" si="1"/>
        <v>37622</v>
      </c>
      <c r="I175" s="6">
        <f t="shared" si="1"/>
        <v>24224</v>
      </c>
      <c r="J175" s="6">
        <f t="shared" si="1"/>
        <v>27138</v>
      </c>
      <c r="K175" s="6">
        <f t="shared" si="1"/>
        <v>14956</v>
      </c>
      <c r="L175" s="6">
        <f t="shared" si="1"/>
        <v>12522</v>
      </c>
      <c r="M175" s="6">
        <f t="shared" si="1"/>
        <v>18552</v>
      </c>
      <c r="N175" s="6">
        <f t="shared" si="1"/>
        <v>40128</v>
      </c>
      <c r="O175" s="6">
        <f t="shared" si="1"/>
        <v>29852</v>
      </c>
      <c r="P175" s="6">
        <f t="shared" si="1"/>
        <v>22328</v>
      </c>
      <c r="Q175" s="6">
        <f t="shared" si="1"/>
        <v>34167</v>
      </c>
      <c r="R175" s="6">
        <f t="shared" si="1"/>
        <v>22365</v>
      </c>
      <c r="S175" s="6">
        <f t="shared" si="1"/>
        <v>18007</v>
      </c>
    </row>
    <row r="176" spans="1:19" s="1" customFormat="1" x14ac:dyDescent="0.35">
      <c r="F176" s="1" t="s">
        <v>29</v>
      </c>
      <c r="G176" s="6">
        <f t="shared" si="1"/>
        <v>41854</v>
      </c>
      <c r="H176" s="6">
        <f t="shared" si="1"/>
        <v>36646</v>
      </c>
      <c r="I176" s="6">
        <f t="shared" si="1"/>
        <v>43365</v>
      </c>
      <c r="J176" s="6">
        <f t="shared" si="1"/>
        <v>50909</v>
      </c>
      <c r="K176" s="6">
        <f t="shared" si="1"/>
        <v>43035</v>
      </c>
      <c r="L176" s="6">
        <f t="shared" si="1"/>
        <v>21531</v>
      </c>
      <c r="M176" s="6">
        <f t="shared" si="1"/>
        <v>30372</v>
      </c>
      <c r="N176" s="6">
        <f t="shared" si="1"/>
        <v>38395</v>
      </c>
      <c r="O176" s="6">
        <f t="shared" si="1"/>
        <v>27971</v>
      </c>
      <c r="P176" s="6">
        <f t="shared" si="1"/>
        <v>47177</v>
      </c>
      <c r="Q176" s="6">
        <f t="shared" si="1"/>
        <v>44084</v>
      </c>
      <c r="R176" s="6">
        <f t="shared" si="1"/>
        <v>26072</v>
      </c>
      <c r="S176" s="6">
        <f t="shared" si="1"/>
        <v>18844</v>
      </c>
    </row>
    <row r="177" spans="6:6" x14ac:dyDescent="0.35">
      <c r="F177"/>
    </row>
    <row r="178" spans="6:6" x14ac:dyDescent="0.35">
      <c r="F178"/>
    </row>
    <row r="179" spans="6:6" x14ac:dyDescent="0.35">
      <c r="F179"/>
    </row>
    <row r="180" spans="6:6" x14ac:dyDescent="0.35">
      <c r="F180"/>
    </row>
    <row r="181" spans="6:6" x14ac:dyDescent="0.35">
      <c r="F181"/>
    </row>
    <row r="182" spans="6:6" x14ac:dyDescent="0.35">
      <c r="F182"/>
    </row>
    <row r="183" spans="6:6" x14ac:dyDescent="0.35">
      <c r="F183"/>
    </row>
    <row r="184" spans="6:6" x14ac:dyDescent="0.35">
      <c r="F184"/>
    </row>
    <row r="185" spans="6:6" x14ac:dyDescent="0.35">
      <c r="F185"/>
    </row>
    <row r="186" spans="6:6" x14ac:dyDescent="0.35">
      <c r="F186"/>
    </row>
    <row r="187" spans="6:6" x14ac:dyDescent="0.35">
      <c r="F187"/>
    </row>
    <row r="188" spans="6:6" x14ac:dyDescent="0.35">
      <c r="F188"/>
    </row>
    <row r="189" spans="6:6" x14ac:dyDescent="0.35">
      <c r="F189"/>
    </row>
    <row r="190" spans="6:6" x14ac:dyDescent="0.35">
      <c r="F190"/>
    </row>
    <row r="191" spans="6:6" x14ac:dyDescent="0.35">
      <c r="F191"/>
    </row>
    <row r="192" spans="6:6" x14ac:dyDescent="0.35">
      <c r="F192"/>
    </row>
    <row r="193" spans="6:6" x14ac:dyDescent="0.35">
      <c r="F193"/>
    </row>
    <row r="194" spans="6:6" x14ac:dyDescent="0.35">
      <c r="F194"/>
    </row>
    <row r="195" spans="6:6" x14ac:dyDescent="0.35">
      <c r="F195"/>
    </row>
    <row r="196" spans="6:6" x14ac:dyDescent="0.35">
      <c r="F196"/>
    </row>
    <row r="197" spans="6:6" x14ac:dyDescent="0.35">
      <c r="F197"/>
    </row>
    <row r="198" spans="6:6" x14ac:dyDescent="0.35">
      <c r="F198"/>
    </row>
    <row r="199" spans="6:6" x14ac:dyDescent="0.35">
      <c r="F199"/>
    </row>
    <row r="200" spans="6:6" x14ac:dyDescent="0.35">
      <c r="F200"/>
    </row>
    <row r="201" spans="6:6" x14ac:dyDescent="0.35">
      <c r="F201"/>
    </row>
    <row r="202" spans="6:6" x14ac:dyDescent="0.35">
      <c r="F202"/>
    </row>
    <row r="203" spans="6:6" x14ac:dyDescent="0.35">
      <c r="F203"/>
    </row>
    <row r="204" spans="6:6" x14ac:dyDescent="0.35">
      <c r="F204"/>
    </row>
    <row r="205" spans="6:6" x14ac:dyDescent="0.35">
      <c r="F205"/>
    </row>
    <row r="206" spans="6:6" x14ac:dyDescent="0.35">
      <c r="F206"/>
    </row>
    <row r="207" spans="6:6" x14ac:dyDescent="0.35">
      <c r="F207"/>
    </row>
    <row r="208" spans="6:6" x14ac:dyDescent="0.35">
      <c r="F208"/>
    </row>
    <row r="209" spans="6:6" x14ac:dyDescent="0.35">
      <c r="F209"/>
    </row>
    <row r="210" spans="6:6" x14ac:dyDescent="0.35">
      <c r="F210"/>
    </row>
    <row r="211" spans="6:6" x14ac:dyDescent="0.35">
      <c r="F211"/>
    </row>
    <row r="212" spans="6:6" x14ac:dyDescent="0.35">
      <c r="F212"/>
    </row>
    <row r="213" spans="6:6" x14ac:dyDescent="0.35">
      <c r="F213"/>
    </row>
    <row r="214" spans="6:6" x14ac:dyDescent="0.35">
      <c r="F214"/>
    </row>
    <row r="215" spans="6:6" x14ac:dyDescent="0.35">
      <c r="F215"/>
    </row>
    <row r="216" spans="6:6" x14ac:dyDescent="0.35">
      <c r="F216"/>
    </row>
    <row r="217" spans="6:6" x14ac:dyDescent="0.35">
      <c r="F217"/>
    </row>
    <row r="218" spans="6:6" x14ac:dyDescent="0.35">
      <c r="F218"/>
    </row>
    <row r="219" spans="6:6" x14ac:dyDescent="0.35">
      <c r="F219"/>
    </row>
    <row r="220" spans="6:6" x14ac:dyDescent="0.35">
      <c r="F220"/>
    </row>
    <row r="221" spans="6:6" x14ac:dyDescent="0.35">
      <c r="F221"/>
    </row>
    <row r="222" spans="6:6" x14ac:dyDescent="0.35">
      <c r="F222"/>
    </row>
    <row r="223" spans="6:6" x14ac:dyDescent="0.35">
      <c r="F223"/>
    </row>
    <row r="224" spans="6:6" x14ac:dyDescent="0.35">
      <c r="F224"/>
    </row>
    <row r="225" spans="6:6" x14ac:dyDescent="0.35">
      <c r="F225"/>
    </row>
    <row r="226" spans="6:6" x14ac:dyDescent="0.35">
      <c r="F226"/>
    </row>
    <row r="227" spans="6:6" x14ac:dyDescent="0.35">
      <c r="F227"/>
    </row>
    <row r="228" spans="6:6" x14ac:dyDescent="0.35">
      <c r="F228"/>
    </row>
    <row r="229" spans="6:6" x14ac:dyDescent="0.35">
      <c r="F229"/>
    </row>
    <row r="230" spans="6:6" x14ac:dyDescent="0.35">
      <c r="F230"/>
    </row>
    <row r="231" spans="6:6" x14ac:dyDescent="0.35">
      <c r="F231"/>
    </row>
    <row r="232" spans="6:6" x14ac:dyDescent="0.35">
      <c r="F232"/>
    </row>
    <row r="233" spans="6:6" x14ac:dyDescent="0.35">
      <c r="F233"/>
    </row>
    <row r="234" spans="6:6" x14ac:dyDescent="0.35">
      <c r="F234"/>
    </row>
    <row r="235" spans="6:6" x14ac:dyDescent="0.35">
      <c r="F235"/>
    </row>
    <row r="236" spans="6:6" x14ac:dyDescent="0.35">
      <c r="F236"/>
    </row>
    <row r="237" spans="6:6" x14ac:dyDescent="0.35">
      <c r="F237"/>
    </row>
    <row r="238" spans="6:6" x14ac:dyDescent="0.35">
      <c r="F238"/>
    </row>
    <row r="239" spans="6:6" x14ac:dyDescent="0.35">
      <c r="F239"/>
    </row>
    <row r="240" spans="6:6" x14ac:dyDescent="0.35">
      <c r="F240"/>
    </row>
    <row r="241" spans="6:6" x14ac:dyDescent="0.35">
      <c r="F241"/>
    </row>
    <row r="242" spans="6:6" x14ac:dyDescent="0.35">
      <c r="F242"/>
    </row>
    <row r="243" spans="6:6" x14ac:dyDescent="0.35">
      <c r="F243"/>
    </row>
    <row r="244" spans="6:6" x14ac:dyDescent="0.35">
      <c r="F244"/>
    </row>
    <row r="245" spans="6:6" x14ac:dyDescent="0.35">
      <c r="F245"/>
    </row>
    <row r="246" spans="6:6" x14ac:dyDescent="0.35">
      <c r="F246"/>
    </row>
    <row r="247" spans="6:6" x14ac:dyDescent="0.35">
      <c r="F247"/>
    </row>
    <row r="248" spans="6:6" x14ac:dyDescent="0.35">
      <c r="F248"/>
    </row>
    <row r="249" spans="6:6" x14ac:dyDescent="0.35">
      <c r="F249"/>
    </row>
    <row r="250" spans="6:6" x14ac:dyDescent="0.35">
      <c r="F250"/>
    </row>
    <row r="251" spans="6:6" x14ac:dyDescent="0.35">
      <c r="F251"/>
    </row>
    <row r="252" spans="6:6" x14ac:dyDescent="0.35">
      <c r="F252"/>
    </row>
    <row r="253" spans="6:6" x14ac:dyDescent="0.35">
      <c r="F253"/>
    </row>
    <row r="254" spans="6:6" x14ac:dyDescent="0.35">
      <c r="F254"/>
    </row>
    <row r="255" spans="6:6" x14ac:dyDescent="0.35">
      <c r="F255"/>
    </row>
    <row r="256" spans="6:6" x14ac:dyDescent="0.35">
      <c r="F256"/>
    </row>
    <row r="257" spans="6:6" x14ac:dyDescent="0.35">
      <c r="F257"/>
    </row>
    <row r="258" spans="6:6" x14ac:dyDescent="0.35">
      <c r="F258"/>
    </row>
    <row r="259" spans="6:6" x14ac:dyDescent="0.35">
      <c r="F259"/>
    </row>
    <row r="260" spans="6:6" x14ac:dyDescent="0.35">
      <c r="F260"/>
    </row>
    <row r="261" spans="6:6" x14ac:dyDescent="0.35">
      <c r="F261"/>
    </row>
    <row r="262" spans="6:6" x14ac:dyDescent="0.35">
      <c r="F262"/>
    </row>
    <row r="263" spans="6:6" x14ac:dyDescent="0.35">
      <c r="F263"/>
    </row>
    <row r="264" spans="6:6" x14ac:dyDescent="0.35">
      <c r="F264"/>
    </row>
    <row r="265" spans="6:6" x14ac:dyDescent="0.35">
      <c r="F265"/>
    </row>
    <row r="266" spans="6:6" x14ac:dyDescent="0.35">
      <c r="F266"/>
    </row>
    <row r="267" spans="6:6" x14ac:dyDescent="0.35">
      <c r="F267"/>
    </row>
    <row r="268" spans="6:6" x14ac:dyDescent="0.35">
      <c r="F268"/>
    </row>
    <row r="269" spans="6:6" x14ac:dyDescent="0.35">
      <c r="F269"/>
    </row>
    <row r="270" spans="6:6" x14ac:dyDescent="0.35">
      <c r="F270"/>
    </row>
    <row r="271" spans="6:6" x14ac:dyDescent="0.35">
      <c r="F271"/>
    </row>
    <row r="272" spans="6:6" x14ac:dyDescent="0.35">
      <c r="F272"/>
    </row>
    <row r="273" spans="6:6" x14ac:dyDescent="0.35">
      <c r="F273"/>
    </row>
    <row r="274" spans="6:6" x14ac:dyDescent="0.35">
      <c r="F274"/>
    </row>
    <row r="275" spans="6:6" x14ac:dyDescent="0.35">
      <c r="F275"/>
    </row>
    <row r="276" spans="6:6" x14ac:dyDescent="0.35">
      <c r="F276"/>
    </row>
    <row r="277" spans="6:6" x14ac:dyDescent="0.35">
      <c r="F277"/>
    </row>
    <row r="278" spans="6:6" x14ac:dyDescent="0.35">
      <c r="F278"/>
    </row>
    <row r="279" spans="6:6" x14ac:dyDescent="0.35">
      <c r="F279"/>
    </row>
    <row r="280" spans="6:6" x14ac:dyDescent="0.35">
      <c r="F280"/>
    </row>
    <row r="281" spans="6:6" x14ac:dyDescent="0.35">
      <c r="F281"/>
    </row>
    <row r="282" spans="6:6" x14ac:dyDescent="0.35">
      <c r="F282"/>
    </row>
    <row r="283" spans="6:6" x14ac:dyDescent="0.35">
      <c r="F283"/>
    </row>
    <row r="284" spans="6:6" x14ac:dyDescent="0.35">
      <c r="F284"/>
    </row>
    <row r="285" spans="6:6" x14ac:dyDescent="0.35">
      <c r="F285"/>
    </row>
    <row r="286" spans="6:6" x14ac:dyDescent="0.35">
      <c r="F286"/>
    </row>
    <row r="287" spans="6:6" x14ac:dyDescent="0.35">
      <c r="F287"/>
    </row>
    <row r="288" spans="6:6" x14ac:dyDescent="0.35">
      <c r="F288"/>
    </row>
    <row r="289" spans="6:6" x14ac:dyDescent="0.35">
      <c r="F289"/>
    </row>
    <row r="290" spans="6:6" x14ac:dyDescent="0.35">
      <c r="F290"/>
    </row>
    <row r="291" spans="6:6" x14ac:dyDescent="0.35">
      <c r="F291"/>
    </row>
    <row r="292" spans="6:6" x14ac:dyDescent="0.35">
      <c r="F292"/>
    </row>
    <row r="293" spans="6:6" x14ac:dyDescent="0.35">
      <c r="F293"/>
    </row>
    <row r="294" spans="6:6" x14ac:dyDescent="0.35">
      <c r="F294"/>
    </row>
    <row r="295" spans="6:6" x14ac:dyDescent="0.35">
      <c r="F295"/>
    </row>
    <row r="296" spans="6:6" x14ac:dyDescent="0.35">
      <c r="F296"/>
    </row>
    <row r="297" spans="6:6" x14ac:dyDescent="0.35">
      <c r="F297"/>
    </row>
    <row r="298" spans="6:6" x14ac:dyDescent="0.35">
      <c r="F298"/>
    </row>
    <row r="299" spans="6:6" x14ac:dyDescent="0.35">
      <c r="F299"/>
    </row>
    <row r="300" spans="6:6" x14ac:dyDescent="0.35">
      <c r="F300"/>
    </row>
    <row r="301" spans="6:6" x14ac:dyDescent="0.35">
      <c r="F301"/>
    </row>
    <row r="302" spans="6:6" x14ac:dyDescent="0.35">
      <c r="F302"/>
    </row>
    <row r="303" spans="6:6" x14ac:dyDescent="0.35">
      <c r="F303"/>
    </row>
    <row r="304" spans="6:6" x14ac:dyDescent="0.35">
      <c r="F304"/>
    </row>
    <row r="305" spans="6:6" x14ac:dyDescent="0.35">
      <c r="F305"/>
    </row>
    <row r="306" spans="6:6" x14ac:dyDescent="0.35">
      <c r="F306"/>
    </row>
    <row r="307" spans="6:6" x14ac:dyDescent="0.35">
      <c r="F307"/>
    </row>
    <row r="308" spans="6:6" x14ac:dyDescent="0.35">
      <c r="F308"/>
    </row>
    <row r="309" spans="6:6" x14ac:dyDescent="0.35">
      <c r="F309"/>
    </row>
    <row r="310" spans="6:6" x14ac:dyDescent="0.35">
      <c r="F310"/>
    </row>
    <row r="311" spans="6:6" x14ac:dyDescent="0.35">
      <c r="F311"/>
    </row>
    <row r="312" spans="6:6" x14ac:dyDescent="0.35">
      <c r="F312"/>
    </row>
    <row r="313" spans="6:6" x14ac:dyDescent="0.35">
      <c r="F313"/>
    </row>
    <row r="314" spans="6:6" x14ac:dyDescent="0.35">
      <c r="F314"/>
    </row>
    <row r="315" spans="6:6" x14ac:dyDescent="0.35">
      <c r="F315"/>
    </row>
    <row r="316" spans="6:6" x14ac:dyDescent="0.35">
      <c r="F316"/>
    </row>
    <row r="317" spans="6:6" x14ac:dyDescent="0.35">
      <c r="F317"/>
    </row>
    <row r="318" spans="6:6" x14ac:dyDescent="0.35">
      <c r="F318"/>
    </row>
    <row r="319" spans="6:6" x14ac:dyDescent="0.35">
      <c r="F319"/>
    </row>
    <row r="320" spans="6:6" x14ac:dyDescent="0.35">
      <c r="F320"/>
    </row>
    <row r="321" spans="6:6" x14ac:dyDescent="0.35">
      <c r="F321"/>
    </row>
    <row r="322" spans="6:6" x14ac:dyDescent="0.35">
      <c r="F322"/>
    </row>
    <row r="323" spans="6:6" x14ac:dyDescent="0.35">
      <c r="F323"/>
    </row>
    <row r="324" spans="6:6" x14ac:dyDescent="0.35">
      <c r="F324"/>
    </row>
    <row r="325" spans="6:6" x14ac:dyDescent="0.35">
      <c r="F325"/>
    </row>
    <row r="326" spans="6:6" x14ac:dyDescent="0.35">
      <c r="F326"/>
    </row>
    <row r="327" spans="6:6" x14ac:dyDescent="0.35">
      <c r="F327"/>
    </row>
    <row r="328" spans="6:6" x14ac:dyDescent="0.35">
      <c r="F328"/>
    </row>
    <row r="329" spans="6:6" x14ac:dyDescent="0.35">
      <c r="F329"/>
    </row>
    <row r="330" spans="6:6" x14ac:dyDescent="0.35">
      <c r="F330"/>
    </row>
    <row r="331" spans="6:6" x14ac:dyDescent="0.35">
      <c r="F331"/>
    </row>
    <row r="332" spans="6:6" x14ac:dyDescent="0.35">
      <c r="F332"/>
    </row>
  </sheetData>
  <autoFilter ref="A1:S176" xr:uid="{C9082EBC-AF0B-4209-8D02-4CF7830B5997}"/>
  <sortState xmlns:xlrd2="http://schemas.microsoft.com/office/spreadsheetml/2017/richdata2" ref="F168:F332">
    <sortCondition ref="F168:F332"/>
  </sortState>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CE1A1-9512-4AED-958B-E58A45A8F0A2}">
  <sheetPr codeName="Sheet16"/>
  <dimension ref="A1:I126"/>
  <sheetViews>
    <sheetView topLeftCell="A10" workbookViewId="0">
      <selection activeCell="E58" sqref="E58"/>
    </sheetView>
  </sheetViews>
  <sheetFormatPr defaultColWidth="9.453125" defaultRowHeight="14.5" x14ac:dyDescent="0.35"/>
  <cols>
    <col min="1" max="1" width="9.453125" style="2" bestFit="1" customWidth="1"/>
    <col min="2" max="2" width="34" style="2" bestFit="1" customWidth="1"/>
    <col min="3" max="3" width="28.453125" style="2" bestFit="1" customWidth="1"/>
    <col min="4" max="4" width="27.453125" style="2" bestFit="1" customWidth="1"/>
    <col min="5" max="5" width="27.453125" style="2" customWidth="1"/>
    <col min="6" max="9" width="8.54296875" style="2" customWidth="1"/>
    <col min="10" max="16384" width="9.453125" style="2"/>
  </cols>
  <sheetData>
    <row r="1" spans="1:9" s="4" customFormat="1" x14ac:dyDescent="0.35">
      <c r="A1" s="4" t="s">
        <v>581</v>
      </c>
      <c r="B1" s="4" t="s">
        <v>582</v>
      </c>
      <c r="C1" s="4" t="s">
        <v>583</v>
      </c>
      <c r="D1" s="4" t="s">
        <v>584</v>
      </c>
      <c r="E1" s="4" t="s">
        <v>1</v>
      </c>
      <c r="F1" s="4" t="s">
        <v>586</v>
      </c>
      <c r="G1" s="4" t="s">
        <v>587</v>
      </c>
      <c r="H1" s="4" t="s">
        <v>588</v>
      </c>
      <c r="I1" s="4" t="s">
        <v>589</v>
      </c>
    </row>
    <row r="2" spans="1:9" x14ac:dyDescent="0.35">
      <c r="A2" s="2" t="s">
        <v>590</v>
      </c>
      <c r="B2" s="2" t="s">
        <v>591</v>
      </c>
      <c r="C2" s="2" t="s">
        <v>592</v>
      </c>
      <c r="D2" s="2" t="s">
        <v>592</v>
      </c>
      <c r="E2" s="2" t="str">
        <f>VLOOKUP(A2,Sales!$A:$F,6,FALSE)</f>
        <v>Roll</v>
      </c>
      <c r="F2" s="5">
        <v>3645</v>
      </c>
      <c r="G2" s="5">
        <v>2086</v>
      </c>
      <c r="H2" s="5">
        <v>6794</v>
      </c>
      <c r="I2" s="5">
        <v>4084</v>
      </c>
    </row>
    <row r="3" spans="1:9" x14ac:dyDescent="0.35">
      <c r="A3" s="2" t="s">
        <v>593</v>
      </c>
      <c r="B3" s="2" t="s">
        <v>594</v>
      </c>
      <c r="C3" s="2" t="s">
        <v>592</v>
      </c>
      <c r="D3" s="2" t="s">
        <v>592</v>
      </c>
      <c r="E3" s="2" t="str">
        <f>VLOOKUP(A3,Sales!$A:$F,6,FALSE)</f>
        <v>Roll</v>
      </c>
      <c r="F3" s="5">
        <v>5733</v>
      </c>
      <c r="G3" s="5">
        <v>14975</v>
      </c>
      <c r="H3" s="5">
        <v>6693</v>
      </c>
      <c r="I3" s="5">
        <v>15173</v>
      </c>
    </row>
    <row r="4" spans="1:9" x14ac:dyDescent="0.35">
      <c r="A4" s="2" t="s">
        <v>595</v>
      </c>
      <c r="B4" s="2" t="s">
        <v>596</v>
      </c>
      <c r="C4" s="2" t="s">
        <v>597</v>
      </c>
      <c r="D4" s="2" t="s">
        <v>597</v>
      </c>
      <c r="E4" s="2" t="str">
        <f>VLOOKUP(A4,Sales!$A:$F,6,FALSE)</f>
        <v>Parbaked</v>
      </c>
      <c r="F4" s="5">
        <v>29989</v>
      </c>
      <c r="G4" s="5">
        <v>31958</v>
      </c>
      <c r="H4" s="5">
        <v>15556</v>
      </c>
      <c r="I4" s="5">
        <v>15079</v>
      </c>
    </row>
    <row r="5" spans="1:9" x14ac:dyDescent="0.35">
      <c r="A5" s="2" t="s">
        <v>598</v>
      </c>
      <c r="B5" s="2" t="s">
        <v>599</v>
      </c>
      <c r="C5" s="2" t="s">
        <v>600</v>
      </c>
      <c r="D5" s="2" t="s">
        <v>600</v>
      </c>
      <c r="E5" s="2" t="str">
        <f>VLOOKUP(A5,Sales!$A:$F,6,FALSE)</f>
        <v>Cake II</v>
      </c>
      <c r="F5" s="5">
        <v>9688</v>
      </c>
      <c r="G5" s="5">
        <v>8832</v>
      </c>
      <c r="H5" s="5">
        <v>8550</v>
      </c>
      <c r="I5" s="5">
        <v>7440</v>
      </c>
    </row>
    <row r="6" spans="1:9" x14ac:dyDescent="0.35">
      <c r="A6" s="2" t="s">
        <v>601</v>
      </c>
      <c r="B6" s="2" t="s">
        <v>602</v>
      </c>
      <c r="C6" s="2" t="s">
        <v>600</v>
      </c>
      <c r="D6" s="2" t="s">
        <v>600</v>
      </c>
      <c r="E6" s="2" t="str">
        <f>VLOOKUP(A6,Sales!$A:$F,6,FALSE)</f>
        <v>Cake II</v>
      </c>
      <c r="F6" s="5">
        <v>17255</v>
      </c>
      <c r="G6" s="5">
        <v>14486</v>
      </c>
      <c r="H6" s="5">
        <v>14877</v>
      </c>
      <c r="I6" s="5">
        <v>11555</v>
      </c>
    </row>
    <row r="7" spans="1:9" x14ac:dyDescent="0.35">
      <c r="A7" s="2" t="s">
        <v>603</v>
      </c>
      <c r="B7" s="2" t="s">
        <v>604</v>
      </c>
      <c r="C7" s="2" t="s">
        <v>600</v>
      </c>
      <c r="D7" s="2" t="s">
        <v>600</v>
      </c>
      <c r="E7" s="2" t="str">
        <f>VLOOKUP(A7,Sales!$A:$F,6,FALSE)</f>
        <v>Cake II</v>
      </c>
      <c r="F7" s="5">
        <v>5389</v>
      </c>
      <c r="G7" s="5">
        <v>4752</v>
      </c>
      <c r="H7" s="5">
        <v>4127</v>
      </c>
      <c r="I7" s="5">
        <v>4752</v>
      </c>
    </row>
    <row r="8" spans="1:9" x14ac:dyDescent="0.35">
      <c r="A8" s="2" t="s">
        <v>605</v>
      </c>
      <c r="B8" s="2" t="s">
        <v>606</v>
      </c>
      <c r="C8" s="2" t="s">
        <v>600</v>
      </c>
      <c r="D8" s="2" t="s">
        <v>600</v>
      </c>
      <c r="E8" s="2" t="str">
        <f>VLOOKUP(A8,Sales!$A:$F,6,FALSE)</f>
        <v>Cake II</v>
      </c>
      <c r="F8" s="5">
        <v>9053</v>
      </c>
      <c r="G8" s="5">
        <v>7007</v>
      </c>
      <c r="H8" s="5">
        <v>6672</v>
      </c>
      <c r="I8" s="5">
        <v>5795</v>
      </c>
    </row>
    <row r="9" spans="1:9" x14ac:dyDescent="0.35">
      <c r="A9" s="2" t="s">
        <v>607</v>
      </c>
      <c r="B9" s="2" t="s">
        <v>608</v>
      </c>
      <c r="C9" s="2" t="s">
        <v>600</v>
      </c>
      <c r="D9" s="2" t="s">
        <v>600</v>
      </c>
      <c r="E9" s="2" t="str">
        <f>VLOOKUP(A9,Sales!$A:$F,6,FALSE)</f>
        <v>Cake II</v>
      </c>
      <c r="F9" s="5">
        <v>17392</v>
      </c>
      <c r="G9" s="5">
        <v>12576</v>
      </c>
      <c r="H9" s="5">
        <v>14832</v>
      </c>
      <c r="I9" s="5">
        <v>9895</v>
      </c>
    </row>
    <row r="10" spans="1:9" x14ac:dyDescent="0.35">
      <c r="A10" s="2" t="s">
        <v>609</v>
      </c>
      <c r="B10" s="2" t="s">
        <v>610</v>
      </c>
      <c r="C10" s="2" t="s">
        <v>611</v>
      </c>
      <c r="D10" s="2" t="s">
        <v>611</v>
      </c>
      <c r="E10" s="2" t="str">
        <f>VLOOKUP(A10,Sales!$A:$F,6,FALSE)</f>
        <v>Iced Layers</v>
      </c>
      <c r="F10" s="5">
        <v>5524</v>
      </c>
      <c r="G10" s="5">
        <v>4021</v>
      </c>
      <c r="H10" s="5">
        <v>4222</v>
      </c>
      <c r="I10" s="5"/>
    </row>
    <row r="11" spans="1:9" x14ac:dyDescent="0.35">
      <c r="A11" s="2" t="s">
        <v>612</v>
      </c>
      <c r="B11" s="2" t="s">
        <v>613</v>
      </c>
      <c r="C11" s="2" t="s">
        <v>611</v>
      </c>
      <c r="D11" s="2" t="s">
        <v>611</v>
      </c>
      <c r="E11" s="2" t="str">
        <f>VLOOKUP(A11,Sales!$A:$F,6,FALSE)</f>
        <v>Iced Layers</v>
      </c>
      <c r="F11" s="5">
        <v>6297</v>
      </c>
      <c r="G11" s="5">
        <v>4535</v>
      </c>
      <c r="H11" s="5">
        <v>4776</v>
      </c>
      <c r="I11" s="5">
        <v>6994</v>
      </c>
    </row>
    <row r="12" spans="1:9" x14ac:dyDescent="0.35">
      <c r="A12" s="2" t="s">
        <v>614</v>
      </c>
      <c r="B12" s="2" t="s">
        <v>615</v>
      </c>
      <c r="C12" s="2" t="s">
        <v>611</v>
      </c>
      <c r="D12" s="2" t="s">
        <v>611</v>
      </c>
      <c r="E12" s="2" t="str">
        <f>VLOOKUP(A12,Sales!$A:$F,6,FALSE)</f>
        <v>Iced Layers</v>
      </c>
      <c r="F12" s="5">
        <v>4939</v>
      </c>
      <c r="G12" s="5"/>
      <c r="H12" s="5">
        <v>11084</v>
      </c>
      <c r="I12" s="5">
        <v>4219</v>
      </c>
    </row>
    <row r="13" spans="1:9" x14ac:dyDescent="0.35">
      <c r="A13" s="2" t="s">
        <v>616</v>
      </c>
      <c r="B13" s="2" t="s">
        <v>617</v>
      </c>
      <c r="C13" s="2" t="s">
        <v>611</v>
      </c>
      <c r="D13" s="2" t="s">
        <v>611</v>
      </c>
      <c r="E13" s="2" t="str">
        <f>VLOOKUP(A13,Sales!$A:$F,6,FALSE)</f>
        <v>Iced Layers</v>
      </c>
      <c r="F13" s="5">
        <v>4467</v>
      </c>
      <c r="G13" s="5">
        <v>6018</v>
      </c>
      <c r="H13" s="5">
        <v>560</v>
      </c>
      <c r="I13" s="5"/>
    </row>
    <row r="14" spans="1:9" x14ac:dyDescent="0.35">
      <c r="A14" s="2" t="s">
        <v>618</v>
      </c>
      <c r="B14" s="2" t="s">
        <v>619</v>
      </c>
      <c r="C14" s="2" t="s">
        <v>611</v>
      </c>
      <c r="D14" s="2" t="s">
        <v>611</v>
      </c>
      <c r="E14" s="2" t="str">
        <f>VLOOKUP(A14,Sales!$A:$F,6,FALSE)</f>
        <v>Iced Layers</v>
      </c>
      <c r="F14" s="5">
        <v>5322</v>
      </c>
      <c r="G14" s="5">
        <v>4215</v>
      </c>
      <c r="H14" s="5">
        <v>336</v>
      </c>
      <c r="I14" s="5">
        <v>8673</v>
      </c>
    </row>
    <row r="15" spans="1:9" x14ac:dyDescent="0.35">
      <c r="A15" s="2" t="s">
        <v>620</v>
      </c>
      <c r="B15" s="2" t="s">
        <v>621</v>
      </c>
      <c r="C15" s="2" t="s">
        <v>611</v>
      </c>
      <c r="D15" s="2" t="s">
        <v>611</v>
      </c>
      <c r="E15" s="2" t="str">
        <f>VLOOKUP(A15,Sales!$A:$F,6,FALSE)</f>
        <v>Iced Layers</v>
      </c>
      <c r="F15" s="5">
        <v>3083</v>
      </c>
      <c r="G15" s="5">
        <v>2278</v>
      </c>
      <c r="H15" s="5">
        <v>5249</v>
      </c>
      <c r="I15" s="5">
        <v>9411</v>
      </c>
    </row>
    <row r="16" spans="1:9" x14ac:dyDescent="0.35">
      <c r="A16" s="2" t="s">
        <v>622</v>
      </c>
      <c r="B16" s="2" t="s">
        <v>623</v>
      </c>
      <c r="C16" s="2" t="s">
        <v>611</v>
      </c>
      <c r="D16" s="2" t="s">
        <v>611</v>
      </c>
      <c r="E16" s="2" t="str">
        <f>VLOOKUP(A16,Sales!$A:$F,6,FALSE)</f>
        <v>Iced Layers</v>
      </c>
      <c r="F16" s="5">
        <v>4061</v>
      </c>
      <c r="G16" s="5">
        <v>5929</v>
      </c>
      <c r="H16" s="5">
        <v>4140</v>
      </c>
      <c r="I16" s="5">
        <v>3077</v>
      </c>
    </row>
    <row r="17" spans="1:9" x14ac:dyDescent="0.35">
      <c r="A17" s="2" t="s">
        <v>624</v>
      </c>
      <c r="B17" s="2" t="s">
        <v>625</v>
      </c>
      <c r="C17" s="2" t="s">
        <v>611</v>
      </c>
      <c r="D17" s="2" t="s">
        <v>611</v>
      </c>
      <c r="E17" s="2" t="str">
        <f>VLOOKUP(A17,Sales!$A:$F,6,FALSE)</f>
        <v>Iced Quarter Sheet</v>
      </c>
      <c r="F17" s="5"/>
      <c r="G17" s="5">
        <v>2254</v>
      </c>
      <c r="H17" s="5">
        <v>2452</v>
      </c>
      <c r="I17" s="5"/>
    </row>
    <row r="18" spans="1:9" x14ac:dyDescent="0.35">
      <c r="A18" s="2" t="s">
        <v>626</v>
      </c>
      <c r="B18" s="2" t="s">
        <v>627</v>
      </c>
      <c r="C18" s="2" t="s">
        <v>611</v>
      </c>
      <c r="D18" s="2" t="s">
        <v>611</v>
      </c>
      <c r="E18" s="2" t="str">
        <f>VLOOKUP(A18,Sales!$A:$F,6,FALSE)</f>
        <v>Iced Quarter Sheet</v>
      </c>
      <c r="F18" s="5">
        <v>5245</v>
      </c>
      <c r="G18" s="5">
        <v>6889</v>
      </c>
      <c r="H18" s="5">
        <v>3179</v>
      </c>
      <c r="I18" s="5">
        <v>7586</v>
      </c>
    </row>
    <row r="19" spans="1:9" x14ac:dyDescent="0.35">
      <c r="A19" s="2" t="s">
        <v>628</v>
      </c>
      <c r="B19" s="2" t="s">
        <v>629</v>
      </c>
      <c r="C19" s="2" t="s">
        <v>611</v>
      </c>
      <c r="D19" s="2" t="s">
        <v>611</v>
      </c>
      <c r="E19" s="2" t="str">
        <f>VLOOKUP(A19,Sales!$A:$F,6,FALSE)</f>
        <v>Iced Quarter Sheet</v>
      </c>
      <c r="F19" s="5">
        <v>1948</v>
      </c>
      <c r="G19" s="5">
        <v>1860</v>
      </c>
      <c r="H19" s="5">
        <v>2894</v>
      </c>
      <c r="I19" s="5">
        <v>3310</v>
      </c>
    </row>
    <row r="20" spans="1:9" x14ac:dyDescent="0.35">
      <c r="A20" s="2" t="s">
        <v>630</v>
      </c>
      <c r="B20" s="2" t="s">
        <v>631</v>
      </c>
      <c r="C20" s="2" t="s">
        <v>611</v>
      </c>
      <c r="D20" s="2" t="s">
        <v>611</v>
      </c>
      <c r="E20" s="2" t="str">
        <f>VLOOKUP(A20,Sales!$A:$F,6,FALSE)</f>
        <v>Iced Quarter Sheet</v>
      </c>
      <c r="F20" s="5">
        <v>2150</v>
      </c>
      <c r="G20" s="5">
        <v>2916</v>
      </c>
      <c r="H20" s="5">
        <v>2828</v>
      </c>
      <c r="I20" s="5">
        <v>1896</v>
      </c>
    </row>
    <row r="21" spans="1:9" x14ac:dyDescent="0.35">
      <c r="A21" s="2" t="s">
        <v>632</v>
      </c>
      <c r="B21" s="2" t="s">
        <v>633</v>
      </c>
      <c r="C21" s="2" t="s">
        <v>611</v>
      </c>
      <c r="D21" s="2" t="s">
        <v>611</v>
      </c>
      <c r="E21" s="2" t="str">
        <f>VLOOKUP(A21,Sales!$A:$F,6,FALSE)</f>
        <v>Iced Quarter Sheet</v>
      </c>
      <c r="F21" s="5">
        <v>656</v>
      </c>
      <c r="G21" s="5">
        <v>4259</v>
      </c>
      <c r="H21" s="5">
        <v>3940</v>
      </c>
      <c r="I21" s="5">
        <v>382</v>
      </c>
    </row>
    <row r="22" spans="1:9" x14ac:dyDescent="0.35">
      <c r="A22" s="2" t="s">
        <v>636</v>
      </c>
      <c r="B22" s="2" t="s">
        <v>637</v>
      </c>
      <c r="C22" s="2" t="s">
        <v>600</v>
      </c>
      <c r="D22" s="2" t="s">
        <v>600</v>
      </c>
      <c r="E22" s="2" t="str">
        <f>VLOOKUP(A22,Sales!$A:$F,6,FALSE)</f>
        <v>Cake I</v>
      </c>
      <c r="F22" s="5">
        <v>1260</v>
      </c>
      <c r="G22" s="5">
        <v>179</v>
      </c>
      <c r="H22" s="5">
        <v>1870</v>
      </c>
      <c r="I22" s="5">
        <v>1355</v>
      </c>
    </row>
    <row r="23" spans="1:9" x14ac:dyDescent="0.35">
      <c r="A23" s="2" t="s">
        <v>638</v>
      </c>
      <c r="B23" s="2" t="s">
        <v>639</v>
      </c>
      <c r="C23" s="2" t="s">
        <v>640</v>
      </c>
      <c r="D23" s="2" t="s">
        <v>640</v>
      </c>
      <c r="E23" s="2" t="str">
        <f>VLOOKUP(A23,Sales!$A:$F,6,FALSE)</f>
        <v>Bread</v>
      </c>
      <c r="F23" s="5">
        <v>19093</v>
      </c>
      <c r="G23" s="5">
        <v>16412</v>
      </c>
      <c r="H23" s="5">
        <v>11781</v>
      </c>
      <c r="I23" s="5">
        <v>11605</v>
      </c>
    </row>
    <row r="24" spans="1:9" x14ac:dyDescent="0.35">
      <c r="A24" s="2" t="s">
        <v>641</v>
      </c>
      <c r="B24" s="2" t="s">
        <v>642</v>
      </c>
      <c r="C24" s="2" t="s">
        <v>640</v>
      </c>
      <c r="D24" s="2" t="s">
        <v>640</v>
      </c>
      <c r="E24" s="2" t="str">
        <f>VLOOKUP(A24,Sales!$A:$F,6,FALSE)</f>
        <v>Bread</v>
      </c>
      <c r="F24" s="5">
        <v>9306</v>
      </c>
      <c r="G24" s="5">
        <v>8291</v>
      </c>
      <c r="H24" s="5">
        <v>9970</v>
      </c>
      <c r="I24" s="5">
        <v>6147</v>
      </c>
    </row>
    <row r="25" spans="1:9" x14ac:dyDescent="0.35">
      <c r="A25" s="2" t="s">
        <v>643</v>
      </c>
      <c r="B25" s="2" t="s">
        <v>644</v>
      </c>
      <c r="C25" s="2" t="s">
        <v>640</v>
      </c>
      <c r="D25" s="2" t="s">
        <v>640</v>
      </c>
      <c r="E25" s="2" t="str">
        <f>VLOOKUP(A25,Sales!$A:$F,6,FALSE)</f>
        <v>Bread</v>
      </c>
      <c r="F25" s="5">
        <v>1032</v>
      </c>
      <c r="G25" s="5">
        <v>579</v>
      </c>
      <c r="H25" s="5">
        <v>928</v>
      </c>
      <c r="I25" s="5">
        <v>1041</v>
      </c>
    </row>
    <row r="26" spans="1:9" x14ac:dyDescent="0.35">
      <c r="A26" s="2" t="s">
        <v>645</v>
      </c>
      <c r="B26" s="2" t="s">
        <v>646</v>
      </c>
      <c r="C26" s="2" t="s">
        <v>640</v>
      </c>
      <c r="D26" s="2" t="s">
        <v>640</v>
      </c>
      <c r="E26" s="2" t="str">
        <f>VLOOKUP(A26,Sales!$A:$F,6,FALSE)</f>
        <v>Bread</v>
      </c>
      <c r="F26" s="5">
        <v>474</v>
      </c>
      <c r="G26" s="5"/>
      <c r="H26" s="5">
        <v>596</v>
      </c>
      <c r="I26" s="5">
        <v>472</v>
      </c>
    </row>
    <row r="27" spans="1:9" x14ac:dyDescent="0.35">
      <c r="A27" s="2" t="s">
        <v>647</v>
      </c>
      <c r="B27" s="2" t="s">
        <v>648</v>
      </c>
      <c r="C27" s="2" t="s">
        <v>640</v>
      </c>
      <c r="D27" s="2" t="s">
        <v>640</v>
      </c>
      <c r="E27" s="2" t="str">
        <f>VLOOKUP(A27,Sales!$A:$F,6,FALSE)</f>
        <v>Bread</v>
      </c>
      <c r="F27" s="5">
        <v>479</v>
      </c>
      <c r="G27" s="5">
        <v>842</v>
      </c>
      <c r="H27" s="5">
        <v>967</v>
      </c>
      <c r="I27" s="5">
        <v>862</v>
      </c>
    </row>
    <row r="28" spans="1:9" x14ac:dyDescent="0.35">
      <c r="A28" s="2" t="s">
        <v>649</v>
      </c>
      <c r="B28" s="2" t="s">
        <v>650</v>
      </c>
      <c r="C28" s="2" t="s">
        <v>651</v>
      </c>
      <c r="D28" s="2" t="s">
        <v>651</v>
      </c>
      <c r="E28" s="2" t="str">
        <f>VLOOKUP(A28,Sales!$A:$F,6,FALSE)</f>
        <v>Danish</v>
      </c>
      <c r="F28" s="5"/>
      <c r="G28" s="5">
        <v>966</v>
      </c>
      <c r="H28" s="5">
        <v>150</v>
      </c>
      <c r="I28" s="5">
        <v>1148</v>
      </c>
    </row>
    <row r="29" spans="1:9" x14ac:dyDescent="0.35">
      <c r="A29" s="2" t="s">
        <v>652</v>
      </c>
      <c r="B29" s="2" t="s">
        <v>653</v>
      </c>
      <c r="C29" s="2" t="s">
        <v>640</v>
      </c>
      <c r="D29" s="2" t="s">
        <v>640</v>
      </c>
      <c r="E29" s="2" t="str">
        <f>VLOOKUP(A29,Sales!$A:$F,6,FALSE)</f>
        <v>Bread</v>
      </c>
      <c r="F29" s="5">
        <v>1286</v>
      </c>
      <c r="G29" s="5">
        <v>887</v>
      </c>
      <c r="H29" s="5">
        <v>1235</v>
      </c>
      <c r="I29" s="5">
        <v>1344</v>
      </c>
    </row>
    <row r="30" spans="1:9" x14ac:dyDescent="0.35">
      <c r="A30" s="2" t="s">
        <v>654</v>
      </c>
      <c r="B30" s="2" t="s">
        <v>655</v>
      </c>
      <c r="C30" s="2" t="s">
        <v>600</v>
      </c>
      <c r="D30" s="2" t="s">
        <v>600</v>
      </c>
      <c r="E30" s="2" t="str">
        <f>VLOOKUP(A30,Sales!$A:$F,6,FALSE)</f>
        <v>Cake I</v>
      </c>
      <c r="F30" s="5">
        <v>3567</v>
      </c>
      <c r="G30" s="5"/>
      <c r="H30" s="5">
        <v>2528</v>
      </c>
      <c r="I30" s="5">
        <v>1493</v>
      </c>
    </row>
    <row r="31" spans="1:9" x14ac:dyDescent="0.35">
      <c r="A31" s="2" t="s">
        <v>656</v>
      </c>
      <c r="B31" s="2" t="s">
        <v>657</v>
      </c>
      <c r="C31" s="2" t="s">
        <v>640</v>
      </c>
      <c r="D31" s="2" t="s">
        <v>640</v>
      </c>
      <c r="E31" s="2" t="str">
        <f>VLOOKUP(A31,Sales!$A:$F,6,FALSE)</f>
        <v>Bread</v>
      </c>
      <c r="F31" s="5">
        <v>1531</v>
      </c>
      <c r="G31" s="5">
        <v>2089</v>
      </c>
      <c r="H31" s="5">
        <v>1402</v>
      </c>
      <c r="I31" s="5">
        <v>2089</v>
      </c>
    </row>
    <row r="32" spans="1:9" x14ac:dyDescent="0.35">
      <c r="A32" s="2" t="s">
        <v>658</v>
      </c>
      <c r="B32" s="2" t="s">
        <v>659</v>
      </c>
      <c r="C32" s="2" t="s">
        <v>640</v>
      </c>
      <c r="D32" s="2" t="s">
        <v>640</v>
      </c>
      <c r="E32" s="2" t="str">
        <f>VLOOKUP(A32,Sales!$A:$F,6,FALSE)</f>
        <v>Bread</v>
      </c>
      <c r="F32" s="5">
        <v>220</v>
      </c>
      <c r="G32" s="5">
        <v>401</v>
      </c>
      <c r="H32" s="5">
        <v>230</v>
      </c>
      <c r="I32" s="5">
        <v>311</v>
      </c>
    </row>
    <row r="33" spans="1:9" x14ac:dyDescent="0.35">
      <c r="A33" s="2" t="s">
        <v>660</v>
      </c>
      <c r="B33" s="2" t="s">
        <v>661</v>
      </c>
      <c r="C33" s="2" t="s">
        <v>640</v>
      </c>
      <c r="D33" s="2" t="s">
        <v>640</v>
      </c>
      <c r="E33" s="2" t="str">
        <f>VLOOKUP(A33,Sales!$A:$F,6,FALSE)</f>
        <v>Bread</v>
      </c>
      <c r="F33" s="5"/>
      <c r="G33" s="5">
        <v>179</v>
      </c>
      <c r="H33" s="5"/>
      <c r="I33" s="5">
        <v>178</v>
      </c>
    </row>
    <row r="34" spans="1:9" x14ac:dyDescent="0.35">
      <c r="A34" s="2" t="s">
        <v>662</v>
      </c>
      <c r="B34" s="2" t="s">
        <v>663</v>
      </c>
      <c r="C34" s="2" t="s">
        <v>640</v>
      </c>
      <c r="D34" s="2" t="s">
        <v>640</v>
      </c>
      <c r="E34" s="2" t="str">
        <f>VLOOKUP(A34,Sales!$A:$F,6,FALSE)</f>
        <v>Bread</v>
      </c>
      <c r="F34" s="5">
        <v>261</v>
      </c>
      <c r="G34" s="5"/>
      <c r="H34" s="5">
        <v>350</v>
      </c>
      <c r="I34" s="5">
        <v>130</v>
      </c>
    </row>
    <row r="35" spans="1:9" x14ac:dyDescent="0.35">
      <c r="A35" s="2" t="s">
        <v>664</v>
      </c>
      <c r="B35" s="2" t="s">
        <v>665</v>
      </c>
      <c r="C35" s="2" t="s">
        <v>640</v>
      </c>
      <c r="D35" s="2" t="s">
        <v>640</v>
      </c>
      <c r="E35" s="2" t="str">
        <f>VLOOKUP(A35,Sales!$A:$F,6,FALSE)</f>
        <v>Bread</v>
      </c>
      <c r="F35" s="5">
        <v>302</v>
      </c>
      <c r="G35" s="5"/>
      <c r="H35" s="5"/>
      <c r="I35" s="5">
        <v>123</v>
      </c>
    </row>
    <row r="36" spans="1:9" x14ac:dyDescent="0.35">
      <c r="A36" s="2" t="s">
        <v>666</v>
      </c>
      <c r="B36" s="2" t="s">
        <v>667</v>
      </c>
      <c r="C36" s="2" t="s">
        <v>592</v>
      </c>
      <c r="D36" s="2" t="s">
        <v>592</v>
      </c>
      <c r="E36" s="2" t="str">
        <f>VLOOKUP(A36,Sales!$A:$F,6,FALSE)</f>
        <v>Roll</v>
      </c>
      <c r="F36" s="5">
        <v>1560</v>
      </c>
      <c r="G36" s="5">
        <v>510</v>
      </c>
      <c r="H36" s="5">
        <v>743</v>
      </c>
      <c r="I36" s="5">
        <v>905</v>
      </c>
    </row>
    <row r="37" spans="1:9" x14ac:dyDescent="0.35">
      <c r="A37" s="2" t="s">
        <v>668</v>
      </c>
      <c r="B37" s="2" t="s">
        <v>669</v>
      </c>
      <c r="C37" s="2" t="s">
        <v>592</v>
      </c>
      <c r="D37" s="2" t="s">
        <v>592</v>
      </c>
      <c r="E37" s="2" t="str">
        <f>VLOOKUP(A37,Sales!$A:$F,6,FALSE)</f>
        <v>Roll</v>
      </c>
      <c r="F37" s="5">
        <v>2816</v>
      </c>
      <c r="G37" s="5">
        <v>2996</v>
      </c>
      <c r="H37" s="5">
        <v>2522</v>
      </c>
      <c r="I37" s="5">
        <v>1273</v>
      </c>
    </row>
    <row r="38" spans="1:9" x14ac:dyDescent="0.35">
      <c r="A38" s="2" t="s">
        <v>670</v>
      </c>
      <c r="B38" s="2" t="s">
        <v>671</v>
      </c>
      <c r="C38" s="2" t="s">
        <v>592</v>
      </c>
      <c r="D38" s="2" t="s">
        <v>592</v>
      </c>
      <c r="E38" s="2" t="str">
        <f>VLOOKUP(A38,Sales!$A:$F,6,FALSE)</f>
        <v>Roll</v>
      </c>
      <c r="F38" s="5"/>
      <c r="G38" s="5">
        <v>613</v>
      </c>
      <c r="H38" s="5">
        <v>2185</v>
      </c>
      <c r="I38" s="5">
        <v>-50</v>
      </c>
    </row>
    <row r="39" spans="1:9" x14ac:dyDescent="0.35">
      <c r="A39" s="2" t="s">
        <v>672</v>
      </c>
      <c r="B39" s="2" t="s">
        <v>673</v>
      </c>
      <c r="C39" s="2" t="s">
        <v>592</v>
      </c>
      <c r="D39" s="2" t="s">
        <v>592</v>
      </c>
      <c r="E39" s="2" t="str">
        <f>VLOOKUP(A39,Sales!$A:$F,6,FALSE)</f>
        <v>Roll</v>
      </c>
      <c r="F39" s="5">
        <v>2918</v>
      </c>
      <c r="G39" s="5">
        <v>2192</v>
      </c>
      <c r="H39" s="5">
        <v>2649</v>
      </c>
      <c r="I39" s="5">
        <v>1878</v>
      </c>
    </row>
    <row r="40" spans="1:9" x14ac:dyDescent="0.35">
      <c r="A40" s="2" t="s">
        <v>674</v>
      </c>
      <c r="B40" s="2" t="s">
        <v>675</v>
      </c>
      <c r="C40" s="2" t="s">
        <v>592</v>
      </c>
      <c r="D40" s="2" t="s">
        <v>592</v>
      </c>
      <c r="E40" s="2" t="str">
        <f>VLOOKUP(A40,Sales!$A:$F,6,FALSE)</f>
        <v>Roll</v>
      </c>
      <c r="F40" s="5">
        <v>1211</v>
      </c>
      <c r="G40" s="5">
        <v>798</v>
      </c>
      <c r="H40" s="5">
        <v>1132</v>
      </c>
      <c r="I40" s="5">
        <v>1700</v>
      </c>
    </row>
    <row r="41" spans="1:9" x14ac:dyDescent="0.35">
      <c r="A41" s="2" t="s">
        <v>676</v>
      </c>
      <c r="B41" s="2" t="s">
        <v>677</v>
      </c>
      <c r="C41" s="2" t="s">
        <v>592</v>
      </c>
      <c r="D41" s="2" t="s">
        <v>592</v>
      </c>
      <c r="E41" s="2" t="str">
        <f>VLOOKUP(A41,Sales!$A:$F,6,FALSE)</f>
        <v>Roll</v>
      </c>
      <c r="F41" s="5">
        <v>3904</v>
      </c>
      <c r="G41" s="5">
        <v>2492</v>
      </c>
      <c r="H41" s="5">
        <v>1671</v>
      </c>
      <c r="I41" s="5">
        <v>1767</v>
      </c>
    </row>
    <row r="42" spans="1:9" x14ac:dyDescent="0.35">
      <c r="A42" s="2" t="s">
        <v>678</v>
      </c>
      <c r="B42" s="2" t="s">
        <v>679</v>
      </c>
      <c r="C42" s="2" t="s">
        <v>592</v>
      </c>
      <c r="D42" s="2" t="s">
        <v>592</v>
      </c>
      <c r="E42" s="2" t="str">
        <f>VLOOKUP(A42,Sales!$A:$F,6,FALSE)</f>
        <v>Roll</v>
      </c>
      <c r="F42" s="5"/>
      <c r="G42" s="5">
        <v>477</v>
      </c>
      <c r="H42" s="5">
        <v>966</v>
      </c>
      <c r="I42" s="5">
        <v>479</v>
      </c>
    </row>
    <row r="43" spans="1:9" x14ac:dyDescent="0.35">
      <c r="A43" s="2" t="s">
        <v>680</v>
      </c>
      <c r="B43" s="2" t="s">
        <v>681</v>
      </c>
      <c r="C43" s="2" t="s">
        <v>592</v>
      </c>
      <c r="D43" s="2" t="s">
        <v>592</v>
      </c>
      <c r="E43" s="2" t="str">
        <f>VLOOKUP(A43,Sales!$A:$F,6,FALSE)</f>
        <v>Roll</v>
      </c>
      <c r="F43" s="5">
        <v>736</v>
      </c>
      <c r="G43" s="5">
        <v>1984</v>
      </c>
      <c r="H43" s="5">
        <v>1559</v>
      </c>
      <c r="I43" s="5">
        <v>1012</v>
      </c>
    </row>
    <row r="44" spans="1:9" x14ac:dyDescent="0.35">
      <c r="A44" s="2" t="s">
        <v>682</v>
      </c>
      <c r="B44" s="2" t="s">
        <v>683</v>
      </c>
      <c r="C44" s="2" t="s">
        <v>611</v>
      </c>
      <c r="D44" s="2" t="s">
        <v>611</v>
      </c>
      <c r="E44" s="2" t="str">
        <f>VLOOKUP(A44,Sales!$A:$F,6,FALSE)</f>
        <v>Iced Quarter Sheet</v>
      </c>
      <c r="F44" s="5">
        <v>1022</v>
      </c>
      <c r="G44" s="5">
        <v>1543</v>
      </c>
      <c r="H44" s="5">
        <v>1837</v>
      </c>
      <c r="I44" s="5"/>
    </row>
    <row r="45" spans="1:9" x14ac:dyDescent="0.35">
      <c r="A45" s="2" t="s">
        <v>684</v>
      </c>
      <c r="B45" s="2" t="s">
        <v>685</v>
      </c>
      <c r="C45" s="2" t="s">
        <v>611</v>
      </c>
      <c r="D45" s="2" t="s">
        <v>611</v>
      </c>
      <c r="E45" s="2" t="str">
        <f>VLOOKUP(A45,Sales!$A:$F,6,FALSE)</f>
        <v>Iced Quarter Sheet</v>
      </c>
      <c r="F45" s="5">
        <v>479</v>
      </c>
      <c r="G45" s="5"/>
      <c r="H45" s="5">
        <v>576</v>
      </c>
      <c r="I45" s="5">
        <v>552</v>
      </c>
    </row>
    <row r="46" spans="1:9" x14ac:dyDescent="0.35">
      <c r="A46" s="2" t="s">
        <v>686</v>
      </c>
      <c r="B46" s="2" t="s">
        <v>687</v>
      </c>
      <c r="C46" s="2" t="s">
        <v>611</v>
      </c>
      <c r="D46" s="2" t="s">
        <v>611</v>
      </c>
      <c r="E46" s="2" t="str">
        <f>VLOOKUP(A46,Sales!$A:$F,6,FALSE)</f>
        <v>Iced Quarter Sheet</v>
      </c>
      <c r="F46" s="5">
        <v>840</v>
      </c>
      <c r="G46" s="5">
        <v>1964</v>
      </c>
      <c r="H46" s="5">
        <v>1325</v>
      </c>
      <c r="I46" s="5"/>
    </row>
    <row r="47" spans="1:9" x14ac:dyDescent="0.35">
      <c r="A47" s="2" t="s">
        <v>688</v>
      </c>
      <c r="B47" s="2" t="s">
        <v>689</v>
      </c>
      <c r="C47" s="2" t="s">
        <v>611</v>
      </c>
      <c r="D47" s="2" t="s">
        <v>611</v>
      </c>
      <c r="E47" s="2" t="str">
        <f>VLOOKUP(A47,Sales!$A:$F,6,FALSE)</f>
        <v>Iced Quarter Sheet</v>
      </c>
      <c r="F47" s="5">
        <v>911</v>
      </c>
      <c r="G47" s="5">
        <v>2091</v>
      </c>
      <c r="H47" s="5">
        <v>766</v>
      </c>
      <c r="I47" s="5">
        <v>344</v>
      </c>
    </row>
    <row r="48" spans="1:9" x14ac:dyDescent="0.35">
      <c r="A48" s="2" t="s">
        <v>690</v>
      </c>
      <c r="B48" s="2" t="s">
        <v>691</v>
      </c>
      <c r="C48" s="2" t="s">
        <v>611</v>
      </c>
      <c r="D48" s="2" t="s">
        <v>611</v>
      </c>
      <c r="E48" s="2" t="str">
        <f>VLOOKUP(A48,Sales!$A:$F,6,FALSE)</f>
        <v>Iced Layers</v>
      </c>
      <c r="F48" s="5">
        <v>3844</v>
      </c>
      <c r="G48" s="5">
        <v>16708</v>
      </c>
      <c r="H48" s="5">
        <v>16879</v>
      </c>
      <c r="I48" s="5">
        <v>9455</v>
      </c>
    </row>
    <row r="49" spans="1:9" x14ac:dyDescent="0.35">
      <c r="A49" s="2" t="s">
        <v>692</v>
      </c>
      <c r="B49" s="2" t="s">
        <v>693</v>
      </c>
      <c r="C49" s="2" t="s">
        <v>611</v>
      </c>
      <c r="D49" s="2" t="s">
        <v>611</v>
      </c>
      <c r="E49" s="2" t="str">
        <f>VLOOKUP(A49,Sales!$A:$F,6,FALSE)</f>
        <v>Iced Layers</v>
      </c>
      <c r="F49" s="5">
        <v>4965</v>
      </c>
      <c r="G49" s="5"/>
      <c r="H49" s="5"/>
      <c r="I49" s="5">
        <v>5943</v>
      </c>
    </row>
    <row r="50" spans="1:9" x14ac:dyDescent="0.35">
      <c r="A50" s="2" t="s">
        <v>694</v>
      </c>
      <c r="B50" s="2" t="s">
        <v>695</v>
      </c>
      <c r="C50" s="2" t="s">
        <v>651</v>
      </c>
      <c r="D50" s="2" t="s">
        <v>651</v>
      </c>
      <c r="E50" s="2" t="str">
        <f>VLOOKUP(A50,Sales!$A:$F,6,FALSE)</f>
        <v>Danish</v>
      </c>
      <c r="F50" s="5">
        <v>1893</v>
      </c>
      <c r="G50" s="5">
        <v>1352</v>
      </c>
      <c r="H50" s="5">
        <v>2485</v>
      </c>
      <c r="I50" s="5">
        <v>1191</v>
      </c>
    </row>
    <row r="51" spans="1:9" x14ac:dyDescent="0.35">
      <c r="A51" s="2" t="s">
        <v>696</v>
      </c>
      <c r="B51" s="2" t="s">
        <v>697</v>
      </c>
      <c r="C51" s="2" t="s">
        <v>600</v>
      </c>
      <c r="D51" s="2" t="s">
        <v>600</v>
      </c>
      <c r="E51" s="2" t="str">
        <f>VLOOKUP(A51,Sales!$A:$F,6,FALSE)</f>
        <v>Cake I</v>
      </c>
      <c r="F51" s="5">
        <v>921</v>
      </c>
      <c r="G51" s="5">
        <v>1401</v>
      </c>
      <c r="H51" s="5">
        <v>686</v>
      </c>
      <c r="I51" s="5">
        <v>1525</v>
      </c>
    </row>
    <row r="52" spans="1:9" x14ac:dyDescent="0.35">
      <c r="A52" s="2" t="s">
        <v>698</v>
      </c>
      <c r="B52" s="2" t="s">
        <v>699</v>
      </c>
      <c r="C52" s="2" t="s">
        <v>651</v>
      </c>
      <c r="D52" s="2" t="s">
        <v>651</v>
      </c>
      <c r="E52" s="2" t="str">
        <f>VLOOKUP(A52,Sales!$A:$F,6,FALSE)</f>
        <v>Danish</v>
      </c>
      <c r="F52" s="5">
        <v>2291</v>
      </c>
      <c r="G52" s="5">
        <v>2366</v>
      </c>
      <c r="H52" s="5">
        <v>1858</v>
      </c>
      <c r="I52" s="5">
        <v>1650</v>
      </c>
    </row>
    <row r="53" spans="1:9" x14ac:dyDescent="0.35">
      <c r="A53" s="2" t="s">
        <v>700</v>
      </c>
      <c r="B53" s="2" t="s">
        <v>701</v>
      </c>
      <c r="C53" s="2" t="s">
        <v>600</v>
      </c>
      <c r="D53" s="2" t="s">
        <v>600</v>
      </c>
      <c r="E53" s="2" t="str">
        <f>VLOOKUP(A53,Sales!$A:$F,6,FALSE)</f>
        <v>Cake I</v>
      </c>
      <c r="F53" s="5">
        <v>26928</v>
      </c>
      <c r="G53" s="5">
        <v>33088</v>
      </c>
      <c r="H53" s="5">
        <v>11044</v>
      </c>
      <c r="I53" s="5">
        <v>18648</v>
      </c>
    </row>
    <row r="54" spans="1:9" x14ac:dyDescent="0.35">
      <c r="A54" s="2" t="s">
        <v>702</v>
      </c>
      <c r="B54" s="2" t="s">
        <v>703</v>
      </c>
      <c r="C54" s="2" t="s">
        <v>600</v>
      </c>
      <c r="D54" s="2" t="s">
        <v>600</v>
      </c>
      <c r="E54" s="2" t="str">
        <f>VLOOKUP(A54,Sales!$A:$F,6,FALSE)</f>
        <v>Cake I</v>
      </c>
      <c r="F54" s="5">
        <v>3730</v>
      </c>
      <c r="G54" s="5">
        <v>3636</v>
      </c>
      <c r="H54" s="5">
        <v>6510</v>
      </c>
      <c r="I54" s="5">
        <v>17347</v>
      </c>
    </row>
    <row r="55" spans="1:9" x14ac:dyDescent="0.35">
      <c r="A55" s="2" t="s">
        <v>704</v>
      </c>
      <c r="B55" s="2" t="s">
        <v>705</v>
      </c>
      <c r="C55" s="2" t="s">
        <v>600</v>
      </c>
      <c r="D55" s="2" t="s">
        <v>600</v>
      </c>
      <c r="E55" s="2" t="str">
        <f>VLOOKUP(A55,Sales!$A:$F,6,FALSE)</f>
        <v>Cake I</v>
      </c>
      <c r="F55" s="5">
        <v>211</v>
      </c>
      <c r="G55" s="5"/>
      <c r="H55" s="5">
        <v>756</v>
      </c>
      <c r="I55" s="5">
        <v>108</v>
      </c>
    </row>
    <row r="56" spans="1:9" x14ac:dyDescent="0.35">
      <c r="A56" s="2" t="s">
        <v>706</v>
      </c>
      <c r="B56" s="2" t="s">
        <v>707</v>
      </c>
      <c r="C56" s="2" t="s">
        <v>611</v>
      </c>
      <c r="D56" s="2" t="s">
        <v>611</v>
      </c>
      <c r="E56" s="2" t="str">
        <f>VLOOKUP(A56,Sales!$A:$F,6,FALSE)</f>
        <v>Iced Layers</v>
      </c>
      <c r="F56" s="5">
        <v>2139</v>
      </c>
      <c r="G56" s="5">
        <v>6142</v>
      </c>
      <c r="H56" s="5"/>
      <c r="I56" s="5"/>
    </row>
    <row r="57" spans="1:9" x14ac:dyDescent="0.35">
      <c r="A57" s="2" t="s">
        <v>708</v>
      </c>
      <c r="B57" s="2" t="s">
        <v>709</v>
      </c>
      <c r="C57" s="2" t="s">
        <v>611</v>
      </c>
      <c r="D57" s="2" t="s">
        <v>611</v>
      </c>
      <c r="E57" s="2" t="str">
        <f>VLOOKUP(A57,Sales!$A:$F,6,FALSE)</f>
        <v>Iced Quarter Sheet</v>
      </c>
      <c r="F57" s="5">
        <v>5988</v>
      </c>
      <c r="G57" s="5">
        <v>4112</v>
      </c>
      <c r="H57" s="5">
        <v>2877</v>
      </c>
      <c r="I57" s="5">
        <v>7167</v>
      </c>
    </row>
    <row r="58" spans="1:9" x14ac:dyDescent="0.35">
      <c r="A58" s="2" t="s">
        <v>710</v>
      </c>
      <c r="B58" s="2" t="s">
        <v>711</v>
      </c>
      <c r="C58" s="2" t="s">
        <v>611</v>
      </c>
      <c r="D58" s="2" t="s">
        <v>611</v>
      </c>
      <c r="E58" s="2" t="str">
        <f>VLOOKUP(A58,Sales!$A:$F,6,FALSE)</f>
        <v>Iced Quarter Sheet</v>
      </c>
      <c r="F58" s="5">
        <v>3585</v>
      </c>
      <c r="G58" s="5">
        <v>5758</v>
      </c>
      <c r="H58" s="5"/>
      <c r="I58" s="5">
        <v>5167</v>
      </c>
    </row>
    <row r="59" spans="1:9" x14ac:dyDescent="0.35">
      <c r="A59" s="2" t="s">
        <v>712</v>
      </c>
      <c r="B59" s="2" t="s">
        <v>713</v>
      </c>
      <c r="C59" s="2" t="s">
        <v>600</v>
      </c>
      <c r="D59" s="2" t="s">
        <v>600</v>
      </c>
      <c r="E59" s="2" t="str">
        <f>VLOOKUP(A59,Sales!$A:$F,6,FALSE)</f>
        <v>Cake II</v>
      </c>
      <c r="F59" s="5">
        <v>14737</v>
      </c>
      <c r="G59" s="5">
        <v>6303</v>
      </c>
      <c r="H59" s="5">
        <v>7210</v>
      </c>
      <c r="I59" s="5"/>
    </row>
    <row r="60" spans="1:9" x14ac:dyDescent="0.35">
      <c r="A60" s="2" t="s">
        <v>714</v>
      </c>
      <c r="B60" s="2" t="s">
        <v>715</v>
      </c>
      <c r="C60" s="2" t="s">
        <v>600</v>
      </c>
      <c r="D60" s="2" t="s">
        <v>600</v>
      </c>
      <c r="E60" s="2" t="str">
        <f>VLOOKUP(A60,Sales!$A:$F,6,FALSE)</f>
        <v>Cake II</v>
      </c>
      <c r="F60" s="5">
        <v>2951</v>
      </c>
      <c r="G60" s="5">
        <v>9712</v>
      </c>
      <c r="H60" s="5">
        <v>13460</v>
      </c>
      <c r="I60" s="5">
        <v>3685</v>
      </c>
    </row>
    <row r="61" spans="1:9" x14ac:dyDescent="0.35">
      <c r="A61" s="2" t="s">
        <v>716</v>
      </c>
      <c r="B61" s="2" t="s">
        <v>717</v>
      </c>
      <c r="C61" s="2" t="s">
        <v>600</v>
      </c>
      <c r="D61" s="2" t="s">
        <v>600</v>
      </c>
      <c r="E61" s="2" t="str">
        <f>VLOOKUP(A61,Sales!$A:$F,6,FALSE)</f>
        <v>Cake II</v>
      </c>
      <c r="F61" s="5">
        <v>10277</v>
      </c>
      <c r="G61" s="5">
        <v>6255</v>
      </c>
      <c r="H61" s="5">
        <v>8666</v>
      </c>
      <c r="I61" s="5">
        <v>4041</v>
      </c>
    </row>
    <row r="62" spans="1:9" x14ac:dyDescent="0.35">
      <c r="A62" s="2" t="s">
        <v>718</v>
      </c>
      <c r="B62" s="2" t="s">
        <v>719</v>
      </c>
      <c r="C62" s="2" t="s">
        <v>611</v>
      </c>
      <c r="D62" s="2" t="s">
        <v>611</v>
      </c>
      <c r="E62" s="2" t="str">
        <f>VLOOKUP(A62,Sales!$A:$F,6,FALSE)</f>
        <v>Iced Quarter Sheet</v>
      </c>
      <c r="F62" s="5"/>
      <c r="G62" s="5">
        <v>1827</v>
      </c>
      <c r="H62" s="5"/>
      <c r="I62" s="5">
        <v>953</v>
      </c>
    </row>
    <row r="63" spans="1:9" x14ac:dyDescent="0.35">
      <c r="A63" s="2" t="s">
        <v>720</v>
      </c>
      <c r="B63" s="2" t="s">
        <v>721</v>
      </c>
      <c r="C63" s="2" t="s">
        <v>611</v>
      </c>
      <c r="D63" s="2" t="s">
        <v>611</v>
      </c>
      <c r="E63" s="2" t="str">
        <f>VLOOKUP(A63,Sales!$A:$F,6,FALSE)</f>
        <v>Iced Quarter Sheet</v>
      </c>
      <c r="F63" s="5"/>
      <c r="G63" s="5"/>
      <c r="H63" s="5">
        <v>609</v>
      </c>
      <c r="I63" s="5">
        <v>629</v>
      </c>
    </row>
    <row r="64" spans="1:9" x14ac:dyDescent="0.35">
      <c r="A64" s="2" t="s">
        <v>722</v>
      </c>
      <c r="B64" s="2" t="s">
        <v>723</v>
      </c>
      <c r="C64" s="2" t="s">
        <v>611</v>
      </c>
      <c r="D64" s="2" t="s">
        <v>611</v>
      </c>
      <c r="E64" s="2" t="str">
        <f>VLOOKUP(A64,Sales!$A:$F,6,FALSE)</f>
        <v>Iced Quarter Sheet</v>
      </c>
      <c r="F64" s="5"/>
      <c r="G64" s="5"/>
      <c r="H64" s="5">
        <v>1036</v>
      </c>
      <c r="I64" s="5">
        <v>682</v>
      </c>
    </row>
    <row r="65" spans="1:9" x14ac:dyDescent="0.35">
      <c r="A65" s="2" t="s">
        <v>724</v>
      </c>
      <c r="B65" s="2" t="s">
        <v>725</v>
      </c>
      <c r="C65" s="2" t="s">
        <v>611</v>
      </c>
      <c r="D65" s="2" t="s">
        <v>611</v>
      </c>
      <c r="E65" s="2" t="s">
        <v>726</v>
      </c>
      <c r="F65" s="5"/>
      <c r="G65" s="5"/>
      <c r="H65" s="5">
        <v>589</v>
      </c>
      <c r="I65" s="5">
        <v>2474</v>
      </c>
    </row>
    <row r="66" spans="1:9" x14ac:dyDescent="0.35">
      <c r="A66" s="2" t="s">
        <v>729</v>
      </c>
      <c r="B66" s="2" t="s">
        <v>730</v>
      </c>
      <c r="C66" s="2" t="s">
        <v>600</v>
      </c>
      <c r="D66" s="2" t="s">
        <v>600</v>
      </c>
      <c r="E66" s="2" t="str">
        <f>VLOOKUP(A66,Sales!$A:$F,6,FALSE)</f>
        <v>Cake II</v>
      </c>
      <c r="F66" s="5"/>
      <c r="G66" s="5"/>
      <c r="H66" s="5"/>
      <c r="I66" s="5">
        <v>5274</v>
      </c>
    </row>
    <row r="67" spans="1:9" x14ac:dyDescent="0.35">
      <c r="A67" s="2" t="s">
        <v>733</v>
      </c>
      <c r="B67" s="2" t="s">
        <v>734</v>
      </c>
      <c r="C67" s="2" t="s">
        <v>600</v>
      </c>
      <c r="D67" s="2" t="s">
        <v>600</v>
      </c>
      <c r="E67" s="2" t="str">
        <f>VLOOKUP(A67,Sales!$A:$F,6,FALSE)</f>
        <v>Cake I</v>
      </c>
      <c r="F67" s="5">
        <v>70</v>
      </c>
      <c r="G67" s="5">
        <v>2030</v>
      </c>
      <c r="H67" s="5">
        <v>735</v>
      </c>
      <c r="I67" s="5">
        <v>1085</v>
      </c>
    </row>
    <row r="68" spans="1:9" x14ac:dyDescent="0.35">
      <c r="A68" s="2" t="s">
        <v>891</v>
      </c>
      <c r="B68" s="2" t="s">
        <v>892</v>
      </c>
      <c r="C68" s="2" t="s">
        <v>600</v>
      </c>
      <c r="D68" s="2" t="s">
        <v>600</v>
      </c>
      <c r="E68" s="2" t="str">
        <f>VLOOKUP(A68,Sales!$A:$F,6,FALSE)</f>
        <v>Cake I</v>
      </c>
      <c r="F68" s="5"/>
      <c r="G68" s="5"/>
      <c r="H68" s="5"/>
      <c r="I68" s="5">
        <v>480</v>
      </c>
    </row>
    <row r="69" spans="1:9" x14ac:dyDescent="0.35">
      <c r="A69" s="2" t="s">
        <v>735</v>
      </c>
      <c r="B69" s="2" t="s">
        <v>736</v>
      </c>
      <c r="C69" s="2" t="s">
        <v>651</v>
      </c>
      <c r="D69" s="2" t="s">
        <v>651</v>
      </c>
      <c r="E69" s="2" t="str">
        <f>VLOOKUP(A69,Sales!$A:$F,6,FALSE)</f>
        <v>Danish</v>
      </c>
      <c r="F69" s="5">
        <v>12522</v>
      </c>
      <c r="G69" s="5">
        <v>11087</v>
      </c>
      <c r="H69" s="5">
        <v>7387</v>
      </c>
      <c r="I69" s="5">
        <v>4453</v>
      </c>
    </row>
    <row r="70" spans="1:9" x14ac:dyDescent="0.35">
      <c r="A70" s="2" t="s">
        <v>737</v>
      </c>
      <c r="B70" s="2" t="s">
        <v>738</v>
      </c>
      <c r="C70" s="2" t="s">
        <v>651</v>
      </c>
      <c r="D70" s="2" t="s">
        <v>651</v>
      </c>
      <c r="E70" s="2" t="str">
        <f>VLOOKUP(A70,Sales!$A:$F,6,FALSE)</f>
        <v>Danish</v>
      </c>
      <c r="F70" s="5">
        <v>18093</v>
      </c>
      <c r="G70" s="5">
        <v>75</v>
      </c>
      <c r="H70" s="5"/>
      <c r="I70" s="5"/>
    </row>
    <row r="71" spans="1:9" x14ac:dyDescent="0.35">
      <c r="A71" s="2" t="s">
        <v>739</v>
      </c>
      <c r="B71" s="2" t="s">
        <v>740</v>
      </c>
      <c r="C71" s="2" t="s">
        <v>651</v>
      </c>
      <c r="D71" s="2" t="s">
        <v>651</v>
      </c>
      <c r="E71" s="2" t="s">
        <v>24</v>
      </c>
      <c r="F71" s="5"/>
      <c r="G71" s="5">
        <v>12279</v>
      </c>
      <c r="H71" s="5">
        <v>7561</v>
      </c>
      <c r="I71" s="5">
        <v>12107</v>
      </c>
    </row>
    <row r="72" spans="1:9" x14ac:dyDescent="0.35">
      <c r="A72" s="2" t="s">
        <v>741</v>
      </c>
      <c r="B72" s="2" t="s">
        <v>742</v>
      </c>
      <c r="C72" s="2" t="s">
        <v>600</v>
      </c>
      <c r="D72" s="2" t="s">
        <v>600</v>
      </c>
      <c r="E72" s="2" t="str">
        <f>VLOOKUP(A72,Sales!$A:$F,6,FALSE)</f>
        <v>Cake I</v>
      </c>
      <c r="F72" s="5"/>
      <c r="G72" s="5"/>
      <c r="H72" s="5">
        <v>280</v>
      </c>
      <c r="I72" s="5">
        <v>350</v>
      </c>
    </row>
    <row r="73" spans="1:9" x14ac:dyDescent="0.35">
      <c r="A73" s="2" t="s">
        <v>743</v>
      </c>
      <c r="B73" s="2" t="s">
        <v>744</v>
      </c>
      <c r="C73" s="2" t="s">
        <v>600</v>
      </c>
      <c r="D73" s="2" t="s">
        <v>600</v>
      </c>
      <c r="E73" s="2" t="str">
        <f>VLOOKUP(A73,Sales!$A:$F,6,FALSE)</f>
        <v>Cake I</v>
      </c>
      <c r="F73" s="5"/>
      <c r="G73" s="5"/>
      <c r="H73" s="5">
        <v>280</v>
      </c>
      <c r="I73" s="5"/>
    </row>
    <row r="74" spans="1:9" x14ac:dyDescent="0.35">
      <c r="A74" s="2" t="s">
        <v>747</v>
      </c>
      <c r="B74" s="2" t="s">
        <v>748</v>
      </c>
      <c r="C74" s="2" t="s">
        <v>600</v>
      </c>
      <c r="D74" s="2" t="s">
        <v>600</v>
      </c>
      <c r="E74" s="2" t="str">
        <f>VLOOKUP(A74,Sales!$A:$F,6,FALSE)</f>
        <v>Cake I</v>
      </c>
      <c r="F74" s="5">
        <v>4714</v>
      </c>
      <c r="G74" s="5">
        <v>5080</v>
      </c>
      <c r="H74" s="5">
        <v>2318</v>
      </c>
      <c r="I74" s="5">
        <v>600</v>
      </c>
    </row>
    <row r="75" spans="1:9" x14ac:dyDescent="0.35">
      <c r="A75" s="2" t="s">
        <v>749</v>
      </c>
      <c r="B75" s="2" t="s">
        <v>750</v>
      </c>
      <c r="C75" s="2" t="s">
        <v>600</v>
      </c>
      <c r="D75" s="2" t="s">
        <v>600</v>
      </c>
      <c r="E75" s="2" t="str">
        <f>VLOOKUP(A75,Sales!$A:$F,6,FALSE)</f>
        <v>Cake I</v>
      </c>
      <c r="F75" s="5">
        <v>5201</v>
      </c>
      <c r="G75" s="5">
        <v>5920</v>
      </c>
      <c r="H75" s="5">
        <v>4080</v>
      </c>
      <c r="I75" s="5">
        <v>6760</v>
      </c>
    </row>
    <row r="76" spans="1:9" x14ac:dyDescent="0.35">
      <c r="A76" s="2" t="s">
        <v>751</v>
      </c>
      <c r="B76" s="2" t="s">
        <v>752</v>
      </c>
      <c r="C76" s="2" t="s">
        <v>600</v>
      </c>
      <c r="D76" s="2" t="s">
        <v>600</v>
      </c>
      <c r="E76" s="2" t="str">
        <f>VLOOKUP(A76,Sales!$A:$F,6,FALSE)</f>
        <v>Cake I</v>
      </c>
      <c r="F76" s="5">
        <v>6440</v>
      </c>
      <c r="G76" s="5">
        <v>10130</v>
      </c>
      <c r="H76" s="5">
        <v>6640</v>
      </c>
      <c r="I76" s="5">
        <v>5520</v>
      </c>
    </row>
    <row r="77" spans="1:9" x14ac:dyDescent="0.35">
      <c r="A77" s="2" t="s">
        <v>753</v>
      </c>
      <c r="B77" s="2" t="s">
        <v>754</v>
      </c>
      <c r="C77" s="2" t="s">
        <v>600</v>
      </c>
      <c r="D77" s="2" t="s">
        <v>600</v>
      </c>
      <c r="E77" s="2" t="str">
        <f>VLOOKUP(A77,Sales!$A:$F,6,FALSE)</f>
        <v>Cake I</v>
      </c>
      <c r="F77" s="5">
        <v>2160</v>
      </c>
      <c r="G77" s="5">
        <v>834</v>
      </c>
      <c r="H77" s="5">
        <v>1240</v>
      </c>
      <c r="I77" s="5">
        <v>2400</v>
      </c>
    </row>
    <row r="78" spans="1:9" x14ac:dyDescent="0.35">
      <c r="A78" s="2" t="s">
        <v>755</v>
      </c>
      <c r="B78" s="2" t="s">
        <v>756</v>
      </c>
      <c r="C78" s="2" t="s">
        <v>600</v>
      </c>
      <c r="D78" s="2" t="s">
        <v>600</v>
      </c>
      <c r="E78" s="2" t="str">
        <f>VLOOKUP(A78,Sales!$A:$F,6,FALSE)</f>
        <v>Cake I</v>
      </c>
      <c r="F78" s="5">
        <v>3150</v>
      </c>
      <c r="G78" s="5">
        <v>1925</v>
      </c>
      <c r="H78" s="5">
        <v>2065</v>
      </c>
      <c r="I78" s="5">
        <v>1680</v>
      </c>
    </row>
    <row r="79" spans="1:9" x14ac:dyDescent="0.35">
      <c r="A79" s="2" t="s">
        <v>757</v>
      </c>
      <c r="B79" s="2" t="s">
        <v>758</v>
      </c>
      <c r="C79" s="2" t="s">
        <v>600</v>
      </c>
      <c r="D79" s="2" t="s">
        <v>600</v>
      </c>
      <c r="E79" s="2" t="str">
        <f>VLOOKUP(A79,Sales!$A:$F,6,FALSE)</f>
        <v>Cake I</v>
      </c>
      <c r="F79" s="5">
        <v>910</v>
      </c>
      <c r="G79" s="5">
        <v>910</v>
      </c>
      <c r="H79" s="5">
        <v>175</v>
      </c>
      <c r="I79" s="5">
        <v>910</v>
      </c>
    </row>
    <row r="80" spans="1:9" x14ac:dyDescent="0.35">
      <c r="A80" s="2" t="s">
        <v>759</v>
      </c>
      <c r="B80" s="2" t="s">
        <v>760</v>
      </c>
      <c r="C80" s="2" t="s">
        <v>600</v>
      </c>
      <c r="D80" s="2" t="s">
        <v>600</v>
      </c>
      <c r="E80" s="2" t="str">
        <f>VLOOKUP(A80,Sales!$A:$F,6,FALSE)</f>
        <v>Cake I</v>
      </c>
      <c r="F80" s="5">
        <v>1015</v>
      </c>
      <c r="G80" s="5">
        <v>2590</v>
      </c>
      <c r="H80" s="5">
        <v>1085</v>
      </c>
      <c r="I80" s="5">
        <v>1610</v>
      </c>
    </row>
    <row r="81" spans="1:9" x14ac:dyDescent="0.35">
      <c r="A81" s="2" t="s">
        <v>761</v>
      </c>
      <c r="B81" s="2" t="s">
        <v>762</v>
      </c>
      <c r="C81" s="2" t="s">
        <v>600</v>
      </c>
      <c r="D81" s="2" t="s">
        <v>600</v>
      </c>
      <c r="E81" s="2" t="str">
        <f>VLOOKUP(A81,Sales!$A:$F,6,FALSE)</f>
        <v>Cake I</v>
      </c>
      <c r="F81" s="5">
        <v>805</v>
      </c>
      <c r="G81" s="5">
        <v>560</v>
      </c>
      <c r="H81" s="5">
        <v>280</v>
      </c>
      <c r="I81" s="5">
        <v>840</v>
      </c>
    </row>
    <row r="82" spans="1:9" x14ac:dyDescent="0.35">
      <c r="A82" s="2" t="s">
        <v>763</v>
      </c>
      <c r="B82" s="2" t="s">
        <v>764</v>
      </c>
      <c r="C82" s="2" t="s">
        <v>600</v>
      </c>
      <c r="D82" s="2" t="s">
        <v>600</v>
      </c>
      <c r="E82" s="2" t="str">
        <f>VLOOKUP(A82,Sales!$A:$F,6,FALSE)</f>
        <v>Cake I</v>
      </c>
      <c r="F82" s="5">
        <v>770</v>
      </c>
      <c r="G82" s="5">
        <v>385</v>
      </c>
      <c r="H82" s="5">
        <v>525</v>
      </c>
      <c r="I82" s="5">
        <v>490</v>
      </c>
    </row>
    <row r="83" spans="1:9" x14ac:dyDescent="0.35">
      <c r="A83" s="2" t="s">
        <v>765</v>
      </c>
      <c r="B83" s="2" t="s">
        <v>766</v>
      </c>
      <c r="C83" s="2" t="s">
        <v>600</v>
      </c>
      <c r="D83" s="2" t="s">
        <v>600</v>
      </c>
      <c r="E83" s="2" t="str">
        <f>VLOOKUP(A83,Sales!$A:$F,6,FALSE)</f>
        <v>Cake I</v>
      </c>
      <c r="F83" s="5">
        <v>3345</v>
      </c>
      <c r="G83" s="5">
        <v>5274</v>
      </c>
      <c r="H83" s="5"/>
      <c r="I83" s="5">
        <v>3638</v>
      </c>
    </row>
    <row r="84" spans="1:9" x14ac:dyDescent="0.35">
      <c r="A84" s="2" t="s">
        <v>767</v>
      </c>
      <c r="B84" s="2" t="s">
        <v>768</v>
      </c>
      <c r="C84" s="2" t="s">
        <v>600</v>
      </c>
      <c r="D84" s="2" t="s">
        <v>600</v>
      </c>
      <c r="E84" s="2" t="str">
        <f>VLOOKUP(A84,Sales!$A:$F,6,FALSE)</f>
        <v>Cake I</v>
      </c>
      <c r="F84" s="5">
        <v>2669</v>
      </c>
      <c r="G84" s="5">
        <v>935</v>
      </c>
      <c r="H84" s="5"/>
      <c r="I84" s="5"/>
    </row>
    <row r="85" spans="1:9" x14ac:dyDescent="0.35">
      <c r="A85" s="2" t="s">
        <v>769</v>
      </c>
      <c r="B85" s="2" t="s">
        <v>770</v>
      </c>
      <c r="C85" s="2" t="s">
        <v>600</v>
      </c>
      <c r="D85" s="2" t="s">
        <v>600</v>
      </c>
      <c r="E85" s="2" t="str">
        <f>VLOOKUP(A85,Sales!$A:$F,6,FALSE)</f>
        <v>Cake I</v>
      </c>
      <c r="F85" s="5">
        <v>1144</v>
      </c>
      <c r="G85" s="5">
        <v>5172</v>
      </c>
      <c r="H85" s="5">
        <v>546</v>
      </c>
      <c r="I85" s="5">
        <v>2022</v>
      </c>
    </row>
    <row r="86" spans="1:9" x14ac:dyDescent="0.35">
      <c r="A86" s="2" t="s">
        <v>771</v>
      </c>
      <c r="B86" s="2" t="s">
        <v>772</v>
      </c>
      <c r="C86" s="2" t="s">
        <v>600</v>
      </c>
      <c r="D86" s="2" t="s">
        <v>600</v>
      </c>
      <c r="E86" s="2" t="str">
        <f>VLOOKUP(A86,Sales!$A:$F,6,FALSE)</f>
        <v>Cake I</v>
      </c>
      <c r="F86" s="5">
        <v>2148</v>
      </c>
      <c r="G86" s="5">
        <v>5822</v>
      </c>
      <c r="H86" s="5"/>
      <c r="I86" s="5">
        <v>1303</v>
      </c>
    </row>
    <row r="87" spans="1:9" x14ac:dyDescent="0.35">
      <c r="A87" s="2" t="s">
        <v>777</v>
      </c>
      <c r="B87" s="2" t="s">
        <v>778</v>
      </c>
      <c r="C87" s="2" t="s">
        <v>611</v>
      </c>
      <c r="D87" s="2" t="s">
        <v>611</v>
      </c>
      <c r="E87" s="2" t="str">
        <f>VLOOKUP(A87,Sales!$A:$F,6,FALSE)</f>
        <v>Iced Layers</v>
      </c>
      <c r="F87" s="5"/>
      <c r="G87" s="5"/>
      <c r="H87" s="5"/>
      <c r="I87" s="5">
        <v>2584</v>
      </c>
    </row>
    <row r="88" spans="1:9" x14ac:dyDescent="0.35">
      <c r="A88" s="2" t="s">
        <v>779</v>
      </c>
      <c r="B88" s="2" t="s">
        <v>780</v>
      </c>
      <c r="C88" s="2" t="s">
        <v>611</v>
      </c>
      <c r="D88" s="2" t="s">
        <v>611</v>
      </c>
      <c r="E88" s="2" t="str">
        <f>VLOOKUP(A88,Sales!$A:$F,6,FALSE)</f>
        <v>Iced Quarter Sheet</v>
      </c>
      <c r="F88" s="5">
        <v>1531</v>
      </c>
      <c r="G88" s="5">
        <v>1278</v>
      </c>
      <c r="H88" s="5">
        <v>4819</v>
      </c>
      <c r="I88" s="5">
        <v>1643</v>
      </c>
    </row>
    <row r="89" spans="1:9" x14ac:dyDescent="0.35">
      <c r="A89" s="2" t="s">
        <v>781</v>
      </c>
      <c r="B89" s="2" t="s">
        <v>782</v>
      </c>
      <c r="C89" s="2" t="s">
        <v>611</v>
      </c>
      <c r="D89" s="2" t="s">
        <v>611</v>
      </c>
      <c r="E89" s="2" t="str">
        <f>VLOOKUP(A89,Sales!$A:$F,6,FALSE)</f>
        <v>Iced Layers</v>
      </c>
      <c r="F89" s="5">
        <v>612</v>
      </c>
      <c r="G89" s="5">
        <v>600</v>
      </c>
      <c r="H89" s="5">
        <v>1707</v>
      </c>
      <c r="I89" s="5"/>
    </row>
    <row r="90" spans="1:9" x14ac:dyDescent="0.35">
      <c r="A90" s="2" t="s">
        <v>783</v>
      </c>
      <c r="B90" s="2" t="s">
        <v>784</v>
      </c>
      <c r="C90" s="2" t="s">
        <v>611</v>
      </c>
      <c r="D90" s="2" t="s">
        <v>611</v>
      </c>
      <c r="E90" s="2" t="str">
        <f>VLOOKUP(A90,Sales!$A:$F,6,FALSE)</f>
        <v>Iced Quarter Sheet</v>
      </c>
      <c r="F90" s="5">
        <v>1751</v>
      </c>
      <c r="G90" s="5"/>
      <c r="H90" s="5"/>
      <c r="I90" s="5">
        <v>696</v>
      </c>
    </row>
    <row r="91" spans="1:9" x14ac:dyDescent="0.35">
      <c r="A91" s="2" t="s">
        <v>785</v>
      </c>
      <c r="B91" s="2" t="s">
        <v>786</v>
      </c>
      <c r="C91" s="2" t="s">
        <v>611</v>
      </c>
      <c r="D91" s="2" t="s">
        <v>611</v>
      </c>
      <c r="E91" s="2" t="str">
        <f>VLOOKUP(A91,Sales!$A:$F,6,FALSE)</f>
        <v>Iced Quarter Sheet</v>
      </c>
      <c r="F91" s="5">
        <v>2762</v>
      </c>
      <c r="G91" s="5"/>
      <c r="H91" s="5">
        <v>2592</v>
      </c>
      <c r="I91" s="5">
        <v>607</v>
      </c>
    </row>
    <row r="92" spans="1:9" x14ac:dyDescent="0.35">
      <c r="A92" s="2" t="s">
        <v>787</v>
      </c>
      <c r="B92" s="2" t="s">
        <v>788</v>
      </c>
      <c r="C92" s="2" t="s">
        <v>611</v>
      </c>
      <c r="D92" s="2" t="s">
        <v>611</v>
      </c>
      <c r="E92" s="2" t="str">
        <f>VLOOKUP(A92,Sales!$A:$F,6,FALSE)</f>
        <v>Iced Quarter Sheet</v>
      </c>
      <c r="F92" s="5">
        <v>1156</v>
      </c>
      <c r="G92" s="5"/>
      <c r="H92" s="5">
        <v>733</v>
      </c>
      <c r="I92" s="5">
        <v>1394</v>
      </c>
    </row>
    <row r="93" spans="1:9" x14ac:dyDescent="0.35">
      <c r="A93" s="2" t="s">
        <v>789</v>
      </c>
      <c r="B93" s="2" t="s">
        <v>790</v>
      </c>
      <c r="C93" s="2" t="s">
        <v>611</v>
      </c>
      <c r="D93" s="2" t="s">
        <v>611</v>
      </c>
      <c r="E93" s="2" t="str">
        <f>VLOOKUP(A93,Sales!$A:$F,6,FALSE)</f>
        <v>Iced Quarter Sheet</v>
      </c>
      <c r="F93" s="5">
        <v>1194</v>
      </c>
      <c r="G93" s="5">
        <v>209</v>
      </c>
      <c r="H93" s="5"/>
      <c r="I93" s="5">
        <v>674</v>
      </c>
    </row>
    <row r="94" spans="1:9" x14ac:dyDescent="0.35">
      <c r="A94" s="2" t="s">
        <v>791</v>
      </c>
      <c r="B94" s="2" t="s">
        <v>792</v>
      </c>
      <c r="C94" s="2" t="s">
        <v>793</v>
      </c>
      <c r="D94" s="2" t="s">
        <v>793</v>
      </c>
      <c r="E94" s="2" t="str">
        <f>VLOOKUP(A94,Sales!$A:$F,6,FALSE)</f>
        <v>Cookie</v>
      </c>
      <c r="F94" s="5">
        <v>8651</v>
      </c>
      <c r="G94" s="5"/>
      <c r="H94" s="5">
        <v>2572</v>
      </c>
      <c r="I94" s="5">
        <v>8031</v>
      </c>
    </row>
    <row r="95" spans="1:9" x14ac:dyDescent="0.35">
      <c r="A95" s="2" t="s">
        <v>794</v>
      </c>
      <c r="B95" s="2" t="s">
        <v>795</v>
      </c>
      <c r="C95" s="2" t="s">
        <v>793</v>
      </c>
      <c r="D95" s="2" t="s">
        <v>793</v>
      </c>
      <c r="E95" s="2" t="str">
        <f>VLOOKUP(A95,Sales!$A:$F,6,FALSE)</f>
        <v>Cookie</v>
      </c>
      <c r="F95" s="5">
        <v>16898</v>
      </c>
      <c r="G95" s="5">
        <v>6758</v>
      </c>
      <c r="H95" s="5">
        <v>13075</v>
      </c>
      <c r="I95" s="5">
        <v>4541</v>
      </c>
    </row>
    <row r="96" spans="1:9" x14ac:dyDescent="0.35">
      <c r="A96" s="2" t="s">
        <v>796</v>
      </c>
      <c r="B96" s="2" t="s">
        <v>797</v>
      </c>
      <c r="C96" s="2" t="s">
        <v>793</v>
      </c>
      <c r="D96" s="2" t="s">
        <v>793</v>
      </c>
      <c r="E96" s="2" t="str">
        <f>VLOOKUP(A96,Sales!$A:$F,6,FALSE)</f>
        <v>Cookie</v>
      </c>
      <c r="F96" s="5">
        <v>16497</v>
      </c>
      <c r="G96" s="5">
        <v>5277</v>
      </c>
      <c r="H96" s="5">
        <v>6504</v>
      </c>
      <c r="I96" s="5">
        <v>6714</v>
      </c>
    </row>
    <row r="97" spans="1:9" x14ac:dyDescent="0.35">
      <c r="A97" s="2" t="s">
        <v>798</v>
      </c>
      <c r="B97" s="2" t="s">
        <v>799</v>
      </c>
      <c r="C97" s="2" t="s">
        <v>793</v>
      </c>
      <c r="D97" s="2" t="s">
        <v>793</v>
      </c>
      <c r="E97" s="2" t="str">
        <f>VLOOKUP(A97,Sales!$A:$F,6,FALSE)</f>
        <v>Cookie</v>
      </c>
      <c r="F97" s="5">
        <v>17162</v>
      </c>
      <c r="G97" s="5">
        <v>13851</v>
      </c>
      <c r="H97" s="5">
        <v>4725</v>
      </c>
      <c r="I97" s="5">
        <v>5941</v>
      </c>
    </row>
    <row r="98" spans="1:9" x14ac:dyDescent="0.35">
      <c r="A98" s="2" t="s">
        <v>800</v>
      </c>
      <c r="B98" s="2" t="s">
        <v>801</v>
      </c>
      <c r="C98" s="2" t="s">
        <v>793</v>
      </c>
      <c r="D98" s="2" t="s">
        <v>793</v>
      </c>
      <c r="E98" s="2" t="str">
        <f>VLOOKUP(A98,Sales!$A:$F,6,FALSE)</f>
        <v>Cookie</v>
      </c>
      <c r="F98" s="5"/>
      <c r="G98" s="5">
        <v>11059</v>
      </c>
      <c r="H98" s="5">
        <v>7074</v>
      </c>
      <c r="I98" s="5">
        <v>3181</v>
      </c>
    </row>
    <row r="99" spans="1:9" x14ac:dyDescent="0.35">
      <c r="A99" s="2" t="s">
        <v>802</v>
      </c>
      <c r="B99" s="2" t="s">
        <v>803</v>
      </c>
      <c r="C99" s="2" t="s">
        <v>793</v>
      </c>
      <c r="D99" s="2" t="s">
        <v>793</v>
      </c>
      <c r="E99" s="2" t="str">
        <f>VLOOKUP(A99,Sales!$A:$F,6,FALSE)</f>
        <v>Cookie</v>
      </c>
      <c r="F99" s="5">
        <v>41743</v>
      </c>
      <c r="G99" s="5">
        <v>54155</v>
      </c>
      <c r="H99" s="5">
        <v>33618</v>
      </c>
      <c r="I99" s="5">
        <v>30106</v>
      </c>
    </row>
    <row r="100" spans="1:9" x14ac:dyDescent="0.35">
      <c r="A100" s="2" t="s">
        <v>804</v>
      </c>
      <c r="B100" s="2" t="s">
        <v>805</v>
      </c>
      <c r="C100" s="2" t="s">
        <v>793</v>
      </c>
      <c r="D100" s="2" t="s">
        <v>793</v>
      </c>
      <c r="E100" s="2" t="str">
        <f>VLOOKUP(A100,Sales!$A:$F,6,FALSE)</f>
        <v>Cookie</v>
      </c>
      <c r="F100" s="5">
        <v>22176</v>
      </c>
      <c r="G100" s="5">
        <v>23135</v>
      </c>
      <c r="H100" s="5">
        <v>12011</v>
      </c>
      <c r="I100" s="5">
        <v>15839</v>
      </c>
    </row>
    <row r="101" spans="1:9" x14ac:dyDescent="0.35">
      <c r="A101" s="2" t="s">
        <v>806</v>
      </c>
      <c r="B101" s="2" t="s">
        <v>807</v>
      </c>
      <c r="C101" s="2" t="s">
        <v>793</v>
      </c>
      <c r="D101" s="2" t="s">
        <v>793</v>
      </c>
      <c r="E101" s="2" t="str">
        <f>VLOOKUP(A101,Sales!$A:$F,6,FALSE)</f>
        <v>Cookie</v>
      </c>
      <c r="F101" s="5">
        <v>13248</v>
      </c>
      <c r="G101" s="5">
        <v>14304</v>
      </c>
      <c r="H101" s="5">
        <v>7008</v>
      </c>
      <c r="I101" s="5">
        <v>8254</v>
      </c>
    </row>
    <row r="102" spans="1:9" x14ac:dyDescent="0.35">
      <c r="A102" s="2" t="s">
        <v>808</v>
      </c>
      <c r="B102" s="2" t="s">
        <v>809</v>
      </c>
      <c r="C102" s="2" t="s">
        <v>793</v>
      </c>
      <c r="D102" s="2" t="s">
        <v>793</v>
      </c>
      <c r="E102" s="2" t="str">
        <f>VLOOKUP(A102,Sales!$A:$F,6,FALSE)</f>
        <v>Cookie</v>
      </c>
      <c r="F102" s="5">
        <v>13824</v>
      </c>
      <c r="G102" s="5">
        <v>9134</v>
      </c>
      <c r="H102" s="5">
        <v>8928</v>
      </c>
      <c r="I102" s="5">
        <v>9790</v>
      </c>
    </row>
    <row r="103" spans="1:9" x14ac:dyDescent="0.35">
      <c r="A103" s="2" t="s">
        <v>810</v>
      </c>
      <c r="B103" s="2" t="s">
        <v>811</v>
      </c>
      <c r="C103" s="2" t="s">
        <v>793</v>
      </c>
      <c r="D103" s="2" t="s">
        <v>793</v>
      </c>
      <c r="E103" s="2" t="str">
        <f>VLOOKUP(A103,Sales!$A:$F,6,FALSE)</f>
        <v>Cookie</v>
      </c>
      <c r="F103" s="5"/>
      <c r="G103" s="5"/>
      <c r="H103" s="5"/>
      <c r="I103" s="5">
        <v>29803</v>
      </c>
    </row>
    <row r="104" spans="1:9" x14ac:dyDescent="0.35">
      <c r="A104" s="2" t="s">
        <v>816</v>
      </c>
      <c r="B104" s="2" t="s">
        <v>817</v>
      </c>
      <c r="C104" s="2" t="s">
        <v>793</v>
      </c>
      <c r="D104" s="2" t="s">
        <v>793</v>
      </c>
      <c r="E104" s="2" t="str">
        <f>VLOOKUP(A104,Sales!$A:$F,6,FALSE)</f>
        <v>Cookie</v>
      </c>
      <c r="F104" s="5"/>
      <c r="G104" s="5">
        <v>4286</v>
      </c>
      <c r="H104" s="5"/>
      <c r="I104" s="5">
        <v>3645</v>
      </c>
    </row>
    <row r="105" spans="1:9" x14ac:dyDescent="0.35">
      <c r="A105" s="2" t="s">
        <v>818</v>
      </c>
      <c r="B105" s="2" t="s">
        <v>819</v>
      </c>
      <c r="C105" s="2" t="s">
        <v>793</v>
      </c>
      <c r="D105" s="2" t="s">
        <v>793</v>
      </c>
      <c r="E105" s="2" t="str">
        <f>VLOOKUP(A105,Sales!$A:$F,6,FALSE)</f>
        <v>Cookie</v>
      </c>
      <c r="F105" s="5">
        <v>5251</v>
      </c>
      <c r="G105" s="5"/>
      <c r="H105" s="5">
        <v>4772</v>
      </c>
      <c r="I105" s="5"/>
    </row>
    <row r="106" spans="1:9" x14ac:dyDescent="0.35">
      <c r="A106" s="2" t="s">
        <v>820</v>
      </c>
      <c r="B106" s="2" t="s">
        <v>821</v>
      </c>
      <c r="C106" s="2" t="s">
        <v>793</v>
      </c>
      <c r="D106" s="2" t="s">
        <v>793</v>
      </c>
      <c r="E106" s="2" t="str">
        <f>VLOOKUP(A106,Sales!$A:$F,6,FALSE)</f>
        <v>Cookie</v>
      </c>
      <c r="F106" s="5">
        <v>5632</v>
      </c>
      <c r="G106" s="5"/>
      <c r="H106" s="5">
        <v>2779</v>
      </c>
      <c r="I106" s="5">
        <v>3895</v>
      </c>
    </row>
    <row r="107" spans="1:9" x14ac:dyDescent="0.35">
      <c r="A107" s="2" t="s">
        <v>822</v>
      </c>
      <c r="B107" s="2" t="s">
        <v>823</v>
      </c>
      <c r="C107" s="2" t="s">
        <v>793</v>
      </c>
      <c r="D107" s="2" t="s">
        <v>793</v>
      </c>
      <c r="E107" s="2" t="str">
        <f>VLOOKUP(A107,Sales!$A:$F,6,FALSE)</f>
        <v>Cookie</v>
      </c>
      <c r="F107" s="5"/>
      <c r="G107" s="5"/>
      <c r="H107" s="5">
        <v>3966</v>
      </c>
      <c r="I107" s="5"/>
    </row>
    <row r="108" spans="1:9" x14ac:dyDescent="0.35">
      <c r="A108" s="2" t="s">
        <v>824</v>
      </c>
      <c r="B108" s="2" t="s">
        <v>825</v>
      </c>
      <c r="C108" s="2" t="s">
        <v>600</v>
      </c>
      <c r="D108" s="2" t="s">
        <v>600</v>
      </c>
      <c r="E108" s="2" t="str">
        <f>VLOOKUP(A108,Sales!$A:$F,6,FALSE)</f>
        <v>Cake II</v>
      </c>
      <c r="F108" s="5">
        <v>10816</v>
      </c>
      <c r="G108" s="5">
        <v>700</v>
      </c>
      <c r="H108" s="5">
        <v>14184</v>
      </c>
      <c r="I108" s="5">
        <v>21677</v>
      </c>
    </row>
    <row r="109" spans="1:9" x14ac:dyDescent="0.35">
      <c r="A109" s="2" t="s">
        <v>826</v>
      </c>
      <c r="B109" s="2" t="s">
        <v>827</v>
      </c>
      <c r="C109" s="2" t="s">
        <v>600</v>
      </c>
      <c r="D109" s="2" t="s">
        <v>600</v>
      </c>
      <c r="E109" s="2" t="str">
        <f>VLOOKUP(A109,Sales!$A:$F,6,FALSE)</f>
        <v>Cake II</v>
      </c>
      <c r="F109" s="5"/>
      <c r="G109" s="5">
        <v>10162</v>
      </c>
      <c r="H109" s="5">
        <v>3588</v>
      </c>
      <c r="I109" s="5"/>
    </row>
    <row r="110" spans="1:9" x14ac:dyDescent="0.35">
      <c r="A110" s="2" t="s">
        <v>828</v>
      </c>
      <c r="B110" s="2" t="s">
        <v>829</v>
      </c>
      <c r="C110" s="2" t="s">
        <v>600</v>
      </c>
      <c r="D110" s="2" t="s">
        <v>600</v>
      </c>
      <c r="E110" s="2" t="str">
        <f>VLOOKUP(A110,Sales!$A:$F,6,FALSE)</f>
        <v>Cake II</v>
      </c>
      <c r="F110" s="5">
        <v>11777</v>
      </c>
      <c r="G110" s="5">
        <v>16580</v>
      </c>
      <c r="H110" s="5">
        <v>20088</v>
      </c>
      <c r="I110" s="5">
        <v>26980</v>
      </c>
    </row>
    <row r="111" spans="1:9" x14ac:dyDescent="0.35">
      <c r="A111" s="2" t="s">
        <v>947</v>
      </c>
      <c r="B111" s="2" t="s">
        <v>948</v>
      </c>
      <c r="C111" s="2" t="s">
        <v>600</v>
      </c>
      <c r="D111" s="2" t="s">
        <v>600</v>
      </c>
      <c r="E111" s="2" t="str">
        <f>VLOOKUP(A111,Sales!$A:$F,6,FALSE)</f>
        <v>Cake II</v>
      </c>
      <c r="F111" s="5">
        <v>2903</v>
      </c>
      <c r="G111" s="5"/>
      <c r="H111" s="5"/>
      <c r="I111" s="5"/>
    </row>
    <row r="112" spans="1:9" x14ac:dyDescent="0.35">
      <c r="A112" s="2" t="s">
        <v>830</v>
      </c>
      <c r="B112" s="2" t="s">
        <v>831</v>
      </c>
      <c r="C112" s="2" t="s">
        <v>600</v>
      </c>
      <c r="D112" s="2" t="s">
        <v>600</v>
      </c>
      <c r="E112" s="2" t="str">
        <f>VLOOKUP(A112,Sales!$A:$F,6,FALSE)</f>
        <v>Cake II</v>
      </c>
      <c r="F112" s="5">
        <v>52976</v>
      </c>
      <c r="G112" s="5">
        <v>38343</v>
      </c>
      <c r="H112" s="5">
        <v>46849</v>
      </c>
      <c r="I112" s="5">
        <v>43992</v>
      </c>
    </row>
    <row r="113" spans="1:9" x14ac:dyDescent="0.35">
      <c r="A113" s="2" t="s">
        <v>832</v>
      </c>
      <c r="B113" s="2" t="s">
        <v>833</v>
      </c>
      <c r="C113" s="2" t="s">
        <v>600</v>
      </c>
      <c r="D113" s="2" t="s">
        <v>600</v>
      </c>
      <c r="E113" s="2" t="str">
        <f>VLOOKUP(A113,Sales!$A:$F,6,FALSE)</f>
        <v>Cake II</v>
      </c>
      <c r="F113" s="5">
        <v>4236</v>
      </c>
      <c r="G113" s="5"/>
      <c r="H113" s="5">
        <v>4753</v>
      </c>
      <c r="I113" s="5">
        <v>6824</v>
      </c>
    </row>
    <row r="114" spans="1:9" x14ac:dyDescent="0.35">
      <c r="A114" s="2" t="s">
        <v>834</v>
      </c>
      <c r="B114" s="2" t="s">
        <v>835</v>
      </c>
      <c r="C114" s="2" t="s">
        <v>600</v>
      </c>
      <c r="D114" s="2" t="s">
        <v>600</v>
      </c>
      <c r="E114" s="2" t="str">
        <f>VLOOKUP(A114,Sales!$A:$F,6,FALSE)</f>
        <v>Cake I</v>
      </c>
      <c r="F114" s="5">
        <v>831</v>
      </c>
      <c r="G114" s="5">
        <v>3120</v>
      </c>
      <c r="H114" s="5">
        <v>1960</v>
      </c>
      <c r="I114" s="5">
        <v>1000</v>
      </c>
    </row>
    <row r="115" spans="1:9" x14ac:dyDescent="0.35">
      <c r="A115" s="2" t="s">
        <v>836</v>
      </c>
      <c r="B115" s="2" t="s">
        <v>837</v>
      </c>
      <c r="C115" s="2" t="s">
        <v>600</v>
      </c>
      <c r="D115" s="2" t="s">
        <v>600</v>
      </c>
      <c r="E115" s="2" t="str">
        <f>VLOOKUP(A115,Sales!$A:$F,6,FALSE)</f>
        <v>Cake II</v>
      </c>
      <c r="F115" s="5">
        <v>11771</v>
      </c>
      <c r="G115" s="5"/>
      <c r="H115" s="5">
        <v>10601</v>
      </c>
      <c r="I115" s="5">
        <v>13286</v>
      </c>
    </row>
    <row r="116" spans="1:9" x14ac:dyDescent="0.35">
      <c r="A116" s="2" t="s">
        <v>838</v>
      </c>
      <c r="B116" s="2" t="s">
        <v>839</v>
      </c>
      <c r="C116" s="2" t="s">
        <v>600</v>
      </c>
      <c r="D116" s="2" t="s">
        <v>600</v>
      </c>
      <c r="E116" s="2" t="str">
        <f>VLOOKUP(A116,Sales!$A:$F,6,FALSE)</f>
        <v>Cake II</v>
      </c>
      <c r="F116" s="5">
        <v>18690</v>
      </c>
      <c r="G116" s="5">
        <v>21088</v>
      </c>
      <c r="H116" s="5"/>
      <c r="I116" s="5">
        <v>16613</v>
      </c>
    </row>
    <row r="118" spans="1:9" x14ac:dyDescent="0.35">
      <c r="E118" s="1" t="s">
        <v>20</v>
      </c>
      <c r="F118" s="6">
        <f>SUMIF($E$2:$E$116,$E118,F$2:F$116)</f>
        <v>33984</v>
      </c>
      <c r="G118" s="6">
        <f t="shared" ref="G118:I118" si="0">SUMIF($E$2:$E$116,$E118,G$2:G$116)</f>
        <v>29680</v>
      </c>
      <c r="H118" s="6">
        <f t="shared" si="0"/>
        <v>27459</v>
      </c>
      <c r="I118" s="6">
        <f t="shared" si="0"/>
        <v>24302</v>
      </c>
    </row>
    <row r="119" spans="1:9" x14ac:dyDescent="0.35">
      <c r="E119" s="1" t="s">
        <v>4</v>
      </c>
      <c r="F119" s="6">
        <f t="shared" ref="F119:I126" si="1">SUMIF($E$2:$E$116,$E119,F$2:F$116)</f>
        <v>71989</v>
      </c>
      <c r="G119" s="6">
        <f t="shared" si="1"/>
        <v>88991</v>
      </c>
      <c r="H119" s="6">
        <f t="shared" si="1"/>
        <v>45603</v>
      </c>
      <c r="I119" s="6">
        <f t="shared" si="1"/>
        <v>71164</v>
      </c>
    </row>
    <row r="120" spans="1:9" x14ac:dyDescent="0.35">
      <c r="E120" s="1" t="s">
        <v>7</v>
      </c>
      <c r="F120" s="6">
        <f t="shared" si="1"/>
        <v>199911</v>
      </c>
      <c r="G120" s="6">
        <f t="shared" si="1"/>
        <v>156796</v>
      </c>
      <c r="H120" s="6">
        <f t="shared" si="1"/>
        <v>178457</v>
      </c>
      <c r="I120" s="6">
        <f t="shared" si="1"/>
        <v>181809</v>
      </c>
    </row>
    <row r="121" spans="1:9" x14ac:dyDescent="0.35">
      <c r="E121" s="1" t="s">
        <v>22</v>
      </c>
      <c r="F121" s="6">
        <f t="shared" si="1"/>
        <v>161082</v>
      </c>
      <c r="G121" s="6">
        <f t="shared" si="1"/>
        <v>141959</v>
      </c>
      <c r="H121" s="6">
        <f t="shared" si="1"/>
        <v>107032</v>
      </c>
      <c r="I121" s="6">
        <f t="shared" si="1"/>
        <v>129740</v>
      </c>
    </row>
    <row r="122" spans="1:9" x14ac:dyDescent="0.35">
      <c r="E122" s="1" t="s">
        <v>24</v>
      </c>
      <c r="F122" s="6">
        <f t="shared" si="1"/>
        <v>34799</v>
      </c>
      <c r="G122" s="6">
        <f t="shared" si="1"/>
        <v>28125</v>
      </c>
      <c r="H122" s="6">
        <f t="shared" si="1"/>
        <v>19441</v>
      </c>
      <c r="I122" s="6">
        <f t="shared" si="1"/>
        <v>20549</v>
      </c>
    </row>
    <row r="123" spans="1:9" x14ac:dyDescent="0.35">
      <c r="E123" s="1" t="s">
        <v>15</v>
      </c>
      <c r="F123" s="6">
        <f t="shared" si="1"/>
        <v>45253</v>
      </c>
      <c r="G123" s="6">
        <f t="shared" si="1"/>
        <v>50446</v>
      </c>
      <c r="H123" s="6">
        <f t="shared" si="1"/>
        <v>48953</v>
      </c>
      <c r="I123" s="6">
        <f t="shared" si="1"/>
        <v>50356</v>
      </c>
    </row>
    <row r="124" spans="1:9" x14ac:dyDescent="0.35">
      <c r="E124" s="1" t="s">
        <v>726</v>
      </c>
      <c r="F124" s="6">
        <f t="shared" si="1"/>
        <v>31218</v>
      </c>
      <c r="G124" s="6">
        <f t="shared" si="1"/>
        <v>36960</v>
      </c>
      <c r="H124" s="6">
        <f t="shared" si="1"/>
        <v>33052</v>
      </c>
      <c r="I124" s="6">
        <f t="shared" si="1"/>
        <v>36156</v>
      </c>
    </row>
    <row r="125" spans="1:9" x14ac:dyDescent="0.35">
      <c r="E125" s="1" t="s">
        <v>573</v>
      </c>
      <c r="F125" s="6">
        <f t="shared" si="1"/>
        <v>29989</v>
      </c>
      <c r="G125" s="6">
        <f t="shared" si="1"/>
        <v>31958</v>
      </c>
      <c r="H125" s="6">
        <f t="shared" si="1"/>
        <v>15556</v>
      </c>
      <c r="I125" s="6">
        <f t="shared" si="1"/>
        <v>15079</v>
      </c>
    </row>
    <row r="126" spans="1:9" x14ac:dyDescent="0.35">
      <c r="E126" s="1" t="s">
        <v>29</v>
      </c>
      <c r="F126" s="6">
        <f t="shared" si="1"/>
        <v>22523</v>
      </c>
      <c r="G126" s="6">
        <f t="shared" si="1"/>
        <v>29123</v>
      </c>
      <c r="H126" s="6">
        <f t="shared" si="1"/>
        <v>26914</v>
      </c>
      <c r="I126" s="6">
        <f t="shared" si="1"/>
        <v>28221</v>
      </c>
    </row>
  </sheetData>
  <conditionalFormatting sqref="A1:A1048576">
    <cfRule type="duplicateValues" dxfId="0"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5C7A8-1F7D-4B32-9AEA-98A050F20FAF}">
  <sheetPr codeName="Sheet17"/>
  <dimension ref="A1:J192"/>
  <sheetViews>
    <sheetView topLeftCell="A133" workbookViewId="0">
      <selection activeCell="G195" sqref="G195"/>
    </sheetView>
  </sheetViews>
  <sheetFormatPr defaultColWidth="9.453125" defaultRowHeight="12.5" x14ac:dyDescent="0.25"/>
  <cols>
    <col min="1" max="3" width="14.54296875" style="38" customWidth="1"/>
    <col min="4" max="4" width="26.453125" style="38" customWidth="1"/>
    <col min="5" max="5" width="27.54296875" style="38" customWidth="1"/>
    <col min="6" max="6" width="10.54296875" style="38" customWidth="1"/>
    <col min="7" max="7" width="34.453125" style="38" customWidth="1"/>
    <col min="8" max="9" width="14.54296875" style="38" customWidth="1"/>
    <col min="10" max="10" width="21.453125" style="38" customWidth="1"/>
    <col min="11" max="11" width="4.54296875" style="38" customWidth="1"/>
    <col min="12" max="16384" width="9.453125" style="38"/>
  </cols>
  <sheetData>
    <row r="1" spans="1:10" s="41" customFormat="1" ht="18.649999999999999" customHeight="1" x14ac:dyDescent="0.25">
      <c r="A1" s="42" t="s">
        <v>961</v>
      </c>
      <c r="B1" s="42" t="s">
        <v>581</v>
      </c>
      <c r="C1" s="42" t="s">
        <v>1</v>
      </c>
      <c r="D1" s="42" t="s">
        <v>585</v>
      </c>
      <c r="E1" s="42" t="s">
        <v>962</v>
      </c>
      <c r="F1" s="42" t="s">
        <v>963</v>
      </c>
      <c r="G1" s="42" t="s">
        <v>582</v>
      </c>
      <c r="H1" s="42" t="s">
        <v>964</v>
      </c>
      <c r="I1" s="42" t="s">
        <v>965</v>
      </c>
      <c r="J1" s="42" t="s">
        <v>966</v>
      </c>
    </row>
    <row r="2" spans="1:10" s="41" customFormat="1" ht="18.649999999999999" customHeight="1" x14ac:dyDescent="0.25">
      <c r="A2" s="43" t="s">
        <v>967</v>
      </c>
      <c r="B2" s="43" t="s">
        <v>590</v>
      </c>
      <c r="C2" s="44" t="str">
        <f>VLOOKUP(B2,Production!$A$2:$F$167,6,FALSE)</f>
        <v>Roll</v>
      </c>
      <c r="D2" s="44">
        <v>27.5</v>
      </c>
      <c r="E2" s="44">
        <v>4058</v>
      </c>
      <c r="F2" s="44">
        <v>111595</v>
      </c>
      <c r="G2" s="43" t="s">
        <v>591</v>
      </c>
      <c r="H2" s="43" t="s">
        <v>968</v>
      </c>
      <c r="I2" s="43" t="s">
        <v>969</v>
      </c>
      <c r="J2" s="43" t="s">
        <v>970</v>
      </c>
    </row>
    <row r="3" spans="1:10" s="41" customFormat="1" ht="18.649999999999999" customHeight="1" x14ac:dyDescent="0.25">
      <c r="A3" s="45" t="s">
        <v>967</v>
      </c>
      <c r="B3" s="45" t="s">
        <v>593</v>
      </c>
      <c r="C3" s="44" t="str">
        <f>VLOOKUP(B3,Production!$A$2:$F$167,6,FALSE)</f>
        <v>Roll</v>
      </c>
      <c r="D3" s="46">
        <v>27.5</v>
      </c>
      <c r="E3" s="46">
        <v>3445</v>
      </c>
      <c r="F3" s="46">
        <v>94737.5</v>
      </c>
      <c r="G3" s="45" t="s">
        <v>594</v>
      </c>
      <c r="H3" s="45" t="s">
        <v>968</v>
      </c>
      <c r="I3" s="45" t="s">
        <v>969</v>
      </c>
      <c r="J3" s="45" t="s">
        <v>970</v>
      </c>
    </row>
    <row r="4" spans="1:10" s="41" customFormat="1" ht="18.649999999999999" customHeight="1" x14ac:dyDescent="0.25">
      <c r="A4" s="43" t="s">
        <v>967</v>
      </c>
      <c r="B4" s="43" t="s">
        <v>853</v>
      </c>
      <c r="C4" s="44" t="str">
        <f>VLOOKUP(B4,Production!$A$2:$F$167,6,FALSE)</f>
        <v>Parbaked</v>
      </c>
      <c r="D4" s="44">
        <v>23.38</v>
      </c>
      <c r="E4" s="44">
        <v>43</v>
      </c>
      <c r="F4" s="44">
        <v>1005.34</v>
      </c>
      <c r="G4" s="43" t="s">
        <v>854</v>
      </c>
      <c r="H4" s="43" t="s">
        <v>968</v>
      </c>
      <c r="I4" s="43" t="s">
        <v>969</v>
      </c>
      <c r="J4" s="43" t="s">
        <v>970</v>
      </c>
    </row>
    <row r="5" spans="1:10" s="41" customFormat="1" ht="18.649999999999999" customHeight="1" x14ac:dyDescent="0.25">
      <c r="A5" s="45" t="s">
        <v>967</v>
      </c>
      <c r="B5" s="45" t="s">
        <v>855</v>
      </c>
      <c r="C5" s="44" t="str">
        <f>VLOOKUP(B5,Production!$A$2:$F$167,6,FALSE)</f>
        <v>Parbaked</v>
      </c>
      <c r="D5" s="46">
        <v>23.38</v>
      </c>
      <c r="E5" s="46">
        <v>-385</v>
      </c>
      <c r="F5" s="46">
        <v>-9001.2999999999993</v>
      </c>
      <c r="G5" s="45" t="s">
        <v>856</v>
      </c>
      <c r="H5" s="45" t="s">
        <v>968</v>
      </c>
      <c r="I5" s="45" t="s">
        <v>969</v>
      </c>
      <c r="J5" s="45" t="s">
        <v>970</v>
      </c>
    </row>
    <row r="6" spans="1:10" s="41" customFormat="1" ht="18.649999999999999" customHeight="1" x14ac:dyDescent="0.25">
      <c r="A6" s="43" t="s">
        <v>967</v>
      </c>
      <c r="B6" s="43" t="s">
        <v>595</v>
      </c>
      <c r="C6" s="44" t="str">
        <f>VLOOKUP(B6,Production!$A$2:$F$167,6,FALSE)</f>
        <v>Parbaked</v>
      </c>
      <c r="D6" s="44">
        <v>19</v>
      </c>
      <c r="E6" s="44">
        <v>4612</v>
      </c>
      <c r="F6" s="44">
        <v>87628</v>
      </c>
      <c r="G6" s="43" t="s">
        <v>596</v>
      </c>
      <c r="H6" s="43" t="s">
        <v>968</v>
      </c>
      <c r="I6" s="43" t="s">
        <v>969</v>
      </c>
      <c r="J6" s="43" t="s">
        <v>970</v>
      </c>
    </row>
    <row r="7" spans="1:10" s="41" customFormat="1" ht="18.649999999999999" customHeight="1" x14ac:dyDescent="0.25">
      <c r="A7" s="45" t="s">
        <v>967</v>
      </c>
      <c r="B7" s="45" t="s">
        <v>598</v>
      </c>
      <c r="C7" s="44" t="str">
        <f>VLOOKUP(B7,Production!$A$2:$F$167,6,FALSE)</f>
        <v>Cake II</v>
      </c>
      <c r="D7" s="46">
        <v>16.5</v>
      </c>
      <c r="E7" s="46">
        <v>1302</v>
      </c>
      <c r="F7" s="46">
        <v>21483</v>
      </c>
      <c r="G7" s="45" t="s">
        <v>599</v>
      </c>
      <c r="H7" s="45" t="s">
        <v>968</v>
      </c>
      <c r="I7" s="45" t="s">
        <v>969</v>
      </c>
      <c r="J7" s="45" t="s">
        <v>970</v>
      </c>
    </row>
    <row r="8" spans="1:10" s="41" customFormat="1" ht="18.649999999999999" customHeight="1" x14ac:dyDescent="0.25">
      <c r="A8" s="43" t="s">
        <v>967</v>
      </c>
      <c r="B8" s="43" t="s">
        <v>598</v>
      </c>
      <c r="C8" s="44" t="str">
        <f>VLOOKUP(B8,Production!$A$2:$F$167,6,FALSE)</f>
        <v>Cake II</v>
      </c>
      <c r="D8" s="44">
        <v>16.5</v>
      </c>
      <c r="E8" s="44">
        <v>4032</v>
      </c>
      <c r="F8" s="44">
        <v>66528</v>
      </c>
      <c r="G8" s="43" t="s">
        <v>599</v>
      </c>
      <c r="H8" s="43" t="s">
        <v>968</v>
      </c>
      <c r="I8" s="43" t="s">
        <v>969</v>
      </c>
      <c r="J8" s="43" t="s">
        <v>970</v>
      </c>
    </row>
    <row r="9" spans="1:10" s="41" customFormat="1" ht="18.649999999999999" customHeight="1" x14ac:dyDescent="0.25">
      <c r="A9" s="45" t="s">
        <v>967</v>
      </c>
      <c r="B9" s="45" t="s">
        <v>601</v>
      </c>
      <c r="C9" s="44" t="str">
        <f>VLOOKUP(B9,Production!$A$2:$F$167,6,FALSE)</f>
        <v>Cake II</v>
      </c>
      <c r="D9" s="46">
        <v>16.5</v>
      </c>
      <c r="E9" s="46">
        <v>0</v>
      </c>
      <c r="F9" s="46">
        <v>0</v>
      </c>
      <c r="G9" s="45" t="s">
        <v>602</v>
      </c>
      <c r="H9" s="45" t="s">
        <v>968</v>
      </c>
      <c r="I9" s="45" t="s">
        <v>969</v>
      </c>
      <c r="J9" s="45" t="s">
        <v>970</v>
      </c>
    </row>
    <row r="10" spans="1:10" s="41" customFormat="1" ht="18.649999999999999" customHeight="1" x14ac:dyDescent="0.25">
      <c r="A10" s="43" t="s">
        <v>967</v>
      </c>
      <c r="B10" s="43" t="s">
        <v>601</v>
      </c>
      <c r="C10" s="44" t="str">
        <f>VLOOKUP(B10,Production!$A$2:$F$167,6,FALSE)</f>
        <v>Cake II</v>
      </c>
      <c r="D10" s="44">
        <v>16.5</v>
      </c>
      <c r="E10" s="44">
        <v>7785</v>
      </c>
      <c r="F10" s="44">
        <v>128452.5</v>
      </c>
      <c r="G10" s="43" t="s">
        <v>602</v>
      </c>
      <c r="H10" s="43" t="s">
        <v>968</v>
      </c>
      <c r="I10" s="43" t="s">
        <v>969</v>
      </c>
      <c r="J10" s="43" t="s">
        <v>970</v>
      </c>
    </row>
    <row r="11" spans="1:10" s="41" customFormat="1" ht="18.649999999999999" customHeight="1" x14ac:dyDescent="0.25">
      <c r="A11" s="45" t="s">
        <v>967</v>
      </c>
      <c r="B11" s="45" t="s">
        <v>603</v>
      </c>
      <c r="C11" s="44" t="str">
        <f>VLOOKUP(B11,Production!$A$2:$F$167,6,FALSE)</f>
        <v>Cake II</v>
      </c>
      <c r="D11" s="46">
        <v>16.5</v>
      </c>
      <c r="E11" s="46">
        <v>1358</v>
      </c>
      <c r="F11" s="46">
        <v>22407</v>
      </c>
      <c r="G11" s="45" t="s">
        <v>604</v>
      </c>
      <c r="H11" s="45" t="s">
        <v>968</v>
      </c>
      <c r="I11" s="45" t="s">
        <v>969</v>
      </c>
      <c r="J11" s="45" t="s">
        <v>970</v>
      </c>
    </row>
    <row r="12" spans="1:10" s="41" customFormat="1" ht="18.649999999999999" customHeight="1" x14ac:dyDescent="0.25">
      <c r="A12" s="43" t="s">
        <v>967</v>
      </c>
      <c r="B12" s="43" t="s">
        <v>603</v>
      </c>
      <c r="C12" s="44" t="str">
        <f>VLOOKUP(B12,Production!$A$2:$F$167,6,FALSE)</f>
        <v>Cake II</v>
      </c>
      <c r="D12" s="44">
        <v>16.5</v>
      </c>
      <c r="E12" s="44">
        <v>5376</v>
      </c>
      <c r="F12" s="44">
        <v>88704</v>
      </c>
      <c r="G12" s="43" t="s">
        <v>604</v>
      </c>
      <c r="H12" s="43" t="s">
        <v>968</v>
      </c>
      <c r="I12" s="43" t="s">
        <v>969</v>
      </c>
      <c r="J12" s="43" t="s">
        <v>970</v>
      </c>
    </row>
    <row r="13" spans="1:10" s="41" customFormat="1" ht="18.649999999999999" customHeight="1" x14ac:dyDescent="0.25">
      <c r="A13" s="45" t="s">
        <v>967</v>
      </c>
      <c r="B13" s="45" t="s">
        <v>603</v>
      </c>
      <c r="C13" s="44" t="str">
        <f>VLOOKUP(B13,Production!$A$2:$F$167,6,FALSE)</f>
        <v>Cake II</v>
      </c>
      <c r="D13" s="46">
        <v>16.5</v>
      </c>
      <c r="E13" s="46">
        <v>2688</v>
      </c>
      <c r="F13" s="46">
        <v>44352</v>
      </c>
      <c r="G13" s="45" t="s">
        <v>604</v>
      </c>
      <c r="H13" s="45" t="s">
        <v>968</v>
      </c>
      <c r="I13" s="45" t="s">
        <v>969</v>
      </c>
      <c r="J13" s="45" t="s">
        <v>970</v>
      </c>
    </row>
    <row r="14" spans="1:10" s="41" customFormat="1" ht="18.649999999999999" customHeight="1" x14ac:dyDescent="0.25">
      <c r="A14" s="43" t="s">
        <v>967</v>
      </c>
      <c r="B14" s="43" t="s">
        <v>603</v>
      </c>
      <c r="C14" s="44" t="str">
        <f>VLOOKUP(B14,Production!$A$2:$F$167,6,FALSE)</f>
        <v>Cake II</v>
      </c>
      <c r="D14" s="44">
        <v>16.5</v>
      </c>
      <c r="E14" s="44">
        <v>96</v>
      </c>
      <c r="F14" s="44">
        <v>1584</v>
      </c>
      <c r="G14" s="43" t="s">
        <v>604</v>
      </c>
      <c r="H14" s="43" t="s">
        <v>968</v>
      </c>
      <c r="I14" s="43" t="s">
        <v>969</v>
      </c>
      <c r="J14" s="43" t="s">
        <v>970</v>
      </c>
    </row>
    <row r="15" spans="1:10" s="41" customFormat="1" ht="18.649999999999999" customHeight="1" x14ac:dyDescent="0.25">
      <c r="A15" s="45" t="s">
        <v>967</v>
      </c>
      <c r="B15" s="45" t="s">
        <v>605</v>
      </c>
      <c r="C15" s="44" t="str">
        <f>VLOOKUP(B15,Production!$A$2:$F$167,6,FALSE)</f>
        <v>Cake II</v>
      </c>
      <c r="D15" s="46">
        <v>16.5</v>
      </c>
      <c r="E15" s="46">
        <v>0</v>
      </c>
      <c r="F15" s="46">
        <v>0</v>
      </c>
      <c r="G15" s="45" t="s">
        <v>606</v>
      </c>
      <c r="H15" s="45" t="s">
        <v>968</v>
      </c>
      <c r="I15" s="45" t="s">
        <v>969</v>
      </c>
      <c r="J15" s="45" t="s">
        <v>970</v>
      </c>
    </row>
    <row r="16" spans="1:10" s="41" customFormat="1" ht="18.649999999999999" customHeight="1" x14ac:dyDescent="0.25">
      <c r="A16" s="43" t="s">
        <v>967</v>
      </c>
      <c r="B16" s="43" t="s">
        <v>605</v>
      </c>
      <c r="C16" s="44" t="str">
        <f>VLOOKUP(B16,Production!$A$2:$F$167,6,FALSE)</f>
        <v>Cake II</v>
      </c>
      <c r="D16" s="44">
        <v>16.5</v>
      </c>
      <c r="E16" s="44">
        <v>4272</v>
      </c>
      <c r="F16" s="44">
        <v>70488</v>
      </c>
      <c r="G16" s="43" t="s">
        <v>606</v>
      </c>
      <c r="H16" s="43" t="s">
        <v>968</v>
      </c>
      <c r="I16" s="43" t="s">
        <v>969</v>
      </c>
      <c r="J16" s="43" t="s">
        <v>970</v>
      </c>
    </row>
    <row r="17" spans="1:10" s="41" customFormat="1" ht="18.649999999999999" customHeight="1" x14ac:dyDescent="0.25">
      <c r="A17" s="45" t="s">
        <v>967</v>
      </c>
      <c r="B17" s="45" t="s">
        <v>605</v>
      </c>
      <c r="C17" s="44" t="str">
        <f>VLOOKUP(B17,Production!$A$2:$F$167,6,FALSE)</f>
        <v>Cake II</v>
      </c>
      <c r="D17" s="46">
        <v>16.5</v>
      </c>
      <c r="E17" s="46">
        <v>1344</v>
      </c>
      <c r="F17" s="46">
        <v>22176</v>
      </c>
      <c r="G17" s="45" t="s">
        <v>606</v>
      </c>
      <c r="H17" s="45" t="s">
        <v>968</v>
      </c>
      <c r="I17" s="45" t="s">
        <v>969</v>
      </c>
      <c r="J17" s="45" t="s">
        <v>970</v>
      </c>
    </row>
    <row r="18" spans="1:10" s="41" customFormat="1" ht="18.649999999999999" customHeight="1" x14ac:dyDescent="0.25">
      <c r="A18" s="43" t="s">
        <v>967</v>
      </c>
      <c r="B18" s="43" t="s">
        <v>607</v>
      </c>
      <c r="C18" s="44" t="str">
        <f>VLOOKUP(B18,Production!$A$2:$F$167,6,FALSE)</f>
        <v>Cake II</v>
      </c>
      <c r="D18" s="44">
        <v>16.5</v>
      </c>
      <c r="E18" s="44">
        <v>0</v>
      </c>
      <c r="F18" s="44">
        <v>0</v>
      </c>
      <c r="G18" s="43" t="s">
        <v>608</v>
      </c>
      <c r="H18" s="43" t="s">
        <v>968</v>
      </c>
      <c r="I18" s="43" t="s">
        <v>969</v>
      </c>
      <c r="J18" s="43" t="s">
        <v>970</v>
      </c>
    </row>
    <row r="19" spans="1:10" s="41" customFormat="1" ht="18.649999999999999" customHeight="1" x14ac:dyDescent="0.25">
      <c r="A19" s="45" t="s">
        <v>967</v>
      </c>
      <c r="B19" s="45" t="s">
        <v>607</v>
      </c>
      <c r="C19" s="44" t="str">
        <f>VLOOKUP(B19,Production!$A$2:$F$167,6,FALSE)</f>
        <v>Cake II</v>
      </c>
      <c r="D19" s="46">
        <v>16.5</v>
      </c>
      <c r="E19" s="46">
        <v>3500</v>
      </c>
      <c r="F19" s="46">
        <v>57750</v>
      </c>
      <c r="G19" s="45" t="s">
        <v>608</v>
      </c>
      <c r="H19" s="45" t="s">
        <v>968</v>
      </c>
      <c r="I19" s="45" t="s">
        <v>969</v>
      </c>
      <c r="J19" s="45" t="s">
        <v>970</v>
      </c>
    </row>
    <row r="20" spans="1:10" s="41" customFormat="1" ht="18.649999999999999" customHeight="1" x14ac:dyDescent="0.25">
      <c r="A20" s="43" t="s">
        <v>967</v>
      </c>
      <c r="B20" s="43" t="s">
        <v>612</v>
      </c>
      <c r="C20" s="44" t="str">
        <f>VLOOKUP(B20,Production!$A$2:$F$167,6,FALSE)</f>
        <v>Iced Layers</v>
      </c>
      <c r="D20" s="44">
        <v>12.5</v>
      </c>
      <c r="E20" s="44">
        <v>2487</v>
      </c>
      <c r="F20" s="44">
        <v>31087.5</v>
      </c>
      <c r="G20" s="43" t="s">
        <v>613</v>
      </c>
      <c r="H20" s="43" t="s">
        <v>968</v>
      </c>
      <c r="I20" s="43" t="s">
        <v>969</v>
      </c>
      <c r="J20" s="43" t="s">
        <v>970</v>
      </c>
    </row>
    <row r="21" spans="1:10" s="41" customFormat="1" ht="18.649999999999999" customHeight="1" x14ac:dyDescent="0.25">
      <c r="A21" s="45" t="s">
        <v>967</v>
      </c>
      <c r="B21" s="45" t="s">
        <v>620</v>
      </c>
      <c r="C21" s="44" t="str">
        <f>VLOOKUP(B21,Production!$A$2:$F$167,6,FALSE)</f>
        <v>Iced Layers</v>
      </c>
      <c r="D21" s="46">
        <v>12.75</v>
      </c>
      <c r="E21" s="46">
        <v>336</v>
      </c>
      <c r="F21" s="46">
        <v>4284</v>
      </c>
      <c r="G21" s="45" t="s">
        <v>621</v>
      </c>
      <c r="H21" s="45" t="s">
        <v>968</v>
      </c>
      <c r="I21" s="45" t="s">
        <v>969</v>
      </c>
      <c r="J21" s="45" t="s">
        <v>970</v>
      </c>
    </row>
    <row r="22" spans="1:10" s="41" customFormat="1" ht="18.649999999999999" customHeight="1" x14ac:dyDescent="0.25">
      <c r="A22" s="43" t="s">
        <v>967</v>
      </c>
      <c r="B22" s="43" t="s">
        <v>861</v>
      </c>
      <c r="C22" s="44" t="str">
        <f>VLOOKUP(B22,Production!$A$2:$F$167,6,FALSE)</f>
        <v>Iced Layers</v>
      </c>
      <c r="D22" s="44">
        <v>13.5</v>
      </c>
      <c r="E22" s="44">
        <v>59</v>
      </c>
      <c r="F22" s="44">
        <v>796.5</v>
      </c>
      <c r="G22" s="43" t="s">
        <v>862</v>
      </c>
      <c r="H22" s="43" t="s">
        <v>968</v>
      </c>
      <c r="I22" s="43" t="s">
        <v>969</v>
      </c>
      <c r="J22" s="43" t="s">
        <v>970</v>
      </c>
    </row>
    <row r="23" spans="1:10" s="41" customFormat="1" ht="18.649999999999999" customHeight="1" x14ac:dyDescent="0.25">
      <c r="A23" s="45" t="s">
        <v>967</v>
      </c>
      <c r="B23" s="45" t="s">
        <v>861</v>
      </c>
      <c r="C23" s="44" t="str">
        <f>VLOOKUP(B23,Production!$A$2:$F$167,6,FALSE)</f>
        <v>Iced Layers</v>
      </c>
      <c r="D23" s="46">
        <v>13.5</v>
      </c>
      <c r="E23" s="46">
        <v>18</v>
      </c>
      <c r="F23" s="46">
        <v>243</v>
      </c>
      <c r="G23" s="45" t="s">
        <v>862</v>
      </c>
      <c r="H23" s="45" t="s">
        <v>968</v>
      </c>
      <c r="I23" s="45" t="s">
        <v>969</v>
      </c>
      <c r="J23" s="45" t="s">
        <v>970</v>
      </c>
    </row>
    <row r="24" spans="1:10" s="41" customFormat="1" ht="18.649999999999999" customHeight="1" x14ac:dyDescent="0.25">
      <c r="A24" s="43" t="s">
        <v>967</v>
      </c>
      <c r="B24" s="43" t="s">
        <v>630</v>
      </c>
      <c r="C24" s="44" t="str">
        <f>VLOOKUP(B24,Production!$A$2:$F$167,6,FALSE)</f>
        <v>Iced Quarter Sheet</v>
      </c>
      <c r="D24" s="44">
        <v>13.75</v>
      </c>
      <c r="E24" s="44">
        <v>0</v>
      </c>
      <c r="F24" s="44">
        <v>0</v>
      </c>
      <c r="G24" s="43" t="s">
        <v>631</v>
      </c>
      <c r="H24" s="43" t="s">
        <v>968</v>
      </c>
      <c r="I24" s="43" t="s">
        <v>969</v>
      </c>
      <c r="J24" s="43" t="s">
        <v>970</v>
      </c>
    </row>
    <row r="25" spans="1:10" s="41" customFormat="1" ht="18.649999999999999" customHeight="1" x14ac:dyDescent="0.25">
      <c r="A25" s="45" t="s">
        <v>967</v>
      </c>
      <c r="B25" s="45" t="s">
        <v>953</v>
      </c>
      <c r="C25" s="44" t="s">
        <v>7</v>
      </c>
      <c r="D25" s="46">
        <v>16.5</v>
      </c>
      <c r="E25" s="46">
        <v>432</v>
      </c>
      <c r="F25" s="46">
        <v>7128</v>
      </c>
      <c r="G25" s="45" t="s">
        <v>954</v>
      </c>
      <c r="H25" s="45" t="s">
        <v>968</v>
      </c>
      <c r="I25" s="45" t="s">
        <v>969</v>
      </c>
      <c r="J25" s="45" t="s">
        <v>970</v>
      </c>
    </row>
    <row r="26" spans="1:10" s="41" customFormat="1" ht="18.649999999999999" customHeight="1" x14ac:dyDescent="0.25">
      <c r="A26" s="43" t="s">
        <v>967</v>
      </c>
      <c r="B26" s="43" t="s">
        <v>953</v>
      </c>
      <c r="C26" s="44" t="s">
        <v>7</v>
      </c>
      <c r="D26" s="44">
        <v>16.5</v>
      </c>
      <c r="E26" s="44">
        <v>683</v>
      </c>
      <c r="F26" s="44">
        <v>11269.5</v>
      </c>
      <c r="G26" s="43" t="s">
        <v>954</v>
      </c>
      <c r="H26" s="43" t="s">
        <v>968</v>
      </c>
      <c r="I26" s="43" t="s">
        <v>969</v>
      </c>
      <c r="J26" s="43" t="s">
        <v>970</v>
      </c>
    </row>
    <row r="27" spans="1:10" s="41" customFormat="1" ht="18.649999999999999" customHeight="1" x14ac:dyDescent="0.25">
      <c r="A27" s="45" t="s">
        <v>967</v>
      </c>
      <c r="B27" s="45" t="s">
        <v>955</v>
      </c>
      <c r="C27" s="44" t="s">
        <v>7</v>
      </c>
      <c r="D27" s="46">
        <v>16.5</v>
      </c>
      <c r="E27" s="46">
        <v>746</v>
      </c>
      <c r="F27" s="46">
        <v>12309</v>
      </c>
      <c r="G27" s="45" t="s">
        <v>956</v>
      </c>
      <c r="H27" s="45" t="s">
        <v>968</v>
      </c>
      <c r="I27" s="45" t="s">
        <v>969</v>
      </c>
      <c r="J27" s="45" t="s">
        <v>970</v>
      </c>
    </row>
    <row r="28" spans="1:10" s="41" customFormat="1" ht="18.649999999999999" customHeight="1" x14ac:dyDescent="0.25">
      <c r="A28" s="43" t="s">
        <v>967</v>
      </c>
      <c r="B28" s="43" t="s">
        <v>957</v>
      </c>
      <c r="C28" s="44" t="s">
        <v>7</v>
      </c>
      <c r="D28" s="44">
        <v>16.5</v>
      </c>
      <c r="E28" s="44">
        <v>0</v>
      </c>
      <c r="F28" s="44">
        <v>0</v>
      </c>
      <c r="G28" s="43" t="s">
        <v>958</v>
      </c>
      <c r="H28" s="43" t="s">
        <v>968</v>
      </c>
      <c r="I28" s="43" t="s">
        <v>969</v>
      </c>
      <c r="J28" s="43" t="s">
        <v>970</v>
      </c>
    </row>
    <row r="29" spans="1:10" s="41" customFormat="1" ht="18.649999999999999" customHeight="1" x14ac:dyDescent="0.25">
      <c r="A29" s="45" t="s">
        <v>967</v>
      </c>
      <c r="B29" s="45" t="s">
        <v>957</v>
      </c>
      <c r="C29" s="44" t="s">
        <v>7</v>
      </c>
      <c r="D29" s="46">
        <v>16.5</v>
      </c>
      <c r="E29" s="46">
        <v>444</v>
      </c>
      <c r="F29" s="46">
        <v>7326</v>
      </c>
      <c r="G29" s="45" t="s">
        <v>958</v>
      </c>
      <c r="H29" s="45" t="s">
        <v>968</v>
      </c>
      <c r="I29" s="45" t="s">
        <v>969</v>
      </c>
      <c r="J29" s="45" t="s">
        <v>970</v>
      </c>
    </row>
    <row r="30" spans="1:10" s="41" customFormat="1" ht="18.649999999999999" customHeight="1" x14ac:dyDescent="0.25">
      <c r="A30" s="43" t="s">
        <v>967</v>
      </c>
      <c r="B30" s="43" t="s">
        <v>634</v>
      </c>
      <c r="C30" s="44" t="str">
        <f>VLOOKUP(B30,Production!$A$2:$F$167,6,FALSE)</f>
        <v>Cake I</v>
      </c>
      <c r="D30" s="44">
        <v>9.75</v>
      </c>
      <c r="E30" s="44">
        <v>676</v>
      </c>
      <c r="F30" s="44">
        <v>6591</v>
      </c>
      <c r="G30" s="43" t="s">
        <v>635</v>
      </c>
      <c r="H30" s="43" t="s">
        <v>968</v>
      </c>
      <c r="I30" s="43" t="s">
        <v>969</v>
      </c>
      <c r="J30" s="43" t="s">
        <v>970</v>
      </c>
    </row>
    <row r="31" spans="1:10" s="41" customFormat="1" ht="18.649999999999999" customHeight="1" x14ac:dyDescent="0.25">
      <c r="A31" s="45" t="s">
        <v>967</v>
      </c>
      <c r="B31" s="45" t="s">
        <v>634</v>
      </c>
      <c r="C31" s="44" t="str">
        <f>VLOOKUP(B31,Production!$A$2:$F$167,6,FALSE)</f>
        <v>Cake I</v>
      </c>
      <c r="D31" s="46">
        <v>9.75</v>
      </c>
      <c r="E31" s="46">
        <v>1080</v>
      </c>
      <c r="F31" s="46">
        <v>10530</v>
      </c>
      <c r="G31" s="45" t="s">
        <v>635</v>
      </c>
      <c r="H31" s="45" t="s">
        <v>968</v>
      </c>
      <c r="I31" s="45" t="s">
        <v>969</v>
      </c>
      <c r="J31" s="45" t="s">
        <v>970</v>
      </c>
    </row>
    <row r="32" spans="1:10" s="41" customFormat="1" ht="18.649999999999999" customHeight="1" x14ac:dyDescent="0.25">
      <c r="A32" s="43" t="s">
        <v>967</v>
      </c>
      <c r="B32" s="43" t="s">
        <v>634</v>
      </c>
      <c r="C32" s="44" t="str">
        <f>VLOOKUP(B32,Production!$A$2:$F$167,6,FALSE)</f>
        <v>Cake I</v>
      </c>
      <c r="D32" s="44">
        <v>9.75</v>
      </c>
      <c r="E32" s="44">
        <v>1008</v>
      </c>
      <c r="F32" s="44">
        <v>9828</v>
      </c>
      <c r="G32" s="43" t="s">
        <v>635</v>
      </c>
      <c r="H32" s="43" t="s">
        <v>968</v>
      </c>
      <c r="I32" s="43" t="s">
        <v>969</v>
      </c>
      <c r="J32" s="43" t="s">
        <v>970</v>
      </c>
    </row>
    <row r="33" spans="1:10" s="41" customFormat="1" ht="18.649999999999999" customHeight="1" x14ac:dyDescent="0.25">
      <c r="A33" s="45" t="s">
        <v>967</v>
      </c>
      <c r="B33" s="45" t="s">
        <v>638</v>
      </c>
      <c r="C33" s="44" t="str">
        <f>VLOOKUP(B33,Production!$A$2:$F$167,6,FALSE)</f>
        <v>Bread</v>
      </c>
      <c r="D33" s="46">
        <v>28.88</v>
      </c>
      <c r="E33" s="46">
        <v>250</v>
      </c>
      <c r="F33" s="46">
        <v>7220</v>
      </c>
      <c r="G33" s="45" t="s">
        <v>639</v>
      </c>
      <c r="H33" s="45" t="s">
        <v>968</v>
      </c>
      <c r="I33" s="45" t="s">
        <v>969</v>
      </c>
      <c r="J33" s="45" t="s">
        <v>970</v>
      </c>
    </row>
    <row r="34" spans="1:10" s="41" customFormat="1" ht="18.649999999999999" customHeight="1" x14ac:dyDescent="0.25">
      <c r="A34" s="43" t="s">
        <v>967</v>
      </c>
      <c r="B34" s="43" t="s">
        <v>641</v>
      </c>
      <c r="C34" s="44" t="str">
        <f>VLOOKUP(B34,Production!$A$2:$F$167,6,FALSE)</f>
        <v>Bread</v>
      </c>
      <c r="D34" s="44">
        <v>28.88</v>
      </c>
      <c r="E34" s="44">
        <v>0</v>
      </c>
      <c r="F34" s="44">
        <v>0</v>
      </c>
      <c r="G34" s="43" t="s">
        <v>642</v>
      </c>
      <c r="H34" s="43" t="s">
        <v>968</v>
      </c>
      <c r="I34" s="43" t="s">
        <v>969</v>
      </c>
      <c r="J34" s="43" t="s">
        <v>970</v>
      </c>
    </row>
    <row r="35" spans="1:10" s="41" customFormat="1" ht="18.649999999999999" customHeight="1" x14ac:dyDescent="0.25">
      <c r="A35" s="45" t="s">
        <v>967</v>
      </c>
      <c r="B35" s="45" t="s">
        <v>643</v>
      </c>
      <c r="C35" s="44" t="str">
        <f>VLOOKUP(B35,Production!$A$2:$F$167,6,FALSE)</f>
        <v>Bread</v>
      </c>
      <c r="D35" s="46">
        <v>30</v>
      </c>
      <c r="E35" s="46">
        <v>591</v>
      </c>
      <c r="F35" s="46">
        <v>17730</v>
      </c>
      <c r="G35" s="45" t="s">
        <v>644</v>
      </c>
      <c r="H35" s="45" t="s">
        <v>968</v>
      </c>
      <c r="I35" s="45" t="s">
        <v>969</v>
      </c>
      <c r="J35" s="45" t="s">
        <v>970</v>
      </c>
    </row>
    <row r="36" spans="1:10" s="41" customFormat="1" ht="18.649999999999999" customHeight="1" x14ac:dyDescent="0.25">
      <c r="A36" s="43" t="s">
        <v>967</v>
      </c>
      <c r="B36" s="43" t="s">
        <v>647</v>
      </c>
      <c r="C36" s="44" t="str">
        <f>VLOOKUP(B36,Production!$A$2:$F$167,6,FALSE)</f>
        <v>Bread</v>
      </c>
      <c r="D36" s="44">
        <v>30</v>
      </c>
      <c r="E36" s="44">
        <v>100</v>
      </c>
      <c r="F36" s="44">
        <v>3000</v>
      </c>
      <c r="G36" s="43" t="s">
        <v>648</v>
      </c>
      <c r="H36" s="43" t="s">
        <v>968</v>
      </c>
      <c r="I36" s="43" t="s">
        <v>969</v>
      </c>
      <c r="J36" s="43" t="s">
        <v>970</v>
      </c>
    </row>
    <row r="37" spans="1:10" s="41" customFormat="1" ht="18.649999999999999" customHeight="1" x14ac:dyDescent="0.25">
      <c r="A37" s="45" t="s">
        <v>967</v>
      </c>
      <c r="B37" s="45" t="s">
        <v>652</v>
      </c>
      <c r="C37" s="44" t="str">
        <f>VLOOKUP(B37,Production!$A$2:$F$167,6,FALSE)</f>
        <v>Bread</v>
      </c>
      <c r="D37" s="46">
        <v>30.26</v>
      </c>
      <c r="E37" s="46">
        <v>-50</v>
      </c>
      <c r="F37" s="46">
        <v>-1513</v>
      </c>
      <c r="G37" s="45" t="s">
        <v>653</v>
      </c>
      <c r="H37" s="45" t="s">
        <v>968</v>
      </c>
      <c r="I37" s="45" t="s">
        <v>969</v>
      </c>
      <c r="J37" s="45" t="s">
        <v>970</v>
      </c>
    </row>
    <row r="38" spans="1:10" s="41" customFormat="1" ht="18.649999999999999" customHeight="1" x14ac:dyDescent="0.25">
      <c r="A38" s="43" t="s">
        <v>967</v>
      </c>
      <c r="B38" s="43" t="s">
        <v>656</v>
      </c>
      <c r="C38" s="44" t="str">
        <f>VLOOKUP(B38,Production!$A$2:$F$167,6,FALSE)</f>
        <v>Bread</v>
      </c>
      <c r="D38" s="44">
        <v>29.66</v>
      </c>
      <c r="E38" s="44">
        <v>708</v>
      </c>
      <c r="F38" s="44">
        <v>20999.279999999999</v>
      </c>
      <c r="G38" s="43" t="s">
        <v>657</v>
      </c>
      <c r="H38" s="43" t="s">
        <v>968</v>
      </c>
      <c r="I38" s="43" t="s">
        <v>969</v>
      </c>
      <c r="J38" s="43" t="s">
        <v>970</v>
      </c>
    </row>
    <row r="39" spans="1:10" s="41" customFormat="1" ht="18.649999999999999" customHeight="1" x14ac:dyDescent="0.25">
      <c r="A39" s="45" t="s">
        <v>967</v>
      </c>
      <c r="B39" s="45" t="s">
        <v>660</v>
      </c>
      <c r="C39" s="44" t="str">
        <f>VLOOKUP(B39,Production!$A$2:$F$167,6,FALSE)</f>
        <v>Bread</v>
      </c>
      <c r="D39" s="46">
        <v>24.06</v>
      </c>
      <c r="E39" s="46">
        <v>133</v>
      </c>
      <c r="F39" s="46">
        <v>3199.98</v>
      </c>
      <c r="G39" s="45" t="s">
        <v>661</v>
      </c>
      <c r="H39" s="45" t="s">
        <v>968</v>
      </c>
      <c r="I39" s="45" t="s">
        <v>969</v>
      </c>
      <c r="J39" s="45" t="s">
        <v>970</v>
      </c>
    </row>
    <row r="40" spans="1:10" s="41" customFormat="1" ht="18.649999999999999" customHeight="1" x14ac:dyDescent="0.25">
      <c r="A40" s="43" t="s">
        <v>967</v>
      </c>
      <c r="B40" s="43" t="s">
        <v>662</v>
      </c>
      <c r="C40" s="44" t="str">
        <f>VLOOKUP(B40,Production!$A$2:$F$167,6,FALSE)</f>
        <v>Bread</v>
      </c>
      <c r="D40" s="44">
        <v>24.06</v>
      </c>
      <c r="E40" s="44">
        <v>165</v>
      </c>
      <c r="F40" s="44">
        <v>3969.9</v>
      </c>
      <c r="G40" s="43" t="s">
        <v>663</v>
      </c>
      <c r="H40" s="43" t="s">
        <v>968</v>
      </c>
      <c r="I40" s="43" t="s">
        <v>969</v>
      </c>
      <c r="J40" s="43" t="s">
        <v>970</v>
      </c>
    </row>
    <row r="41" spans="1:10" s="41" customFormat="1" ht="18.649999999999999" customHeight="1" x14ac:dyDescent="0.25">
      <c r="A41" s="45" t="s">
        <v>967</v>
      </c>
      <c r="B41" s="45" t="s">
        <v>664</v>
      </c>
      <c r="C41" s="44" t="str">
        <f>VLOOKUP(B41,Production!$A$2:$F$167,6,FALSE)</f>
        <v>Bread</v>
      </c>
      <c r="D41" s="46">
        <v>24.06</v>
      </c>
      <c r="E41" s="46">
        <v>165</v>
      </c>
      <c r="F41" s="46">
        <v>3969.9</v>
      </c>
      <c r="G41" s="45" t="s">
        <v>665</v>
      </c>
      <c r="H41" s="45" t="s">
        <v>968</v>
      </c>
      <c r="I41" s="45" t="s">
        <v>969</v>
      </c>
      <c r="J41" s="45" t="s">
        <v>970</v>
      </c>
    </row>
    <row r="42" spans="1:10" s="41" customFormat="1" ht="18.649999999999999" customHeight="1" x14ac:dyDescent="0.25">
      <c r="A42" s="43" t="s">
        <v>967</v>
      </c>
      <c r="B42" s="43" t="s">
        <v>666</v>
      </c>
      <c r="C42" s="44" t="str">
        <f>VLOOKUP(B42,Production!$A$2:$F$167,6,FALSE)</f>
        <v>Roll</v>
      </c>
      <c r="D42" s="44">
        <v>28.13</v>
      </c>
      <c r="E42" s="44">
        <v>-50</v>
      </c>
      <c r="F42" s="44">
        <v>-1406.5</v>
      </c>
      <c r="G42" s="43" t="s">
        <v>667</v>
      </c>
      <c r="H42" s="43" t="s">
        <v>968</v>
      </c>
      <c r="I42" s="43" t="s">
        <v>969</v>
      </c>
      <c r="J42" s="43" t="s">
        <v>970</v>
      </c>
    </row>
    <row r="43" spans="1:10" s="41" customFormat="1" ht="18.649999999999999" customHeight="1" x14ac:dyDescent="0.25">
      <c r="A43" s="45" t="s">
        <v>967</v>
      </c>
      <c r="B43" s="45" t="s">
        <v>668</v>
      </c>
      <c r="C43" s="44" t="str">
        <f>VLOOKUP(B43,Production!$A$2:$F$167,6,FALSE)</f>
        <v>Roll</v>
      </c>
      <c r="D43" s="46">
        <v>28.69</v>
      </c>
      <c r="E43" s="46">
        <v>950</v>
      </c>
      <c r="F43" s="46">
        <v>27255.5</v>
      </c>
      <c r="G43" s="45" t="s">
        <v>669</v>
      </c>
      <c r="H43" s="45" t="s">
        <v>968</v>
      </c>
      <c r="I43" s="45" t="s">
        <v>969</v>
      </c>
      <c r="J43" s="45" t="s">
        <v>970</v>
      </c>
    </row>
    <row r="44" spans="1:10" s="41" customFormat="1" ht="18.649999999999999" customHeight="1" x14ac:dyDescent="0.25">
      <c r="A44" s="43" t="s">
        <v>967</v>
      </c>
      <c r="B44" s="43" t="s">
        <v>670</v>
      </c>
      <c r="C44" s="44" t="str">
        <f>VLOOKUP(B44,Production!$A$2:$F$167,6,FALSE)</f>
        <v>Roll</v>
      </c>
      <c r="D44" s="44">
        <v>30</v>
      </c>
      <c r="E44" s="44">
        <v>0</v>
      </c>
      <c r="F44" s="44">
        <v>0</v>
      </c>
      <c r="G44" s="43" t="s">
        <v>671</v>
      </c>
      <c r="H44" s="43" t="s">
        <v>968</v>
      </c>
      <c r="I44" s="43" t="s">
        <v>969</v>
      </c>
      <c r="J44" s="43" t="s">
        <v>970</v>
      </c>
    </row>
    <row r="45" spans="1:10" s="41" customFormat="1" ht="18.649999999999999" customHeight="1" x14ac:dyDescent="0.25">
      <c r="A45" s="45" t="s">
        <v>967</v>
      </c>
      <c r="B45" s="45" t="s">
        <v>672</v>
      </c>
      <c r="C45" s="44" t="str">
        <f>VLOOKUP(B45,Production!$A$2:$F$167,6,FALSE)</f>
        <v>Roll</v>
      </c>
      <c r="D45" s="46">
        <v>28.13</v>
      </c>
      <c r="E45" s="46">
        <v>50</v>
      </c>
      <c r="F45" s="46">
        <v>1406.5</v>
      </c>
      <c r="G45" s="45" t="s">
        <v>673</v>
      </c>
      <c r="H45" s="45" t="s">
        <v>968</v>
      </c>
      <c r="I45" s="45" t="s">
        <v>969</v>
      </c>
      <c r="J45" s="45" t="s">
        <v>970</v>
      </c>
    </row>
    <row r="46" spans="1:10" s="41" customFormat="1" ht="18.649999999999999" customHeight="1" x14ac:dyDescent="0.25">
      <c r="A46" s="43" t="s">
        <v>967</v>
      </c>
      <c r="B46" s="43" t="s">
        <v>684</v>
      </c>
      <c r="C46" s="44" t="str">
        <f>VLOOKUP(B46,Production!$A$2:$F$167,6,FALSE)</f>
        <v>Iced Quarter Sheet</v>
      </c>
      <c r="D46" s="44">
        <v>9.5399999999999991</v>
      </c>
      <c r="E46" s="44">
        <v>559</v>
      </c>
      <c r="F46" s="44">
        <v>5332.86</v>
      </c>
      <c r="G46" s="43" t="s">
        <v>685</v>
      </c>
      <c r="H46" s="43" t="s">
        <v>968</v>
      </c>
      <c r="I46" s="43" t="s">
        <v>969</v>
      </c>
      <c r="J46" s="43" t="s">
        <v>970</v>
      </c>
    </row>
    <row r="47" spans="1:10" s="41" customFormat="1" ht="18.649999999999999" customHeight="1" x14ac:dyDescent="0.25">
      <c r="A47" s="45" t="s">
        <v>967</v>
      </c>
      <c r="B47" s="45" t="s">
        <v>686</v>
      </c>
      <c r="C47" s="44" t="str">
        <f>VLOOKUP(B47,Production!$A$2:$F$167,6,FALSE)</f>
        <v>Iced Quarter Sheet</v>
      </c>
      <c r="D47" s="46">
        <v>9.5399999999999991</v>
      </c>
      <c r="E47" s="46">
        <v>717</v>
      </c>
      <c r="F47" s="46">
        <v>6840.18</v>
      </c>
      <c r="G47" s="45" t="s">
        <v>687</v>
      </c>
      <c r="H47" s="45" t="s">
        <v>968</v>
      </c>
      <c r="I47" s="45" t="s">
        <v>969</v>
      </c>
      <c r="J47" s="45" t="s">
        <v>970</v>
      </c>
    </row>
    <row r="48" spans="1:10" s="41" customFormat="1" ht="18.649999999999999" customHeight="1" x14ac:dyDescent="0.25">
      <c r="A48" s="43" t="s">
        <v>967</v>
      </c>
      <c r="B48" s="43" t="s">
        <v>688</v>
      </c>
      <c r="C48" s="44" t="str">
        <f>VLOOKUP(B48,Production!$A$2:$F$167,6,FALSE)</f>
        <v>Iced Quarter Sheet</v>
      </c>
      <c r="D48" s="44">
        <v>9.5399999999999991</v>
      </c>
      <c r="E48" s="44">
        <v>565</v>
      </c>
      <c r="F48" s="44">
        <v>5390.1</v>
      </c>
      <c r="G48" s="43" t="s">
        <v>689</v>
      </c>
      <c r="H48" s="43" t="s">
        <v>968</v>
      </c>
      <c r="I48" s="43" t="s">
        <v>969</v>
      </c>
      <c r="J48" s="43" t="s">
        <v>970</v>
      </c>
    </row>
    <row r="49" spans="1:10" s="41" customFormat="1" ht="18.649999999999999" customHeight="1" x14ac:dyDescent="0.25">
      <c r="A49" s="45" t="s">
        <v>967</v>
      </c>
      <c r="B49" s="45" t="s">
        <v>692</v>
      </c>
      <c r="C49" s="44" t="str">
        <f>VLOOKUP(B49,Production!$A$2:$F$167,6,FALSE)</f>
        <v>Iced Layers</v>
      </c>
      <c r="D49" s="46">
        <v>6.94</v>
      </c>
      <c r="E49" s="46">
        <v>192</v>
      </c>
      <c r="F49" s="46">
        <v>1332.48</v>
      </c>
      <c r="G49" s="45" t="s">
        <v>693</v>
      </c>
      <c r="H49" s="45" t="s">
        <v>968</v>
      </c>
      <c r="I49" s="45" t="s">
        <v>969</v>
      </c>
      <c r="J49" s="45" t="s">
        <v>970</v>
      </c>
    </row>
    <row r="50" spans="1:10" s="41" customFormat="1" ht="18.649999999999999" customHeight="1" x14ac:dyDescent="0.25">
      <c r="A50" s="43" t="s">
        <v>967</v>
      </c>
      <c r="B50" s="43" t="s">
        <v>700</v>
      </c>
      <c r="C50" s="44" t="str">
        <f>VLOOKUP(B50,Production!$A$2:$F$167,6,FALSE)</f>
        <v>Cake I</v>
      </c>
      <c r="D50" s="44">
        <v>10.5</v>
      </c>
      <c r="E50" s="44">
        <v>-832</v>
      </c>
      <c r="F50" s="44">
        <v>-8736</v>
      </c>
      <c r="G50" s="43" t="s">
        <v>701</v>
      </c>
      <c r="H50" s="43" t="s">
        <v>968</v>
      </c>
      <c r="I50" s="43" t="s">
        <v>969</v>
      </c>
      <c r="J50" s="43" t="s">
        <v>970</v>
      </c>
    </row>
    <row r="51" spans="1:10" s="41" customFormat="1" ht="18.649999999999999" customHeight="1" x14ac:dyDescent="0.25">
      <c r="A51" s="45" t="s">
        <v>967</v>
      </c>
      <c r="B51" s="45" t="s">
        <v>702</v>
      </c>
      <c r="C51" s="44" t="str">
        <f>VLOOKUP(B51,Production!$A$2:$F$167,6,FALSE)</f>
        <v>Cake I</v>
      </c>
      <c r="D51" s="46">
        <v>10.5</v>
      </c>
      <c r="E51" s="46">
        <v>456</v>
      </c>
      <c r="F51" s="46">
        <v>4788</v>
      </c>
      <c r="G51" s="45" t="s">
        <v>703</v>
      </c>
      <c r="H51" s="45" t="s">
        <v>968</v>
      </c>
      <c r="I51" s="45" t="s">
        <v>969</v>
      </c>
      <c r="J51" s="45" t="s">
        <v>970</v>
      </c>
    </row>
    <row r="52" spans="1:10" s="41" customFormat="1" ht="18.649999999999999" customHeight="1" x14ac:dyDescent="0.25">
      <c r="A52" s="43" t="s">
        <v>967</v>
      </c>
      <c r="B52" s="43" t="s">
        <v>706</v>
      </c>
      <c r="C52" s="44" t="str">
        <f>VLOOKUP(B52,Production!$A$2:$F$167,6,FALSE)</f>
        <v>Iced Layers</v>
      </c>
      <c r="D52" s="44">
        <v>12</v>
      </c>
      <c r="E52" s="44">
        <v>2296</v>
      </c>
      <c r="F52" s="44">
        <v>27552</v>
      </c>
      <c r="G52" s="43" t="s">
        <v>707</v>
      </c>
      <c r="H52" s="43" t="s">
        <v>968</v>
      </c>
      <c r="I52" s="43" t="s">
        <v>969</v>
      </c>
      <c r="J52" s="43" t="s">
        <v>970</v>
      </c>
    </row>
    <row r="53" spans="1:10" s="41" customFormat="1" ht="18.649999999999999" customHeight="1" x14ac:dyDescent="0.25">
      <c r="A53" s="45" t="s">
        <v>967</v>
      </c>
      <c r="B53" s="45" t="s">
        <v>708</v>
      </c>
      <c r="C53" s="44" t="str">
        <f>VLOOKUP(B53,Production!$A$2:$F$167,6,FALSE)</f>
        <v>Iced Layers</v>
      </c>
      <c r="D53" s="46">
        <v>10.88</v>
      </c>
      <c r="E53" s="46">
        <v>0</v>
      </c>
      <c r="F53" s="46">
        <v>0</v>
      </c>
      <c r="G53" s="45" t="s">
        <v>709</v>
      </c>
      <c r="H53" s="45" t="s">
        <v>968</v>
      </c>
      <c r="I53" s="45" t="s">
        <v>969</v>
      </c>
      <c r="J53" s="45" t="s">
        <v>970</v>
      </c>
    </row>
    <row r="54" spans="1:10" s="41" customFormat="1" ht="18.649999999999999" customHeight="1" x14ac:dyDescent="0.25">
      <c r="A54" s="43" t="s">
        <v>967</v>
      </c>
      <c r="B54" s="43" t="s">
        <v>710</v>
      </c>
      <c r="C54" s="44" t="str">
        <f>VLOOKUP(B54,Production!$A$2:$F$167,6,FALSE)</f>
        <v>Iced Layers</v>
      </c>
      <c r="D54" s="44">
        <v>12.38</v>
      </c>
      <c r="E54" s="44">
        <v>0</v>
      </c>
      <c r="F54" s="44">
        <v>0</v>
      </c>
      <c r="G54" s="43" t="s">
        <v>711</v>
      </c>
      <c r="H54" s="43" t="s">
        <v>968</v>
      </c>
      <c r="I54" s="43" t="s">
        <v>969</v>
      </c>
      <c r="J54" s="43" t="s">
        <v>970</v>
      </c>
    </row>
    <row r="55" spans="1:10" s="41" customFormat="1" ht="18.649999999999999" customHeight="1" x14ac:dyDescent="0.25">
      <c r="A55" s="45" t="s">
        <v>967</v>
      </c>
      <c r="B55" s="45" t="s">
        <v>714</v>
      </c>
      <c r="C55" s="44" t="str">
        <f>VLOOKUP(B55,Production!$A$2:$F$167,6,FALSE)</f>
        <v>Cake II</v>
      </c>
      <c r="D55" s="46">
        <v>13.5</v>
      </c>
      <c r="E55" s="46">
        <v>4</v>
      </c>
      <c r="F55" s="46">
        <v>54</v>
      </c>
      <c r="G55" s="45" t="s">
        <v>715</v>
      </c>
      <c r="H55" s="45" t="s">
        <v>968</v>
      </c>
      <c r="I55" s="45" t="s">
        <v>969</v>
      </c>
      <c r="J55" s="45" t="s">
        <v>970</v>
      </c>
    </row>
    <row r="56" spans="1:10" s="41" customFormat="1" ht="18.649999999999999" customHeight="1" x14ac:dyDescent="0.25">
      <c r="A56" s="43" t="s">
        <v>967</v>
      </c>
      <c r="B56" s="43" t="s">
        <v>716</v>
      </c>
      <c r="C56" s="44" t="str">
        <f>VLOOKUP(B56,Production!$A$2:$F$167,6,FALSE)</f>
        <v>Cake II</v>
      </c>
      <c r="D56" s="44">
        <v>13.5</v>
      </c>
      <c r="E56" s="44">
        <v>2</v>
      </c>
      <c r="F56" s="44">
        <v>27</v>
      </c>
      <c r="G56" s="43" t="s">
        <v>717</v>
      </c>
      <c r="H56" s="43" t="s">
        <v>968</v>
      </c>
      <c r="I56" s="43" t="s">
        <v>969</v>
      </c>
      <c r="J56" s="43" t="s">
        <v>970</v>
      </c>
    </row>
    <row r="57" spans="1:10" s="41" customFormat="1" ht="18.649999999999999" customHeight="1" x14ac:dyDescent="0.25">
      <c r="A57" s="45" t="s">
        <v>967</v>
      </c>
      <c r="B57" s="45" t="s">
        <v>727</v>
      </c>
      <c r="C57" s="44" t="str">
        <f>VLOOKUP(B57,Production!$A$2:$F$167,6,FALSE)</f>
        <v>Cake I</v>
      </c>
      <c r="D57" s="46">
        <v>15.75</v>
      </c>
      <c r="E57" s="46">
        <v>1069</v>
      </c>
      <c r="F57" s="46">
        <v>16836.75</v>
      </c>
      <c r="G57" s="45" t="s">
        <v>728</v>
      </c>
      <c r="H57" s="45" t="s">
        <v>968</v>
      </c>
      <c r="I57" s="45" t="s">
        <v>969</v>
      </c>
      <c r="J57" s="45" t="s">
        <v>970</v>
      </c>
    </row>
    <row r="58" spans="1:10" s="41" customFormat="1" ht="18.649999999999999" customHeight="1" x14ac:dyDescent="0.25">
      <c r="A58" s="43" t="s">
        <v>967</v>
      </c>
      <c r="B58" s="43" t="s">
        <v>727</v>
      </c>
      <c r="C58" s="44" t="str">
        <f>VLOOKUP(B58,Production!$A$2:$F$167,6,FALSE)</f>
        <v>Cake I</v>
      </c>
      <c r="D58" s="44">
        <v>15.75</v>
      </c>
      <c r="E58" s="44">
        <v>1080</v>
      </c>
      <c r="F58" s="44">
        <v>17010</v>
      </c>
      <c r="G58" s="43" t="s">
        <v>728</v>
      </c>
      <c r="H58" s="43" t="s">
        <v>968</v>
      </c>
      <c r="I58" s="43" t="s">
        <v>969</v>
      </c>
      <c r="J58" s="43" t="s">
        <v>970</v>
      </c>
    </row>
    <row r="59" spans="1:10" s="41" customFormat="1" ht="18.649999999999999" customHeight="1" x14ac:dyDescent="0.25">
      <c r="A59" s="45" t="s">
        <v>967</v>
      </c>
      <c r="B59" s="45" t="s">
        <v>727</v>
      </c>
      <c r="C59" s="44" t="str">
        <f>VLOOKUP(B59,Production!$A$2:$F$167,6,FALSE)</f>
        <v>Cake I</v>
      </c>
      <c r="D59" s="46">
        <v>15.75</v>
      </c>
      <c r="E59" s="46">
        <v>2722</v>
      </c>
      <c r="F59" s="46">
        <v>42871.5</v>
      </c>
      <c r="G59" s="45" t="s">
        <v>728</v>
      </c>
      <c r="H59" s="45" t="s">
        <v>968</v>
      </c>
      <c r="I59" s="45" t="s">
        <v>969</v>
      </c>
      <c r="J59" s="45" t="s">
        <v>970</v>
      </c>
    </row>
    <row r="60" spans="1:10" s="41" customFormat="1" ht="18.649999999999999" customHeight="1" x14ac:dyDescent="0.25">
      <c r="A60" s="43" t="s">
        <v>967</v>
      </c>
      <c r="B60" s="43" t="s">
        <v>727</v>
      </c>
      <c r="C60" s="44" t="str">
        <f>VLOOKUP(B60,Production!$A$2:$F$167,6,FALSE)</f>
        <v>Cake I</v>
      </c>
      <c r="D60" s="44">
        <v>15.75</v>
      </c>
      <c r="E60" s="44">
        <v>1227</v>
      </c>
      <c r="F60" s="44">
        <v>19325.25</v>
      </c>
      <c r="G60" s="43" t="s">
        <v>728</v>
      </c>
      <c r="H60" s="43" t="s">
        <v>968</v>
      </c>
      <c r="I60" s="43" t="s">
        <v>969</v>
      </c>
      <c r="J60" s="43" t="s">
        <v>970</v>
      </c>
    </row>
    <row r="61" spans="1:10" s="41" customFormat="1" ht="18.649999999999999" customHeight="1" x14ac:dyDescent="0.25">
      <c r="A61" s="45" t="s">
        <v>967</v>
      </c>
      <c r="B61" s="45" t="s">
        <v>727</v>
      </c>
      <c r="C61" s="44" t="str">
        <f>VLOOKUP(B61,Production!$A$2:$F$167,6,FALSE)</f>
        <v>Cake I</v>
      </c>
      <c r="D61" s="46">
        <v>15.75</v>
      </c>
      <c r="E61" s="46">
        <v>0</v>
      </c>
      <c r="F61" s="46">
        <v>0</v>
      </c>
      <c r="G61" s="45" t="s">
        <v>728</v>
      </c>
      <c r="H61" s="45" t="s">
        <v>968</v>
      </c>
      <c r="I61" s="45" t="s">
        <v>969</v>
      </c>
      <c r="J61" s="45" t="s">
        <v>970</v>
      </c>
    </row>
    <row r="62" spans="1:10" s="41" customFormat="1" ht="18.649999999999999" customHeight="1" x14ac:dyDescent="0.25">
      <c r="A62" s="43" t="s">
        <v>967</v>
      </c>
      <c r="B62" s="43" t="s">
        <v>971</v>
      </c>
      <c r="C62" s="44" t="s">
        <v>4</v>
      </c>
      <c r="D62" s="44">
        <v>15.75</v>
      </c>
      <c r="E62" s="44">
        <v>240</v>
      </c>
      <c r="F62" s="44">
        <v>3780</v>
      </c>
      <c r="G62" s="43" t="s">
        <v>972</v>
      </c>
      <c r="H62" s="43" t="s">
        <v>968</v>
      </c>
      <c r="I62" s="43" t="s">
        <v>969</v>
      </c>
      <c r="J62" s="43" t="s">
        <v>970</v>
      </c>
    </row>
    <row r="63" spans="1:10" s="41" customFormat="1" ht="18.649999999999999" customHeight="1" x14ac:dyDescent="0.25">
      <c r="A63" s="45" t="s">
        <v>967</v>
      </c>
      <c r="B63" s="45" t="s">
        <v>887</v>
      </c>
      <c r="C63" s="44" t="str">
        <f>VLOOKUP(B63,Production!$A$2:$F$167,6,FALSE)</f>
        <v>Cake II</v>
      </c>
      <c r="D63" s="46">
        <v>13.5</v>
      </c>
      <c r="E63" s="46">
        <v>1333</v>
      </c>
      <c r="F63" s="46">
        <v>17995.5</v>
      </c>
      <c r="G63" s="45" t="s">
        <v>888</v>
      </c>
      <c r="H63" s="45" t="s">
        <v>968</v>
      </c>
      <c r="I63" s="45" t="s">
        <v>969</v>
      </c>
      <c r="J63" s="45" t="s">
        <v>970</v>
      </c>
    </row>
    <row r="64" spans="1:10" s="41" customFormat="1" ht="18.649999999999999" customHeight="1" x14ac:dyDescent="0.25">
      <c r="A64" s="43" t="s">
        <v>967</v>
      </c>
      <c r="B64" s="43" t="s">
        <v>731</v>
      </c>
      <c r="C64" s="44" t="str">
        <f>VLOOKUP(B64,Production!$A$2:$F$167,6,FALSE)</f>
        <v>Cake I</v>
      </c>
      <c r="D64" s="44">
        <v>20.25</v>
      </c>
      <c r="E64" s="44">
        <v>1203</v>
      </c>
      <c r="F64" s="44">
        <v>24360.75</v>
      </c>
      <c r="G64" s="43" t="s">
        <v>732</v>
      </c>
      <c r="H64" s="43" t="s">
        <v>968</v>
      </c>
      <c r="I64" s="43" t="s">
        <v>969</v>
      </c>
      <c r="J64" s="43" t="s">
        <v>970</v>
      </c>
    </row>
    <row r="65" spans="1:10" s="41" customFormat="1" ht="18.649999999999999" customHeight="1" x14ac:dyDescent="0.25">
      <c r="A65" s="45" t="s">
        <v>967</v>
      </c>
      <c r="B65" s="45" t="s">
        <v>731</v>
      </c>
      <c r="C65" s="44" t="str">
        <f>VLOOKUP(B65,Production!$A$2:$F$167,6,FALSE)</f>
        <v>Cake I</v>
      </c>
      <c r="D65" s="46">
        <v>20.25</v>
      </c>
      <c r="E65" s="46">
        <v>2667</v>
      </c>
      <c r="F65" s="46">
        <v>54006.75</v>
      </c>
      <c r="G65" s="45" t="s">
        <v>732</v>
      </c>
      <c r="H65" s="45" t="s">
        <v>968</v>
      </c>
      <c r="I65" s="45" t="s">
        <v>969</v>
      </c>
      <c r="J65" s="45" t="s">
        <v>970</v>
      </c>
    </row>
    <row r="66" spans="1:10" s="41" customFormat="1" ht="18.649999999999999" customHeight="1" x14ac:dyDescent="0.25">
      <c r="A66" s="43" t="s">
        <v>967</v>
      </c>
      <c r="B66" s="43" t="s">
        <v>731</v>
      </c>
      <c r="C66" s="44" t="str">
        <f>VLOOKUP(B66,Production!$A$2:$F$167,6,FALSE)</f>
        <v>Cake I</v>
      </c>
      <c r="D66" s="44">
        <v>20.25</v>
      </c>
      <c r="E66" s="44">
        <v>109</v>
      </c>
      <c r="F66" s="44">
        <v>2207.25</v>
      </c>
      <c r="G66" s="43" t="s">
        <v>732</v>
      </c>
      <c r="H66" s="43" t="s">
        <v>968</v>
      </c>
      <c r="I66" s="43" t="s">
        <v>969</v>
      </c>
      <c r="J66" s="43" t="s">
        <v>970</v>
      </c>
    </row>
    <row r="67" spans="1:10" s="41" customFormat="1" ht="18.649999999999999" customHeight="1" x14ac:dyDescent="0.25">
      <c r="A67" s="45" t="s">
        <v>967</v>
      </c>
      <c r="B67" s="45" t="s">
        <v>733</v>
      </c>
      <c r="C67" s="44" t="str">
        <f>VLOOKUP(B67,Production!$A$2:$F$167,6,FALSE)</f>
        <v>Cake I</v>
      </c>
      <c r="D67" s="46">
        <v>31.5</v>
      </c>
      <c r="E67" s="46">
        <v>2187</v>
      </c>
      <c r="F67" s="46">
        <v>68890.5</v>
      </c>
      <c r="G67" s="45" t="s">
        <v>734</v>
      </c>
      <c r="H67" s="45" t="s">
        <v>968</v>
      </c>
      <c r="I67" s="45" t="s">
        <v>969</v>
      </c>
      <c r="J67" s="45" t="s">
        <v>970</v>
      </c>
    </row>
    <row r="68" spans="1:10" s="41" customFormat="1" ht="18.649999999999999" customHeight="1" x14ac:dyDescent="0.25">
      <c r="A68" s="43" t="s">
        <v>967</v>
      </c>
      <c r="B68" s="43" t="s">
        <v>733</v>
      </c>
      <c r="C68" s="44" t="str">
        <f>VLOOKUP(B68,Production!$A$2:$F$167,6,FALSE)</f>
        <v>Cake I</v>
      </c>
      <c r="D68" s="44">
        <v>31.5</v>
      </c>
      <c r="E68" s="44">
        <v>2648</v>
      </c>
      <c r="F68" s="44">
        <v>83412</v>
      </c>
      <c r="G68" s="43" t="s">
        <v>734</v>
      </c>
      <c r="H68" s="43" t="s">
        <v>968</v>
      </c>
      <c r="I68" s="43" t="s">
        <v>969</v>
      </c>
      <c r="J68" s="43" t="s">
        <v>970</v>
      </c>
    </row>
    <row r="69" spans="1:10" s="41" customFormat="1" ht="18.649999999999999" customHeight="1" x14ac:dyDescent="0.25">
      <c r="A69" s="45" t="s">
        <v>967</v>
      </c>
      <c r="B69" s="45" t="s">
        <v>889</v>
      </c>
      <c r="C69" s="44" t="str">
        <f>VLOOKUP(B69,Production!$A$2:$F$167,6,FALSE)</f>
        <v>Cake I</v>
      </c>
      <c r="D69" s="46">
        <v>15.75</v>
      </c>
      <c r="E69" s="46">
        <v>128</v>
      </c>
      <c r="F69" s="46">
        <v>2016</v>
      </c>
      <c r="G69" s="45" t="s">
        <v>890</v>
      </c>
      <c r="H69" s="45" t="s">
        <v>968</v>
      </c>
      <c r="I69" s="45" t="s">
        <v>969</v>
      </c>
      <c r="J69" s="45" t="s">
        <v>970</v>
      </c>
    </row>
    <row r="70" spans="1:10" s="41" customFormat="1" ht="18.649999999999999" customHeight="1" x14ac:dyDescent="0.25">
      <c r="A70" s="43" t="s">
        <v>967</v>
      </c>
      <c r="B70" s="43" t="s">
        <v>889</v>
      </c>
      <c r="C70" s="44" t="str">
        <f>VLOOKUP(B70,Production!$A$2:$F$167,6,FALSE)</f>
        <v>Cake I</v>
      </c>
      <c r="D70" s="44">
        <v>15.75</v>
      </c>
      <c r="E70" s="44">
        <v>159</v>
      </c>
      <c r="F70" s="44">
        <v>2504.25</v>
      </c>
      <c r="G70" s="43" t="s">
        <v>890</v>
      </c>
      <c r="H70" s="43" t="s">
        <v>968</v>
      </c>
      <c r="I70" s="43" t="s">
        <v>969</v>
      </c>
      <c r="J70" s="43" t="s">
        <v>970</v>
      </c>
    </row>
    <row r="71" spans="1:10" s="41" customFormat="1" ht="18.649999999999999" customHeight="1" x14ac:dyDescent="0.25">
      <c r="A71" s="45" t="s">
        <v>967</v>
      </c>
      <c r="B71" s="45" t="s">
        <v>889</v>
      </c>
      <c r="C71" s="44" t="str">
        <f>VLOOKUP(B71,Production!$A$2:$F$167,6,FALSE)</f>
        <v>Cake I</v>
      </c>
      <c r="D71" s="46">
        <v>15.75</v>
      </c>
      <c r="E71" s="46">
        <v>-293</v>
      </c>
      <c r="F71" s="46">
        <v>-4614.75</v>
      </c>
      <c r="G71" s="45" t="s">
        <v>890</v>
      </c>
      <c r="H71" s="45" t="s">
        <v>968</v>
      </c>
      <c r="I71" s="45" t="s">
        <v>969</v>
      </c>
      <c r="J71" s="45" t="s">
        <v>970</v>
      </c>
    </row>
    <row r="72" spans="1:10" s="41" customFormat="1" ht="18.649999999999999" customHeight="1" x14ac:dyDescent="0.25">
      <c r="A72" s="43" t="s">
        <v>967</v>
      </c>
      <c r="B72" s="43" t="s">
        <v>891</v>
      </c>
      <c r="C72" s="44" t="str">
        <f>VLOOKUP(B72,Production!$A$2:$F$167,6,FALSE)</f>
        <v>Cake I</v>
      </c>
      <c r="D72" s="44">
        <v>24</v>
      </c>
      <c r="E72" s="44">
        <v>1470</v>
      </c>
      <c r="F72" s="44">
        <v>35280</v>
      </c>
      <c r="G72" s="43" t="s">
        <v>892</v>
      </c>
      <c r="H72" s="43" t="s">
        <v>968</v>
      </c>
      <c r="I72" s="43" t="s">
        <v>969</v>
      </c>
      <c r="J72" s="43" t="s">
        <v>970</v>
      </c>
    </row>
    <row r="73" spans="1:10" s="41" customFormat="1" ht="18.649999999999999" customHeight="1" x14ac:dyDescent="0.25">
      <c r="A73" s="45" t="s">
        <v>967</v>
      </c>
      <c r="B73" s="45" t="s">
        <v>891</v>
      </c>
      <c r="C73" s="44" t="str">
        <f>VLOOKUP(B73,Production!$A$2:$F$167,6,FALSE)</f>
        <v>Cake I</v>
      </c>
      <c r="D73" s="46">
        <v>24</v>
      </c>
      <c r="E73" s="46">
        <v>2699</v>
      </c>
      <c r="F73" s="46">
        <v>64776</v>
      </c>
      <c r="G73" s="45" t="s">
        <v>892</v>
      </c>
      <c r="H73" s="45" t="s">
        <v>968</v>
      </c>
      <c r="I73" s="45" t="s">
        <v>969</v>
      </c>
      <c r="J73" s="45" t="s">
        <v>970</v>
      </c>
    </row>
    <row r="74" spans="1:10" s="41" customFormat="1" ht="18.649999999999999" customHeight="1" x14ac:dyDescent="0.25">
      <c r="A74" s="43" t="s">
        <v>967</v>
      </c>
      <c r="B74" s="43" t="s">
        <v>891</v>
      </c>
      <c r="C74" s="44" t="str">
        <f>VLOOKUP(B74,Production!$A$2:$F$167,6,FALSE)</f>
        <v>Cake I</v>
      </c>
      <c r="D74" s="44">
        <v>24</v>
      </c>
      <c r="E74" s="44">
        <v>77</v>
      </c>
      <c r="F74" s="44">
        <v>1848</v>
      </c>
      <c r="G74" s="43" t="s">
        <v>892</v>
      </c>
      <c r="H74" s="43" t="s">
        <v>968</v>
      </c>
      <c r="I74" s="43" t="s">
        <v>969</v>
      </c>
      <c r="J74" s="43" t="s">
        <v>970</v>
      </c>
    </row>
    <row r="75" spans="1:10" s="41" customFormat="1" ht="18.649999999999999" customHeight="1" x14ac:dyDescent="0.25">
      <c r="A75" s="45" t="s">
        <v>967</v>
      </c>
      <c r="B75" s="45" t="s">
        <v>893</v>
      </c>
      <c r="C75" s="44" t="str">
        <f>VLOOKUP(B75,Production!$A$2:$F$167,6,FALSE)</f>
        <v>Iced Layers</v>
      </c>
      <c r="D75" s="46">
        <v>16.25</v>
      </c>
      <c r="E75" s="46">
        <v>56</v>
      </c>
      <c r="F75" s="46">
        <v>910</v>
      </c>
      <c r="G75" s="45" t="s">
        <v>894</v>
      </c>
      <c r="H75" s="45" t="s">
        <v>968</v>
      </c>
      <c r="I75" s="45" t="s">
        <v>969</v>
      </c>
      <c r="J75" s="45" t="s">
        <v>970</v>
      </c>
    </row>
    <row r="76" spans="1:10" s="41" customFormat="1" ht="18.649999999999999" customHeight="1" x14ac:dyDescent="0.25">
      <c r="A76" s="43" t="s">
        <v>967</v>
      </c>
      <c r="B76" s="43" t="s">
        <v>895</v>
      </c>
      <c r="C76" s="44" t="str">
        <f>VLOOKUP(B76,Production!$A$2:$F$167,6,FALSE)</f>
        <v>Iced Layers</v>
      </c>
      <c r="D76" s="44">
        <v>12</v>
      </c>
      <c r="E76" s="44">
        <v>0</v>
      </c>
      <c r="F76" s="44">
        <v>0</v>
      </c>
      <c r="G76" s="43" t="s">
        <v>896</v>
      </c>
      <c r="H76" s="43" t="s">
        <v>968</v>
      </c>
      <c r="I76" s="43" t="s">
        <v>969</v>
      </c>
      <c r="J76" s="43" t="s">
        <v>970</v>
      </c>
    </row>
    <row r="77" spans="1:10" s="41" customFormat="1" ht="18.649999999999999" customHeight="1" x14ac:dyDescent="0.25">
      <c r="A77" s="45" t="s">
        <v>967</v>
      </c>
      <c r="B77" s="45" t="s">
        <v>895</v>
      </c>
      <c r="C77" s="44" t="str">
        <f>VLOOKUP(B77,Production!$A$2:$F$167,6,FALSE)</f>
        <v>Iced Layers</v>
      </c>
      <c r="D77" s="46">
        <v>12</v>
      </c>
      <c r="E77" s="46">
        <v>1740</v>
      </c>
      <c r="F77" s="46">
        <v>20880</v>
      </c>
      <c r="G77" s="45" t="s">
        <v>896</v>
      </c>
      <c r="H77" s="45" t="s">
        <v>968</v>
      </c>
      <c r="I77" s="45" t="s">
        <v>969</v>
      </c>
      <c r="J77" s="45" t="s">
        <v>970</v>
      </c>
    </row>
    <row r="78" spans="1:10" s="41" customFormat="1" ht="18.649999999999999" customHeight="1" x14ac:dyDescent="0.25">
      <c r="A78" s="43" t="s">
        <v>967</v>
      </c>
      <c r="B78" s="43" t="s">
        <v>897</v>
      </c>
      <c r="C78" s="44" t="str">
        <f>VLOOKUP(B78,Production!$A$2:$F$167,6,FALSE)</f>
        <v>Iced Layers</v>
      </c>
      <c r="D78" s="44">
        <v>12.25</v>
      </c>
      <c r="E78" s="44">
        <v>0</v>
      </c>
      <c r="F78" s="44">
        <v>0</v>
      </c>
      <c r="G78" s="43" t="s">
        <v>898</v>
      </c>
      <c r="H78" s="43" t="s">
        <v>968</v>
      </c>
      <c r="I78" s="43" t="s">
        <v>969</v>
      </c>
      <c r="J78" s="43" t="s">
        <v>970</v>
      </c>
    </row>
    <row r="79" spans="1:10" s="41" customFormat="1" ht="18.649999999999999" customHeight="1" x14ac:dyDescent="0.25">
      <c r="A79" s="45" t="s">
        <v>967</v>
      </c>
      <c r="B79" s="45" t="s">
        <v>959</v>
      </c>
      <c r="C79" s="44" t="s">
        <v>15</v>
      </c>
      <c r="D79" s="46">
        <v>12.5</v>
      </c>
      <c r="E79" s="46">
        <v>0</v>
      </c>
      <c r="F79" s="46">
        <v>0</v>
      </c>
      <c r="G79" s="45" t="s">
        <v>960</v>
      </c>
      <c r="H79" s="45" t="s">
        <v>968</v>
      </c>
      <c r="I79" s="45" t="s">
        <v>969</v>
      </c>
      <c r="J79" s="45" t="s">
        <v>970</v>
      </c>
    </row>
    <row r="80" spans="1:10" s="41" customFormat="1" ht="18.649999999999999" customHeight="1" x14ac:dyDescent="0.25">
      <c r="A80" s="43" t="s">
        <v>967</v>
      </c>
      <c r="B80" s="43" t="s">
        <v>959</v>
      </c>
      <c r="C80" s="44" t="s">
        <v>15</v>
      </c>
      <c r="D80" s="44">
        <v>12.5</v>
      </c>
      <c r="E80" s="44">
        <v>0</v>
      </c>
      <c r="F80" s="44">
        <v>0</v>
      </c>
      <c r="G80" s="43" t="s">
        <v>960</v>
      </c>
      <c r="H80" s="43" t="s">
        <v>968</v>
      </c>
      <c r="I80" s="43" t="s">
        <v>969</v>
      </c>
      <c r="J80" s="43" t="s">
        <v>970</v>
      </c>
    </row>
    <row r="81" spans="1:10" s="41" customFormat="1" ht="18.649999999999999" customHeight="1" x14ac:dyDescent="0.25">
      <c r="A81" s="45" t="s">
        <v>967</v>
      </c>
      <c r="B81" s="45" t="s">
        <v>959</v>
      </c>
      <c r="C81" s="44" t="s">
        <v>15</v>
      </c>
      <c r="D81" s="46">
        <v>12.5</v>
      </c>
      <c r="E81" s="46">
        <v>896</v>
      </c>
      <c r="F81" s="46">
        <v>11200</v>
      </c>
      <c r="G81" s="45" t="s">
        <v>960</v>
      </c>
      <c r="H81" s="45" t="s">
        <v>968</v>
      </c>
      <c r="I81" s="45" t="s">
        <v>969</v>
      </c>
      <c r="J81" s="45" t="s">
        <v>970</v>
      </c>
    </row>
    <row r="82" spans="1:10" s="41" customFormat="1" ht="18.649999999999999" customHeight="1" x14ac:dyDescent="0.25">
      <c r="A82" s="43" t="s">
        <v>967</v>
      </c>
      <c r="B82" s="43" t="s">
        <v>959</v>
      </c>
      <c r="C82" s="44" t="s">
        <v>15</v>
      </c>
      <c r="D82" s="44">
        <v>12.5</v>
      </c>
      <c r="E82" s="44">
        <v>840</v>
      </c>
      <c r="F82" s="44">
        <v>10500</v>
      </c>
      <c r="G82" s="43" t="s">
        <v>960</v>
      </c>
      <c r="H82" s="43" t="s">
        <v>968</v>
      </c>
      <c r="I82" s="43" t="s">
        <v>969</v>
      </c>
      <c r="J82" s="43" t="s">
        <v>970</v>
      </c>
    </row>
    <row r="83" spans="1:10" s="41" customFormat="1" ht="18.649999999999999" customHeight="1" x14ac:dyDescent="0.25">
      <c r="A83" s="45" t="s">
        <v>967</v>
      </c>
      <c r="B83" s="45" t="s">
        <v>899</v>
      </c>
      <c r="C83" s="44" t="str">
        <f>VLOOKUP(B83,Production!$A$2:$F$167,6,FALSE)</f>
        <v>Iced Layers</v>
      </c>
      <c r="D83" s="46">
        <v>12.5</v>
      </c>
      <c r="E83" s="46">
        <v>961</v>
      </c>
      <c r="F83" s="46">
        <v>12012.5</v>
      </c>
      <c r="G83" s="45" t="s">
        <v>900</v>
      </c>
      <c r="H83" s="45" t="s">
        <v>968</v>
      </c>
      <c r="I83" s="45" t="s">
        <v>969</v>
      </c>
      <c r="J83" s="45" t="s">
        <v>970</v>
      </c>
    </row>
    <row r="84" spans="1:10" s="41" customFormat="1" ht="18.649999999999999" customHeight="1" x14ac:dyDescent="0.25">
      <c r="A84" s="43" t="s">
        <v>967</v>
      </c>
      <c r="B84" s="43" t="s">
        <v>899</v>
      </c>
      <c r="C84" s="44" t="str">
        <f>VLOOKUP(B84,Production!$A$2:$F$167,6,FALSE)</f>
        <v>Iced Layers</v>
      </c>
      <c r="D84" s="44">
        <v>12.5</v>
      </c>
      <c r="E84" s="44">
        <v>896</v>
      </c>
      <c r="F84" s="44">
        <v>11200</v>
      </c>
      <c r="G84" s="43" t="s">
        <v>900</v>
      </c>
      <c r="H84" s="43" t="s">
        <v>968</v>
      </c>
      <c r="I84" s="43" t="s">
        <v>969</v>
      </c>
      <c r="J84" s="43" t="s">
        <v>970</v>
      </c>
    </row>
    <row r="85" spans="1:10" s="41" customFormat="1" ht="18.649999999999999" customHeight="1" x14ac:dyDescent="0.25">
      <c r="A85" s="45" t="s">
        <v>967</v>
      </c>
      <c r="B85" s="45" t="s">
        <v>901</v>
      </c>
      <c r="C85" s="44" t="str">
        <f>VLOOKUP(B85,Production!$A$2:$F$167,6,FALSE)</f>
        <v>Iced Layers</v>
      </c>
      <c r="D85" s="46">
        <v>13.25</v>
      </c>
      <c r="E85" s="46">
        <v>561</v>
      </c>
      <c r="F85" s="46">
        <v>7433.25</v>
      </c>
      <c r="G85" s="45" t="s">
        <v>902</v>
      </c>
      <c r="H85" s="45" t="s">
        <v>968</v>
      </c>
      <c r="I85" s="45" t="s">
        <v>969</v>
      </c>
      <c r="J85" s="45" t="s">
        <v>970</v>
      </c>
    </row>
    <row r="86" spans="1:10" s="41" customFormat="1" ht="18.649999999999999" customHeight="1" x14ac:dyDescent="0.25">
      <c r="A86" s="43" t="s">
        <v>967</v>
      </c>
      <c r="B86" s="43" t="s">
        <v>903</v>
      </c>
      <c r="C86" s="44" t="str">
        <f>VLOOKUP(B86,Production!$A$2:$F$167,6,FALSE)</f>
        <v>Iced Layers</v>
      </c>
      <c r="D86" s="44">
        <v>12</v>
      </c>
      <c r="E86" s="44">
        <v>53</v>
      </c>
      <c r="F86" s="44">
        <v>636</v>
      </c>
      <c r="G86" s="43" t="s">
        <v>904</v>
      </c>
      <c r="H86" s="43" t="s">
        <v>968</v>
      </c>
      <c r="I86" s="43" t="s">
        <v>969</v>
      </c>
      <c r="J86" s="43" t="s">
        <v>970</v>
      </c>
    </row>
    <row r="87" spans="1:10" s="41" customFormat="1" ht="18.649999999999999" customHeight="1" x14ac:dyDescent="0.25">
      <c r="A87" s="45" t="s">
        <v>967</v>
      </c>
      <c r="B87" s="45" t="s">
        <v>903</v>
      </c>
      <c r="C87" s="44" t="str">
        <f>VLOOKUP(B87,Production!$A$2:$F$167,6,FALSE)</f>
        <v>Iced Layers</v>
      </c>
      <c r="D87" s="46">
        <v>12</v>
      </c>
      <c r="E87" s="46">
        <v>843</v>
      </c>
      <c r="F87" s="46">
        <v>10116</v>
      </c>
      <c r="G87" s="45" t="s">
        <v>904</v>
      </c>
      <c r="H87" s="45" t="s">
        <v>968</v>
      </c>
      <c r="I87" s="45" t="s">
        <v>969</v>
      </c>
      <c r="J87" s="45" t="s">
        <v>970</v>
      </c>
    </row>
    <row r="88" spans="1:10" s="41" customFormat="1" ht="18.649999999999999" customHeight="1" x14ac:dyDescent="0.25">
      <c r="A88" s="43" t="s">
        <v>967</v>
      </c>
      <c r="B88" s="43" t="s">
        <v>737</v>
      </c>
      <c r="C88" s="44" t="str">
        <f>VLOOKUP(B88,Production!$A$2:$F$167,6,FALSE)</f>
        <v>Danish</v>
      </c>
      <c r="D88" s="44">
        <v>20</v>
      </c>
      <c r="E88" s="44">
        <v>0</v>
      </c>
      <c r="F88" s="44">
        <v>0</v>
      </c>
      <c r="G88" s="43" t="s">
        <v>738</v>
      </c>
      <c r="H88" s="43" t="s">
        <v>968</v>
      </c>
      <c r="I88" s="43" t="s">
        <v>969</v>
      </c>
      <c r="J88" s="43" t="s">
        <v>970</v>
      </c>
    </row>
    <row r="89" spans="1:10" s="41" customFormat="1" ht="18.649999999999999" customHeight="1" x14ac:dyDescent="0.25">
      <c r="A89" s="45" t="s">
        <v>967</v>
      </c>
      <c r="B89" s="45" t="s">
        <v>907</v>
      </c>
      <c r="C89" s="44" t="str">
        <f>VLOOKUP(B89,Production!$A$2:$F$167,6,FALSE)</f>
        <v>Cake I</v>
      </c>
      <c r="D89" s="46">
        <v>24</v>
      </c>
      <c r="E89" s="46">
        <v>108</v>
      </c>
      <c r="F89" s="46">
        <v>2592</v>
      </c>
      <c r="G89" s="45" t="s">
        <v>908</v>
      </c>
      <c r="H89" s="45" t="s">
        <v>968</v>
      </c>
      <c r="I89" s="45" t="s">
        <v>969</v>
      </c>
      <c r="J89" s="45" t="s">
        <v>970</v>
      </c>
    </row>
    <row r="90" spans="1:10" s="41" customFormat="1" ht="18.649999999999999" customHeight="1" x14ac:dyDescent="0.25">
      <c r="A90" s="43" t="s">
        <v>967</v>
      </c>
      <c r="B90" s="43" t="s">
        <v>909</v>
      </c>
      <c r="C90" s="44" t="str">
        <f>VLOOKUP(B90,Production!$A$2:$F$167,6,FALSE)</f>
        <v>Cake I</v>
      </c>
      <c r="D90" s="44">
        <v>24</v>
      </c>
      <c r="E90" s="44">
        <v>451</v>
      </c>
      <c r="F90" s="44">
        <v>10824</v>
      </c>
      <c r="G90" s="43" t="s">
        <v>910</v>
      </c>
      <c r="H90" s="43" t="s">
        <v>968</v>
      </c>
      <c r="I90" s="43" t="s">
        <v>969</v>
      </c>
      <c r="J90" s="43" t="s">
        <v>970</v>
      </c>
    </row>
    <row r="91" spans="1:10" s="41" customFormat="1" ht="18.649999999999999" customHeight="1" x14ac:dyDescent="0.25">
      <c r="A91" s="45" t="s">
        <v>967</v>
      </c>
      <c r="B91" s="45" t="s">
        <v>741</v>
      </c>
      <c r="C91" s="44" t="str">
        <f>VLOOKUP(B91,Production!$A$2:$F$167,6,FALSE)</f>
        <v>Cake I</v>
      </c>
      <c r="D91" s="46">
        <v>30.5</v>
      </c>
      <c r="E91" s="46">
        <v>485</v>
      </c>
      <c r="F91" s="46">
        <v>14792.5</v>
      </c>
      <c r="G91" s="45" t="s">
        <v>742</v>
      </c>
      <c r="H91" s="45" t="s">
        <v>968</v>
      </c>
      <c r="I91" s="45" t="s">
        <v>969</v>
      </c>
      <c r="J91" s="45" t="s">
        <v>970</v>
      </c>
    </row>
    <row r="92" spans="1:10" s="41" customFormat="1" ht="18.649999999999999" customHeight="1" x14ac:dyDescent="0.25">
      <c r="A92" s="43" t="s">
        <v>967</v>
      </c>
      <c r="B92" s="43" t="s">
        <v>741</v>
      </c>
      <c r="C92" s="44" t="str">
        <f>VLOOKUP(B92,Production!$A$2:$F$167,6,FALSE)</f>
        <v>Cake I</v>
      </c>
      <c r="D92" s="44">
        <v>30.5</v>
      </c>
      <c r="E92" s="44">
        <v>490</v>
      </c>
      <c r="F92" s="44">
        <v>14945</v>
      </c>
      <c r="G92" s="43" t="s">
        <v>742</v>
      </c>
      <c r="H92" s="43" t="s">
        <v>968</v>
      </c>
      <c r="I92" s="43" t="s">
        <v>969</v>
      </c>
      <c r="J92" s="43" t="s">
        <v>970</v>
      </c>
    </row>
    <row r="93" spans="1:10" s="41" customFormat="1" ht="18.649999999999999" customHeight="1" x14ac:dyDescent="0.25">
      <c r="A93" s="45" t="s">
        <v>967</v>
      </c>
      <c r="B93" s="45" t="s">
        <v>743</v>
      </c>
      <c r="C93" s="44" t="str">
        <f>VLOOKUP(B93,Production!$A$2:$F$167,6,FALSE)</f>
        <v>Cake I</v>
      </c>
      <c r="D93" s="46">
        <v>30</v>
      </c>
      <c r="E93" s="46">
        <v>1127</v>
      </c>
      <c r="F93" s="46">
        <v>33810</v>
      </c>
      <c r="G93" s="45" t="s">
        <v>744</v>
      </c>
      <c r="H93" s="45" t="s">
        <v>968</v>
      </c>
      <c r="I93" s="45" t="s">
        <v>969</v>
      </c>
      <c r="J93" s="45" t="s">
        <v>970</v>
      </c>
    </row>
    <row r="94" spans="1:10" s="41" customFormat="1" ht="18.649999999999999" customHeight="1" x14ac:dyDescent="0.25">
      <c r="A94" s="43" t="s">
        <v>967</v>
      </c>
      <c r="B94" s="43" t="s">
        <v>743</v>
      </c>
      <c r="C94" s="44" t="str">
        <f>VLOOKUP(B94,Production!$A$2:$F$167,6,FALSE)</f>
        <v>Cake I</v>
      </c>
      <c r="D94" s="44">
        <v>30</v>
      </c>
      <c r="E94" s="44">
        <v>372</v>
      </c>
      <c r="F94" s="44">
        <v>11160</v>
      </c>
      <c r="G94" s="43" t="s">
        <v>744</v>
      </c>
      <c r="H94" s="43" t="s">
        <v>968</v>
      </c>
      <c r="I94" s="43" t="s">
        <v>969</v>
      </c>
      <c r="J94" s="43" t="s">
        <v>970</v>
      </c>
    </row>
    <row r="95" spans="1:10" s="41" customFormat="1" ht="18.649999999999999" customHeight="1" x14ac:dyDescent="0.25">
      <c r="A95" s="45" t="s">
        <v>967</v>
      </c>
      <c r="B95" s="45" t="s">
        <v>743</v>
      </c>
      <c r="C95" s="44" t="str">
        <f>VLOOKUP(B95,Production!$A$2:$F$167,6,FALSE)</f>
        <v>Cake I</v>
      </c>
      <c r="D95" s="46">
        <v>30</v>
      </c>
      <c r="E95" s="46">
        <v>1339</v>
      </c>
      <c r="F95" s="46">
        <v>40170</v>
      </c>
      <c r="G95" s="45" t="s">
        <v>744</v>
      </c>
      <c r="H95" s="45" t="s">
        <v>968</v>
      </c>
      <c r="I95" s="45" t="s">
        <v>969</v>
      </c>
      <c r="J95" s="45" t="s">
        <v>970</v>
      </c>
    </row>
    <row r="96" spans="1:10" s="41" customFormat="1" ht="18.649999999999999" customHeight="1" x14ac:dyDescent="0.25">
      <c r="A96" s="43" t="s">
        <v>967</v>
      </c>
      <c r="B96" s="43" t="s">
        <v>745</v>
      </c>
      <c r="C96" s="44" t="str">
        <f>VLOOKUP(B96,Production!$A$2:$F$167,6,FALSE)</f>
        <v>Cake I</v>
      </c>
      <c r="D96" s="44">
        <v>30</v>
      </c>
      <c r="E96" s="44">
        <v>861</v>
      </c>
      <c r="F96" s="44">
        <v>25830</v>
      </c>
      <c r="G96" s="43" t="s">
        <v>746</v>
      </c>
      <c r="H96" s="43" t="s">
        <v>968</v>
      </c>
      <c r="I96" s="43" t="s">
        <v>969</v>
      </c>
      <c r="J96" s="43" t="s">
        <v>970</v>
      </c>
    </row>
    <row r="97" spans="1:10" s="41" customFormat="1" ht="18.649999999999999" customHeight="1" x14ac:dyDescent="0.25">
      <c r="A97" s="45" t="s">
        <v>967</v>
      </c>
      <c r="B97" s="45" t="s">
        <v>745</v>
      </c>
      <c r="C97" s="44" t="str">
        <f>VLOOKUP(B97,Production!$A$2:$F$167,6,FALSE)</f>
        <v>Cake I</v>
      </c>
      <c r="D97" s="46">
        <v>30</v>
      </c>
      <c r="E97" s="46">
        <v>24</v>
      </c>
      <c r="F97" s="46">
        <v>720</v>
      </c>
      <c r="G97" s="45" t="s">
        <v>746</v>
      </c>
      <c r="H97" s="45" t="s">
        <v>968</v>
      </c>
      <c r="I97" s="45" t="s">
        <v>969</v>
      </c>
      <c r="J97" s="45" t="s">
        <v>970</v>
      </c>
    </row>
    <row r="98" spans="1:10" s="41" customFormat="1" ht="18.649999999999999" customHeight="1" x14ac:dyDescent="0.25">
      <c r="A98" s="43" t="s">
        <v>967</v>
      </c>
      <c r="B98" s="43" t="s">
        <v>745</v>
      </c>
      <c r="C98" s="44" t="str">
        <f>VLOOKUP(B98,Production!$A$2:$F$167,6,FALSE)</f>
        <v>Cake I</v>
      </c>
      <c r="D98" s="44">
        <v>30</v>
      </c>
      <c r="E98" s="44">
        <v>24</v>
      </c>
      <c r="F98" s="44">
        <v>720</v>
      </c>
      <c r="G98" s="43" t="s">
        <v>746</v>
      </c>
      <c r="H98" s="43" t="s">
        <v>968</v>
      </c>
      <c r="I98" s="43" t="s">
        <v>969</v>
      </c>
      <c r="J98" s="43" t="s">
        <v>970</v>
      </c>
    </row>
    <row r="99" spans="1:10" s="41" customFormat="1" ht="18.649999999999999" customHeight="1" x14ac:dyDescent="0.25">
      <c r="A99" s="45" t="s">
        <v>967</v>
      </c>
      <c r="B99" s="45" t="s">
        <v>911</v>
      </c>
      <c r="C99" s="44" t="str">
        <f>VLOOKUP(B99,Production!$A$2:$F$167,6,FALSE)</f>
        <v>Cake I</v>
      </c>
      <c r="D99" s="46">
        <v>30</v>
      </c>
      <c r="E99" s="46">
        <v>524</v>
      </c>
      <c r="F99" s="46">
        <v>15720</v>
      </c>
      <c r="G99" s="45" t="s">
        <v>912</v>
      </c>
      <c r="H99" s="45" t="s">
        <v>968</v>
      </c>
      <c r="I99" s="45" t="s">
        <v>969</v>
      </c>
      <c r="J99" s="45" t="s">
        <v>970</v>
      </c>
    </row>
    <row r="100" spans="1:10" s="41" customFormat="1" ht="18.649999999999999" customHeight="1" x14ac:dyDescent="0.25">
      <c r="A100" s="43" t="s">
        <v>967</v>
      </c>
      <c r="B100" s="43" t="s">
        <v>911</v>
      </c>
      <c r="C100" s="44" t="str">
        <f>VLOOKUP(B100,Production!$A$2:$F$167,6,FALSE)</f>
        <v>Cake I</v>
      </c>
      <c r="D100" s="44">
        <v>30</v>
      </c>
      <c r="E100" s="44">
        <v>686</v>
      </c>
      <c r="F100" s="44">
        <v>20580</v>
      </c>
      <c r="G100" s="43" t="s">
        <v>912</v>
      </c>
      <c r="H100" s="43" t="s">
        <v>968</v>
      </c>
      <c r="I100" s="43" t="s">
        <v>969</v>
      </c>
      <c r="J100" s="43" t="s">
        <v>970</v>
      </c>
    </row>
    <row r="101" spans="1:10" s="41" customFormat="1" ht="18.649999999999999" customHeight="1" x14ac:dyDescent="0.25">
      <c r="A101" s="45" t="s">
        <v>967</v>
      </c>
      <c r="B101" s="45" t="s">
        <v>911</v>
      </c>
      <c r="C101" s="44" t="str">
        <f>VLOOKUP(B101,Production!$A$2:$F$167,6,FALSE)</f>
        <v>Cake I</v>
      </c>
      <c r="D101" s="46">
        <v>30</v>
      </c>
      <c r="E101" s="46">
        <v>1</v>
      </c>
      <c r="F101" s="46">
        <v>30</v>
      </c>
      <c r="G101" s="45" t="s">
        <v>912</v>
      </c>
      <c r="H101" s="45" t="s">
        <v>968</v>
      </c>
      <c r="I101" s="45" t="s">
        <v>969</v>
      </c>
      <c r="J101" s="45" t="s">
        <v>970</v>
      </c>
    </row>
    <row r="102" spans="1:10" s="41" customFormat="1" ht="18.649999999999999" customHeight="1" x14ac:dyDescent="0.25">
      <c r="A102" s="43" t="s">
        <v>967</v>
      </c>
      <c r="B102" s="43" t="s">
        <v>747</v>
      </c>
      <c r="C102" s="44" t="str">
        <f>VLOOKUP(B102,Production!$A$2:$F$167,6,FALSE)</f>
        <v>Cake I</v>
      </c>
      <c r="D102" s="44">
        <v>18</v>
      </c>
      <c r="E102" s="44">
        <v>945</v>
      </c>
      <c r="F102" s="44">
        <v>17010</v>
      </c>
      <c r="G102" s="43" t="s">
        <v>748</v>
      </c>
      <c r="H102" s="43" t="s">
        <v>968</v>
      </c>
      <c r="I102" s="43" t="s">
        <v>969</v>
      </c>
      <c r="J102" s="43" t="s">
        <v>970</v>
      </c>
    </row>
    <row r="103" spans="1:10" s="41" customFormat="1" ht="18.649999999999999" customHeight="1" x14ac:dyDescent="0.25">
      <c r="A103" s="45" t="s">
        <v>967</v>
      </c>
      <c r="B103" s="45" t="s">
        <v>747</v>
      </c>
      <c r="C103" s="44" t="str">
        <f>VLOOKUP(B103,Production!$A$2:$F$167,6,FALSE)</f>
        <v>Cake I</v>
      </c>
      <c r="D103" s="46">
        <v>18</v>
      </c>
      <c r="E103" s="46">
        <v>573</v>
      </c>
      <c r="F103" s="46">
        <v>10314</v>
      </c>
      <c r="G103" s="45" t="s">
        <v>748</v>
      </c>
      <c r="H103" s="45" t="s">
        <v>968</v>
      </c>
      <c r="I103" s="45" t="s">
        <v>969</v>
      </c>
      <c r="J103" s="45" t="s">
        <v>970</v>
      </c>
    </row>
    <row r="104" spans="1:10" s="41" customFormat="1" ht="18.649999999999999" customHeight="1" x14ac:dyDescent="0.25">
      <c r="A104" s="43" t="s">
        <v>967</v>
      </c>
      <c r="B104" s="43" t="s">
        <v>747</v>
      </c>
      <c r="C104" s="44" t="str">
        <f>VLOOKUP(B104,Production!$A$2:$F$167,6,FALSE)</f>
        <v>Cake I</v>
      </c>
      <c r="D104" s="44">
        <v>18</v>
      </c>
      <c r="E104" s="44">
        <v>6228</v>
      </c>
      <c r="F104" s="44">
        <v>112104</v>
      </c>
      <c r="G104" s="43" t="s">
        <v>748</v>
      </c>
      <c r="H104" s="43" t="s">
        <v>968</v>
      </c>
      <c r="I104" s="43" t="s">
        <v>969</v>
      </c>
      <c r="J104" s="43" t="s">
        <v>970</v>
      </c>
    </row>
    <row r="105" spans="1:10" s="41" customFormat="1" ht="18.649999999999999" customHeight="1" x14ac:dyDescent="0.25">
      <c r="A105" s="45" t="s">
        <v>967</v>
      </c>
      <c r="B105" s="45" t="s">
        <v>747</v>
      </c>
      <c r="C105" s="44" t="str">
        <f>VLOOKUP(B105,Production!$A$2:$F$167,6,FALSE)</f>
        <v>Cake I</v>
      </c>
      <c r="D105" s="46">
        <v>18</v>
      </c>
      <c r="E105" s="46">
        <v>49</v>
      </c>
      <c r="F105" s="46">
        <v>882</v>
      </c>
      <c r="G105" s="45" t="s">
        <v>748</v>
      </c>
      <c r="H105" s="45" t="s">
        <v>968</v>
      </c>
      <c r="I105" s="45" t="s">
        <v>969</v>
      </c>
      <c r="J105" s="45" t="s">
        <v>970</v>
      </c>
    </row>
    <row r="106" spans="1:10" s="41" customFormat="1" ht="18.649999999999999" customHeight="1" x14ac:dyDescent="0.25">
      <c r="A106" s="43" t="s">
        <v>967</v>
      </c>
      <c r="B106" s="43" t="s">
        <v>747</v>
      </c>
      <c r="C106" s="44" t="str">
        <f>VLOOKUP(B106,Production!$A$2:$F$167,6,FALSE)</f>
        <v>Cake I</v>
      </c>
      <c r="D106" s="44">
        <v>18</v>
      </c>
      <c r="E106" s="44">
        <v>0</v>
      </c>
      <c r="F106" s="44">
        <v>0</v>
      </c>
      <c r="G106" s="43" t="s">
        <v>748</v>
      </c>
      <c r="H106" s="43" t="s">
        <v>968</v>
      </c>
      <c r="I106" s="43" t="s">
        <v>969</v>
      </c>
      <c r="J106" s="43" t="s">
        <v>970</v>
      </c>
    </row>
    <row r="107" spans="1:10" s="41" customFormat="1" ht="18.649999999999999" customHeight="1" x14ac:dyDescent="0.25">
      <c r="A107" s="45" t="s">
        <v>967</v>
      </c>
      <c r="B107" s="45" t="s">
        <v>749</v>
      </c>
      <c r="C107" s="44" t="str">
        <f>VLOOKUP(B107,Production!$A$2:$F$167,6,FALSE)</f>
        <v>Cake I</v>
      </c>
      <c r="D107" s="46">
        <v>18</v>
      </c>
      <c r="E107" s="46">
        <v>641</v>
      </c>
      <c r="F107" s="46">
        <v>11538</v>
      </c>
      <c r="G107" s="45" t="s">
        <v>750</v>
      </c>
      <c r="H107" s="45" t="s">
        <v>968</v>
      </c>
      <c r="I107" s="45" t="s">
        <v>969</v>
      </c>
      <c r="J107" s="45" t="s">
        <v>970</v>
      </c>
    </row>
    <row r="108" spans="1:10" s="41" customFormat="1" ht="18.649999999999999" customHeight="1" x14ac:dyDescent="0.25">
      <c r="A108" s="43" t="s">
        <v>967</v>
      </c>
      <c r="B108" s="43" t="s">
        <v>749</v>
      </c>
      <c r="C108" s="44" t="str">
        <f>VLOOKUP(B108,Production!$A$2:$F$167,6,FALSE)</f>
        <v>Cake I</v>
      </c>
      <c r="D108" s="44">
        <v>18</v>
      </c>
      <c r="E108" s="44">
        <v>3</v>
      </c>
      <c r="F108" s="44">
        <v>54</v>
      </c>
      <c r="G108" s="43" t="s">
        <v>750</v>
      </c>
      <c r="H108" s="43" t="s">
        <v>968</v>
      </c>
      <c r="I108" s="43" t="s">
        <v>969</v>
      </c>
      <c r="J108" s="43" t="s">
        <v>970</v>
      </c>
    </row>
    <row r="109" spans="1:10" s="41" customFormat="1" ht="18.649999999999999" customHeight="1" x14ac:dyDescent="0.25">
      <c r="A109" s="45" t="s">
        <v>967</v>
      </c>
      <c r="B109" s="45" t="s">
        <v>749</v>
      </c>
      <c r="C109" s="44" t="str">
        <f>VLOOKUP(B109,Production!$A$2:$F$167,6,FALSE)</f>
        <v>Cake I</v>
      </c>
      <c r="D109" s="46">
        <v>18</v>
      </c>
      <c r="E109" s="46">
        <v>5156</v>
      </c>
      <c r="F109" s="46">
        <v>92808</v>
      </c>
      <c r="G109" s="45" t="s">
        <v>750</v>
      </c>
      <c r="H109" s="45" t="s">
        <v>968</v>
      </c>
      <c r="I109" s="45" t="s">
        <v>969</v>
      </c>
      <c r="J109" s="45" t="s">
        <v>970</v>
      </c>
    </row>
    <row r="110" spans="1:10" s="41" customFormat="1" ht="18.649999999999999" customHeight="1" x14ac:dyDescent="0.25">
      <c r="A110" s="43" t="s">
        <v>967</v>
      </c>
      <c r="B110" s="43" t="s">
        <v>749</v>
      </c>
      <c r="C110" s="44" t="str">
        <f>VLOOKUP(B110,Production!$A$2:$F$167,6,FALSE)</f>
        <v>Cake I</v>
      </c>
      <c r="D110" s="44">
        <v>18</v>
      </c>
      <c r="E110" s="44">
        <v>3532</v>
      </c>
      <c r="F110" s="44">
        <v>63576</v>
      </c>
      <c r="G110" s="43" t="s">
        <v>750</v>
      </c>
      <c r="H110" s="43" t="s">
        <v>968</v>
      </c>
      <c r="I110" s="43" t="s">
        <v>969</v>
      </c>
      <c r="J110" s="43" t="s">
        <v>970</v>
      </c>
    </row>
    <row r="111" spans="1:10" s="41" customFormat="1" ht="18.649999999999999" customHeight="1" x14ac:dyDescent="0.25">
      <c r="A111" s="45" t="s">
        <v>967</v>
      </c>
      <c r="B111" s="45" t="s">
        <v>749</v>
      </c>
      <c r="C111" s="44" t="str">
        <f>VLOOKUP(B111,Production!$A$2:$F$167,6,FALSE)</f>
        <v>Cake I</v>
      </c>
      <c r="D111" s="46">
        <v>18</v>
      </c>
      <c r="E111" s="46">
        <v>5518</v>
      </c>
      <c r="F111" s="46">
        <v>99324</v>
      </c>
      <c r="G111" s="45" t="s">
        <v>750</v>
      </c>
      <c r="H111" s="45" t="s">
        <v>968</v>
      </c>
      <c r="I111" s="45" t="s">
        <v>969</v>
      </c>
      <c r="J111" s="45" t="s">
        <v>970</v>
      </c>
    </row>
    <row r="112" spans="1:10" s="41" customFormat="1" ht="18.649999999999999" customHeight="1" x14ac:dyDescent="0.25">
      <c r="A112" s="43" t="s">
        <v>967</v>
      </c>
      <c r="B112" s="43" t="s">
        <v>749</v>
      </c>
      <c r="C112" s="44" t="str">
        <f>VLOOKUP(B112,Production!$A$2:$F$167,6,FALSE)</f>
        <v>Cake I</v>
      </c>
      <c r="D112" s="44">
        <v>18</v>
      </c>
      <c r="E112" s="44">
        <v>0</v>
      </c>
      <c r="F112" s="44">
        <v>0</v>
      </c>
      <c r="G112" s="43" t="s">
        <v>750</v>
      </c>
      <c r="H112" s="43" t="s">
        <v>968</v>
      </c>
      <c r="I112" s="43" t="s">
        <v>969</v>
      </c>
      <c r="J112" s="43" t="s">
        <v>970</v>
      </c>
    </row>
    <row r="113" spans="1:10" s="41" customFormat="1" ht="18.649999999999999" customHeight="1" x14ac:dyDescent="0.25">
      <c r="A113" s="45" t="s">
        <v>967</v>
      </c>
      <c r="B113" s="45" t="s">
        <v>751</v>
      </c>
      <c r="C113" s="44" t="str">
        <f>VLOOKUP(B113,Production!$A$2:$F$167,6,FALSE)</f>
        <v>Cake I</v>
      </c>
      <c r="D113" s="46">
        <v>18</v>
      </c>
      <c r="E113" s="46">
        <v>0</v>
      </c>
      <c r="F113" s="46">
        <v>0</v>
      </c>
      <c r="G113" s="45" t="s">
        <v>752</v>
      </c>
      <c r="H113" s="45" t="s">
        <v>968</v>
      </c>
      <c r="I113" s="45" t="s">
        <v>969</v>
      </c>
      <c r="J113" s="45" t="s">
        <v>970</v>
      </c>
    </row>
    <row r="114" spans="1:10" s="41" customFormat="1" ht="18.649999999999999" customHeight="1" x14ac:dyDescent="0.25">
      <c r="A114" s="43" t="s">
        <v>967</v>
      </c>
      <c r="B114" s="43" t="s">
        <v>751</v>
      </c>
      <c r="C114" s="44" t="str">
        <f>VLOOKUP(B114,Production!$A$2:$F$167,6,FALSE)</f>
        <v>Cake I</v>
      </c>
      <c r="D114" s="44">
        <v>18</v>
      </c>
      <c r="E114" s="44">
        <v>0</v>
      </c>
      <c r="F114" s="44">
        <v>0</v>
      </c>
      <c r="G114" s="43" t="s">
        <v>752</v>
      </c>
      <c r="H114" s="43" t="s">
        <v>968</v>
      </c>
      <c r="I114" s="43" t="s">
        <v>969</v>
      </c>
      <c r="J114" s="43" t="s">
        <v>970</v>
      </c>
    </row>
    <row r="115" spans="1:10" s="41" customFormat="1" ht="18.649999999999999" customHeight="1" x14ac:dyDescent="0.25">
      <c r="A115" s="45" t="s">
        <v>967</v>
      </c>
      <c r="B115" s="45" t="s">
        <v>751</v>
      </c>
      <c r="C115" s="44" t="str">
        <f>VLOOKUP(B115,Production!$A$2:$F$167,6,FALSE)</f>
        <v>Cake I</v>
      </c>
      <c r="D115" s="46">
        <v>18</v>
      </c>
      <c r="E115" s="46">
        <v>7963</v>
      </c>
      <c r="F115" s="46">
        <v>143334</v>
      </c>
      <c r="G115" s="45" t="s">
        <v>752</v>
      </c>
      <c r="H115" s="45" t="s">
        <v>968</v>
      </c>
      <c r="I115" s="45" t="s">
        <v>969</v>
      </c>
      <c r="J115" s="45" t="s">
        <v>970</v>
      </c>
    </row>
    <row r="116" spans="1:10" s="41" customFormat="1" ht="18.649999999999999" customHeight="1" x14ac:dyDescent="0.25">
      <c r="A116" s="43" t="s">
        <v>967</v>
      </c>
      <c r="B116" s="43" t="s">
        <v>751</v>
      </c>
      <c r="C116" s="44" t="str">
        <f>VLOOKUP(B116,Production!$A$2:$F$167,6,FALSE)</f>
        <v>Cake I</v>
      </c>
      <c r="D116" s="44">
        <v>18</v>
      </c>
      <c r="E116" s="44">
        <v>0</v>
      </c>
      <c r="F116" s="44">
        <v>0</v>
      </c>
      <c r="G116" s="43" t="s">
        <v>752</v>
      </c>
      <c r="H116" s="43" t="s">
        <v>968</v>
      </c>
      <c r="I116" s="43" t="s">
        <v>969</v>
      </c>
      <c r="J116" s="43" t="s">
        <v>970</v>
      </c>
    </row>
    <row r="117" spans="1:10" s="41" customFormat="1" ht="18.649999999999999" customHeight="1" x14ac:dyDescent="0.25">
      <c r="A117" s="45" t="s">
        <v>967</v>
      </c>
      <c r="B117" s="45" t="s">
        <v>753</v>
      </c>
      <c r="C117" s="44" t="str">
        <f>VLOOKUP(B117,Production!$A$2:$F$167,6,FALSE)</f>
        <v>Cake I</v>
      </c>
      <c r="D117" s="46">
        <v>18</v>
      </c>
      <c r="E117" s="46">
        <v>748</v>
      </c>
      <c r="F117" s="46">
        <v>13464</v>
      </c>
      <c r="G117" s="45" t="s">
        <v>754</v>
      </c>
      <c r="H117" s="45" t="s">
        <v>968</v>
      </c>
      <c r="I117" s="45" t="s">
        <v>969</v>
      </c>
      <c r="J117" s="45" t="s">
        <v>970</v>
      </c>
    </row>
    <row r="118" spans="1:10" s="41" customFormat="1" ht="18.649999999999999" customHeight="1" x14ac:dyDescent="0.25">
      <c r="A118" s="43" t="s">
        <v>967</v>
      </c>
      <c r="B118" s="43" t="s">
        <v>753</v>
      </c>
      <c r="C118" s="44" t="str">
        <f>VLOOKUP(B118,Production!$A$2:$F$167,6,FALSE)</f>
        <v>Cake I</v>
      </c>
      <c r="D118" s="44">
        <v>18</v>
      </c>
      <c r="E118" s="44">
        <v>5651</v>
      </c>
      <c r="F118" s="44">
        <v>101718</v>
      </c>
      <c r="G118" s="43" t="s">
        <v>754</v>
      </c>
      <c r="H118" s="43" t="s">
        <v>968</v>
      </c>
      <c r="I118" s="43" t="s">
        <v>969</v>
      </c>
      <c r="J118" s="43" t="s">
        <v>970</v>
      </c>
    </row>
    <row r="119" spans="1:10" s="41" customFormat="1" ht="18.649999999999999" customHeight="1" x14ac:dyDescent="0.25">
      <c r="A119" s="45" t="s">
        <v>967</v>
      </c>
      <c r="B119" s="45" t="s">
        <v>753</v>
      </c>
      <c r="C119" s="44" t="str">
        <f>VLOOKUP(B119,Production!$A$2:$F$167,6,FALSE)</f>
        <v>Cake I</v>
      </c>
      <c r="D119" s="46">
        <v>18</v>
      </c>
      <c r="E119" s="46">
        <v>1120</v>
      </c>
      <c r="F119" s="46">
        <v>20160</v>
      </c>
      <c r="G119" s="45" t="s">
        <v>754</v>
      </c>
      <c r="H119" s="45" t="s">
        <v>968</v>
      </c>
      <c r="I119" s="45" t="s">
        <v>969</v>
      </c>
      <c r="J119" s="45" t="s">
        <v>970</v>
      </c>
    </row>
    <row r="120" spans="1:10" s="41" customFormat="1" ht="18.649999999999999" customHeight="1" x14ac:dyDescent="0.25">
      <c r="A120" s="43" t="s">
        <v>967</v>
      </c>
      <c r="B120" s="43" t="s">
        <v>753</v>
      </c>
      <c r="C120" s="44" t="str">
        <f>VLOOKUP(B120,Production!$A$2:$F$167,6,FALSE)</f>
        <v>Cake I</v>
      </c>
      <c r="D120" s="44">
        <v>18</v>
      </c>
      <c r="E120" s="44">
        <v>0</v>
      </c>
      <c r="F120" s="44">
        <v>0</v>
      </c>
      <c r="G120" s="43" t="s">
        <v>754</v>
      </c>
      <c r="H120" s="43" t="s">
        <v>968</v>
      </c>
      <c r="I120" s="43" t="s">
        <v>969</v>
      </c>
      <c r="J120" s="43" t="s">
        <v>970</v>
      </c>
    </row>
    <row r="121" spans="1:10" s="41" customFormat="1" ht="18.649999999999999" customHeight="1" x14ac:dyDescent="0.25">
      <c r="A121" s="45" t="s">
        <v>967</v>
      </c>
      <c r="B121" s="45" t="s">
        <v>755</v>
      </c>
      <c r="C121" s="44" t="str">
        <f>VLOOKUP(B121,Production!$A$2:$F$167,6,FALSE)</f>
        <v>Cake I</v>
      </c>
      <c r="D121" s="46">
        <v>28</v>
      </c>
      <c r="E121" s="46">
        <v>0</v>
      </c>
      <c r="F121" s="46">
        <v>0</v>
      </c>
      <c r="G121" s="45" t="s">
        <v>756</v>
      </c>
      <c r="H121" s="45" t="s">
        <v>968</v>
      </c>
      <c r="I121" s="45" t="s">
        <v>969</v>
      </c>
      <c r="J121" s="45" t="s">
        <v>970</v>
      </c>
    </row>
    <row r="122" spans="1:10" s="41" customFormat="1" ht="18.649999999999999" customHeight="1" x14ac:dyDescent="0.25">
      <c r="A122" s="43" t="s">
        <v>967</v>
      </c>
      <c r="B122" s="43" t="s">
        <v>755</v>
      </c>
      <c r="C122" s="44" t="str">
        <f>VLOOKUP(B122,Production!$A$2:$F$167,6,FALSE)</f>
        <v>Cake I</v>
      </c>
      <c r="D122" s="44">
        <v>28</v>
      </c>
      <c r="E122" s="44">
        <v>2214</v>
      </c>
      <c r="F122" s="44">
        <v>61992</v>
      </c>
      <c r="G122" s="43" t="s">
        <v>756</v>
      </c>
      <c r="H122" s="43" t="s">
        <v>968</v>
      </c>
      <c r="I122" s="43" t="s">
        <v>969</v>
      </c>
      <c r="J122" s="43" t="s">
        <v>970</v>
      </c>
    </row>
    <row r="123" spans="1:10" s="41" customFormat="1" ht="18.649999999999999" customHeight="1" x14ac:dyDescent="0.25">
      <c r="A123" s="45" t="s">
        <v>967</v>
      </c>
      <c r="B123" s="45" t="s">
        <v>755</v>
      </c>
      <c r="C123" s="44" t="str">
        <f>VLOOKUP(B123,Production!$A$2:$F$167,6,FALSE)</f>
        <v>Cake I</v>
      </c>
      <c r="D123" s="46">
        <v>28</v>
      </c>
      <c r="E123" s="46">
        <v>2671</v>
      </c>
      <c r="F123" s="46">
        <v>74788</v>
      </c>
      <c r="G123" s="45" t="s">
        <v>756</v>
      </c>
      <c r="H123" s="45" t="s">
        <v>968</v>
      </c>
      <c r="I123" s="45" t="s">
        <v>969</v>
      </c>
      <c r="J123" s="45" t="s">
        <v>970</v>
      </c>
    </row>
    <row r="124" spans="1:10" s="41" customFormat="1" ht="18.649999999999999" customHeight="1" x14ac:dyDescent="0.25">
      <c r="A124" s="43" t="s">
        <v>967</v>
      </c>
      <c r="B124" s="43" t="s">
        <v>755</v>
      </c>
      <c r="C124" s="44" t="str">
        <f>VLOOKUP(B124,Production!$A$2:$F$167,6,FALSE)</f>
        <v>Cake I</v>
      </c>
      <c r="D124" s="44">
        <v>28</v>
      </c>
      <c r="E124" s="44">
        <v>4127</v>
      </c>
      <c r="F124" s="44">
        <v>115556</v>
      </c>
      <c r="G124" s="43" t="s">
        <v>756</v>
      </c>
      <c r="H124" s="43" t="s">
        <v>968</v>
      </c>
      <c r="I124" s="43" t="s">
        <v>969</v>
      </c>
      <c r="J124" s="43" t="s">
        <v>970</v>
      </c>
    </row>
    <row r="125" spans="1:10" s="41" customFormat="1" ht="18.649999999999999" customHeight="1" x14ac:dyDescent="0.25">
      <c r="A125" s="45" t="s">
        <v>967</v>
      </c>
      <c r="B125" s="45" t="s">
        <v>755</v>
      </c>
      <c r="C125" s="44" t="str">
        <f>VLOOKUP(B125,Production!$A$2:$F$167,6,FALSE)</f>
        <v>Cake I</v>
      </c>
      <c r="D125" s="46">
        <v>28</v>
      </c>
      <c r="E125" s="46">
        <v>0</v>
      </c>
      <c r="F125" s="46">
        <v>0</v>
      </c>
      <c r="G125" s="45" t="s">
        <v>756</v>
      </c>
      <c r="H125" s="45" t="s">
        <v>968</v>
      </c>
      <c r="I125" s="45" t="s">
        <v>969</v>
      </c>
      <c r="J125" s="45" t="s">
        <v>970</v>
      </c>
    </row>
    <row r="126" spans="1:10" s="41" customFormat="1" ht="18.649999999999999" customHeight="1" x14ac:dyDescent="0.25">
      <c r="A126" s="43" t="s">
        <v>967</v>
      </c>
      <c r="B126" s="43" t="s">
        <v>755</v>
      </c>
      <c r="C126" s="44" t="str">
        <f>VLOOKUP(B126,Production!$A$2:$F$167,6,FALSE)</f>
        <v>Cake I</v>
      </c>
      <c r="D126" s="44">
        <v>28</v>
      </c>
      <c r="E126" s="44">
        <v>0</v>
      </c>
      <c r="F126" s="44">
        <v>0</v>
      </c>
      <c r="G126" s="43" t="s">
        <v>756</v>
      </c>
      <c r="H126" s="43" t="s">
        <v>968</v>
      </c>
      <c r="I126" s="43" t="s">
        <v>969</v>
      </c>
      <c r="J126" s="43" t="s">
        <v>970</v>
      </c>
    </row>
    <row r="127" spans="1:10" s="41" customFormat="1" ht="18.649999999999999" customHeight="1" x14ac:dyDescent="0.25">
      <c r="A127" s="45" t="s">
        <v>967</v>
      </c>
      <c r="B127" s="45" t="s">
        <v>757</v>
      </c>
      <c r="C127" s="44" t="str">
        <f>VLOOKUP(B127,Production!$A$2:$F$167,6,FALSE)</f>
        <v>Cake I</v>
      </c>
      <c r="D127" s="46">
        <v>28</v>
      </c>
      <c r="E127" s="46">
        <v>785</v>
      </c>
      <c r="F127" s="46">
        <v>21980</v>
      </c>
      <c r="G127" s="45" t="s">
        <v>758</v>
      </c>
      <c r="H127" s="45" t="s">
        <v>968</v>
      </c>
      <c r="I127" s="45" t="s">
        <v>969</v>
      </c>
      <c r="J127" s="45" t="s">
        <v>970</v>
      </c>
    </row>
    <row r="128" spans="1:10" s="41" customFormat="1" ht="18.649999999999999" customHeight="1" x14ac:dyDescent="0.25">
      <c r="A128" s="43" t="s">
        <v>967</v>
      </c>
      <c r="B128" s="43" t="s">
        <v>757</v>
      </c>
      <c r="C128" s="44" t="str">
        <f>VLOOKUP(B128,Production!$A$2:$F$167,6,FALSE)</f>
        <v>Cake I</v>
      </c>
      <c r="D128" s="44">
        <v>28</v>
      </c>
      <c r="E128" s="44">
        <v>1330</v>
      </c>
      <c r="F128" s="44">
        <v>37240</v>
      </c>
      <c r="G128" s="43" t="s">
        <v>758</v>
      </c>
      <c r="H128" s="43" t="s">
        <v>968</v>
      </c>
      <c r="I128" s="43" t="s">
        <v>969</v>
      </c>
      <c r="J128" s="43" t="s">
        <v>970</v>
      </c>
    </row>
    <row r="129" spans="1:10" s="41" customFormat="1" ht="18.649999999999999" customHeight="1" x14ac:dyDescent="0.25">
      <c r="A129" s="45" t="s">
        <v>967</v>
      </c>
      <c r="B129" s="45" t="s">
        <v>757</v>
      </c>
      <c r="C129" s="44" t="str">
        <f>VLOOKUP(B129,Production!$A$2:$F$167,6,FALSE)</f>
        <v>Cake I</v>
      </c>
      <c r="D129" s="46">
        <v>28</v>
      </c>
      <c r="E129" s="46">
        <v>4</v>
      </c>
      <c r="F129" s="46">
        <v>112</v>
      </c>
      <c r="G129" s="45" t="s">
        <v>758</v>
      </c>
      <c r="H129" s="45" t="s">
        <v>968</v>
      </c>
      <c r="I129" s="45" t="s">
        <v>969</v>
      </c>
      <c r="J129" s="45" t="s">
        <v>970</v>
      </c>
    </row>
    <row r="130" spans="1:10" s="41" customFormat="1" ht="18.649999999999999" customHeight="1" x14ac:dyDescent="0.25">
      <c r="A130" s="43" t="s">
        <v>967</v>
      </c>
      <c r="B130" s="43" t="s">
        <v>757</v>
      </c>
      <c r="C130" s="44" t="str">
        <f>VLOOKUP(B130,Production!$A$2:$F$167,6,FALSE)</f>
        <v>Cake I</v>
      </c>
      <c r="D130" s="44">
        <v>28</v>
      </c>
      <c r="E130" s="44">
        <v>0</v>
      </c>
      <c r="F130" s="44">
        <v>0</v>
      </c>
      <c r="G130" s="43" t="s">
        <v>758</v>
      </c>
      <c r="H130" s="43" t="s">
        <v>968</v>
      </c>
      <c r="I130" s="43" t="s">
        <v>969</v>
      </c>
      <c r="J130" s="43" t="s">
        <v>970</v>
      </c>
    </row>
    <row r="131" spans="1:10" s="41" customFormat="1" ht="18.649999999999999" customHeight="1" x14ac:dyDescent="0.25">
      <c r="A131" s="45" t="s">
        <v>967</v>
      </c>
      <c r="B131" s="45" t="s">
        <v>757</v>
      </c>
      <c r="C131" s="44" t="str">
        <f>VLOOKUP(B131,Production!$A$2:$F$167,6,FALSE)</f>
        <v>Cake I</v>
      </c>
      <c r="D131" s="46">
        <v>28</v>
      </c>
      <c r="E131" s="46">
        <v>-269</v>
      </c>
      <c r="F131" s="46">
        <v>-7532</v>
      </c>
      <c r="G131" s="45" t="s">
        <v>758</v>
      </c>
      <c r="H131" s="45" t="s">
        <v>968</v>
      </c>
      <c r="I131" s="45" t="s">
        <v>969</v>
      </c>
      <c r="J131" s="45" t="s">
        <v>970</v>
      </c>
    </row>
    <row r="132" spans="1:10" s="41" customFormat="1" ht="18.649999999999999" customHeight="1" x14ac:dyDescent="0.25">
      <c r="A132" s="43" t="s">
        <v>967</v>
      </c>
      <c r="B132" s="43" t="s">
        <v>759</v>
      </c>
      <c r="C132" s="44" t="str">
        <f>VLOOKUP(B132,Production!$A$2:$F$167,6,FALSE)</f>
        <v>Cake I</v>
      </c>
      <c r="D132" s="44">
        <v>28</v>
      </c>
      <c r="E132" s="44">
        <v>593</v>
      </c>
      <c r="F132" s="44">
        <v>16604</v>
      </c>
      <c r="G132" s="43" t="s">
        <v>760</v>
      </c>
      <c r="H132" s="43" t="s">
        <v>968</v>
      </c>
      <c r="I132" s="43" t="s">
        <v>969</v>
      </c>
      <c r="J132" s="43" t="s">
        <v>970</v>
      </c>
    </row>
    <row r="133" spans="1:10" s="41" customFormat="1" ht="18.649999999999999" customHeight="1" x14ac:dyDescent="0.25">
      <c r="A133" s="45" t="s">
        <v>967</v>
      </c>
      <c r="B133" s="45" t="s">
        <v>759</v>
      </c>
      <c r="C133" s="44" t="str">
        <f>VLOOKUP(B133,Production!$A$2:$F$167,6,FALSE)</f>
        <v>Cake I</v>
      </c>
      <c r="D133" s="46">
        <v>28</v>
      </c>
      <c r="E133" s="46">
        <v>1393</v>
      </c>
      <c r="F133" s="46">
        <v>39004</v>
      </c>
      <c r="G133" s="45" t="s">
        <v>760</v>
      </c>
      <c r="H133" s="45" t="s">
        <v>968</v>
      </c>
      <c r="I133" s="45" t="s">
        <v>969</v>
      </c>
      <c r="J133" s="45" t="s">
        <v>970</v>
      </c>
    </row>
    <row r="134" spans="1:10" s="41" customFormat="1" ht="18.649999999999999" customHeight="1" x14ac:dyDescent="0.25">
      <c r="A134" s="43" t="s">
        <v>967</v>
      </c>
      <c r="B134" s="43" t="s">
        <v>759</v>
      </c>
      <c r="C134" s="44" t="str">
        <f>VLOOKUP(B134,Production!$A$2:$F$167,6,FALSE)</f>
        <v>Cake I</v>
      </c>
      <c r="D134" s="44">
        <v>28</v>
      </c>
      <c r="E134" s="44">
        <v>1316</v>
      </c>
      <c r="F134" s="44">
        <v>36848</v>
      </c>
      <c r="G134" s="43" t="s">
        <v>760</v>
      </c>
      <c r="H134" s="43" t="s">
        <v>968</v>
      </c>
      <c r="I134" s="43" t="s">
        <v>969</v>
      </c>
      <c r="J134" s="43" t="s">
        <v>970</v>
      </c>
    </row>
    <row r="135" spans="1:10" s="41" customFormat="1" ht="18.649999999999999" customHeight="1" x14ac:dyDescent="0.25">
      <c r="A135" s="45" t="s">
        <v>967</v>
      </c>
      <c r="B135" s="45" t="s">
        <v>759</v>
      </c>
      <c r="C135" s="44" t="str">
        <f>VLOOKUP(B135,Production!$A$2:$F$167,6,FALSE)</f>
        <v>Cake I</v>
      </c>
      <c r="D135" s="46">
        <v>28</v>
      </c>
      <c r="E135" s="46">
        <v>0</v>
      </c>
      <c r="F135" s="46">
        <v>0</v>
      </c>
      <c r="G135" s="45" t="s">
        <v>760</v>
      </c>
      <c r="H135" s="45" t="s">
        <v>968</v>
      </c>
      <c r="I135" s="45" t="s">
        <v>969</v>
      </c>
      <c r="J135" s="45" t="s">
        <v>970</v>
      </c>
    </row>
    <row r="136" spans="1:10" s="41" customFormat="1" ht="18.649999999999999" customHeight="1" x14ac:dyDescent="0.25">
      <c r="A136" s="43" t="s">
        <v>967</v>
      </c>
      <c r="B136" s="43" t="s">
        <v>761</v>
      </c>
      <c r="C136" s="44" t="str">
        <f>VLOOKUP(B136,Production!$A$2:$F$167,6,FALSE)</f>
        <v>Cake I</v>
      </c>
      <c r="D136" s="44">
        <v>28</v>
      </c>
      <c r="E136" s="44">
        <v>962</v>
      </c>
      <c r="F136" s="44">
        <v>26936</v>
      </c>
      <c r="G136" s="43" t="s">
        <v>762</v>
      </c>
      <c r="H136" s="43" t="s">
        <v>968</v>
      </c>
      <c r="I136" s="43" t="s">
        <v>969</v>
      </c>
      <c r="J136" s="43" t="s">
        <v>970</v>
      </c>
    </row>
    <row r="137" spans="1:10" s="41" customFormat="1" ht="18.649999999999999" customHeight="1" x14ac:dyDescent="0.25">
      <c r="A137" s="45" t="s">
        <v>967</v>
      </c>
      <c r="B137" s="45" t="s">
        <v>761</v>
      </c>
      <c r="C137" s="44" t="str">
        <f>VLOOKUP(B137,Production!$A$2:$F$167,6,FALSE)</f>
        <v>Cake I</v>
      </c>
      <c r="D137" s="46">
        <v>28</v>
      </c>
      <c r="E137" s="46">
        <v>0</v>
      </c>
      <c r="F137" s="46">
        <v>0</v>
      </c>
      <c r="G137" s="45" t="s">
        <v>762</v>
      </c>
      <c r="H137" s="45" t="s">
        <v>968</v>
      </c>
      <c r="I137" s="45" t="s">
        <v>969</v>
      </c>
      <c r="J137" s="45" t="s">
        <v>970</v>
      </c>
    </row>
    <row r="138" spans="1:10" s="41" customFormat="1" ht="18.649999999999999" customHeight="1" x14ac:dyDescent="0.25">
      <c r="A138" s="43" t="s">
        <v>967</v>
      </c>
      <c r="B138" s="43" t="s">
        <v>763</v>
      </c>
      <c r="C138" s="44" t="str">
        <f>VLOOKUP(B138,Production!$A$2:$F$167,6,FALSE)</f>
        <v>Cake I</v>
      </c>
      <c r="D138" s="44">
        <v>28</v>
      </c>
      <c r="E138" s="44">
        <v>1689</v>
      </c>
      <c r="F138" s="44">
        <v>47292</v>
      </c>
      <c r="G138" s="43" t="s">
        <v>764</v>
      </c>
      <c r="H138" s="43" t="s">
        <v>968</v>
      </c>
      <c r="I138" s="43" t="s">
        <v>969</v>
      </c>
      <c r="J138" s="43" t="s">
        <v>970</v>
      </c>
    </row>
    <row r="139" spans="1:10" s="41" customFormat="1" ht="18.649999999999999" customHeight="1" x14ac:dyDescent="0.25">
      <c r="A139" s="45" t="s">
        <v>967</v>
      </c>
      <c r="B139" s="45" t="s">
        <v>763</v>
      </c>
      <c r="C139" s="44" t="str">
        <f>VLOOKUP(B139,Production!$A$2:$F$167,6,FALSE)</f>
        <v>Cake I</v>
      </c>
      <c r="D139" s="46">
        <v>28</v>
      </c>
      <c r="E139" s="46">
        <v>1228</v>
      </c>
      <c r="F139" s="46">
        <v>34384</v>
      </c>
      <c r="G139" s="45" t="s">
        <v>764</v>
      </c>
      <c r="H139" s="45" t="s">
        <v>968</v>
      </c>
      <c r="I139" s="45" t="s">
        <v>969</v>
      </c>
      <c r="J139" s="45" t="s">
        <v>970</v>
      </c>
    </row>
    <row r="140" spans="1:10" s="41" customFormat="1" ht="18.649999999999999" customHeight="1" x14ac:dyDescent="0.25">
      <c r="A140" s="43" t="s">
        <v>967</v>
      </c>
      <c r="B140" s="43" t="s">
        <v>763</v>
      </c>
      <c r="C140" s="44" t="str">
        <f>VLOOKUP(B140,Production!$A$2:$F$167,6,FALSE)</f>
        <v>Cake I</v>
      </c>
      <c r="D140" s="44">
        <v>28</v>
      </c>
      <c r="E140" s="44">
        <v>1269</v>
      </c>
      <c r="F140" s="44">
        <v>35532</v>
      </c>
      <c r="G140" s="43" t="s">
        <v>764</v>
      </c>
      <c r="H140" s="43" t="s">
        <v>968</v>
      </c>
      <c r="I140" s="43" t="s">
        <v>969</v>
      </c>
      <c r="J140" s="43" t="s">
        <v>970</v>
      </c>
    </row>
    <row r="141" spans="1:10" s="41" customFormat="1" ht="18.649999999999999" customHeight="1" x14ac:dyDescent="0.25">
      <c r="A141" s="45" t="s">
        <v>967</v>
      </c>
      <c r="B141" s="45" t="s">
        <v>767</v>
      </c>
      <c r="C141" s="44" t="str">
        <f>VLOOKUP(B141,Production!$A$2:$F$167,6,FALSE)</f>
        <v>Cake I</v>
      </c>
      <c r="D141" s="46">
        <v>21.75</v>
      </c>
      <c r="E141" s="46">
        <v>79</v>
      </c>
      <c r="F141" s="46">
        <v>1718.25</v>
      </c>
      <c r="G141" s="45" t="s">
        <v>768</v>
      </c>
      <c r="H141" s="45" t="s">
        <v>968</v>
      </c>
      <c r="I141" s="45" t="s">
        <v>969</v>
      </c>
      <c r="J141" s="45" t="s">
        <v>970</v>
      </c>
    </row>
    <row r="142" spans="1:10" s="41" customFormat="1" ht="18.649999999999999" customHeight="1" x14ac:dyDescent="0.25">
      <c r="A142" s="43" t="s">
        <v>967</v>
      </c>
      <c r="B142" s="43" t="s">
        <v>769</v>
      </c>
      <c r="C142" s="44" t="str">
        <f>VLOOKUP(B142,Production!$A$2:$F$167,6,FALSE)</f>
        <v>Cake I</v>
      </c>
      <c r="D142" s="44">
        <v>21.75</v>
      </c>
      <c r="E142" s="44">
        <v>369</v>
      </c>
      <c r="F142" s="44">
        <v>8025.75</v>
      </c>
      <c r="G142" s="43" t="s">
        <v>770</v>
      </c>
      <c r="H142" s="43" t="s">
        <v>968</v>
      </c>
      <c r="I142" s="43" t="s">
        <v>969</v>
      </c>
      <c r="J142" s="43" t="s">
        <v>970</v>
      </c>
    </row>
    <row r="143" spans="1:10" s="41" customFormat="1" ht="18.649999999999999" customHeight="1" x14ac:dyDescent="0.25">
      <c r="A143" s="45" t="s">
        <v>967</v>
      </c>
      <c r="B143" s="45" t="s">
        <v>769</v>
      </c>
      <c r="C143" s="44" t="str">
        <f>VLOOKUP(B143,Production!$A$2:$F$167,6,FALSE)</f>
        <v>Cake I</v>
      </c>
      <c r="D143" s="46">
        <v>21.75</v>
      </c>
      <c r="E143" s="46">
        <v>41</v>
      </c>
      <c r="F143" s="46">
        <v>891.75</v>
      </c>
      <c r="G143" s="45" t="s">
        <v>770</v>
      </c>
      <c r="H143" s="45" t="s">
        <v>968</v>
      </c>
      <c r="I143" s="45" t="s">
        <v>969</v>
      </c>
      <c r="J143" s="45" t="s">
        <v>970</v>
      </c>
    </row>
    <row r="144" spans="1:10" s="41" customFormat="1" ht="18.649999999999999" customHeight="1" x14ac:dyDescent="0.25">
      <c r="A144" s="43" t="s">
        <v>967</v>
      </c>
      <c r="B144" s="43" t="s">
        <v>771</v>
      </c>
      <c r="C144" s="44" t="str">
        <f>VLOOKUP(B144,Production!$A$2:$F$167,6,FALSE)</f>
        <v>Cake I</v>
      </c>
      <c r="D144" s="44">
        <v>21.75</v>
      </c>
      <c r="E144" s="44">
        <v>45</v>
      </c>
      <c r="F144" s="44">
        <v>978.75</v>
      </c>
      <c r="G144" s="43" t="s">
        <v>772</v>
      </c>
      <c r="H144" s="43" t="s">
        <v>968</v>
      </c>
      <c r="I144" s="43" t="s">
        <v>969</v>
      </c>
      <c r="J144" s="43" t="s">
        <v>970</v>
      </c>
    </row>
    <row r="145" spans="1:10" s="41" customFormat="1" ht="18.649999999999999" customHeight="1" x14ac:dyDescent="0.25">
      <c r="A145" s="45" t="s">
        <v>967</v>
      </c>
      <c r="B145" s="45" t="s">
        <v>773</v>
      </c>
      <c r="C145" s="44" t="str">
        <f>VLOOKUP(B145,Production!$A$2:$F$167,6,FALSE)</f>
        <v>Cake I</v>
      </c>
      <c r="D145" s="46">
        <v>28</v>
      </c>
      <c r="E145" s="46">
        <v>52</v>
      </c>
      <c r="F145" s="46">
        <v>1456</v>
      </c>
      <c r="G145" s="45" t="s">
        <v>774</v>
      </c>
      <c r="H145" s="45" t="s">
        <v>968</v>
      </c>
      <c r="I145" s="45" t="s">
        <v>969</v>
      </c>
      <c r="J145" s="45" t="s">
        <v>970</v>
      </c>
    </row>
    <row r="146" spans="1:10" s="41" customFormat="1" ht="18.649999999999999" customHeight="1" x14ac:dyDescent="0.25">
      <c r="A146" s="43" t="s">
        <v>967</v>
      </c>
      <c r="B146" s="43" t="s">
        <v>775</v>
      </c>
      <c r="C146" s="44" t="str">
        <f>VLOOKUP(B146,Production!$A$2:$F$167,6,FALSE)</f>
        <v>Cake I</v>
      </c>
      <c r="D146" s="44">
        <v>28</v>
      </c>
      <c r="E146" s="44">
        <v>1291</v>
      </c>
      <c r="F146" s="44">
        <v>36148</v>
      </c>
      <c r="G146" s="43" t="s">
        <v>776</v>
      </c>
      <c r="H146" s="43" t="s">
        <v>968</v>
      </c>
      <c r="I146" s="43" t="s">
        <v>969</v>
      </c>
      <c r="J146" s="43" t="s">
        <v>970</v>
      </c>
    </row>
    <row r="147" spans="1:10" s="41" customFormat="1" ht="18.649999999999999" customHeight="1" x14ac:dyDescent="0.25">
      <c r="A147" s="45" t="s">
        <v>967</v>
      </c>
      <c r="B147" s="45" t="s">
        <v>775</v>
      </c>
      <c r="C147" s="44" t="str">
        <f>VLOOKUP(B147,Production!$A$2:$F$167,6,FALSE)</f>
        <v>Cake I</v>
      </c>
      <c r="D147" s="46">
        <v>28</v>
      </c>
      <c r="E147" s="46">
        <v>35</v>
      </c>
      <c r="F147" s="46">
        <v>980</v>
      </c>
      <c r="G147" s="45" t="s">
        <v>776</v>
      </c>
      <c r="H147" s="45" t="s">
        <v>968</v>
      </c>
      <c r="I147" s="45" t="s">
        <v>969</v>
      </c>
      <c r="J147" s="45" t="s">
        <v>970</v>
      </c>
    </row>
    <row r="148" spans="1:10" s="41" customFormat="1" ht="18.649999999999999" customHeight="1" x14ac:dyDescent="0.25">
      <c r="A148" s="43" t="s">
        <v>967</v>
      </c>
      <c r="B148" s="43" t="s">
        <v>973</v>
      </c>
      <c r="C148" s="44" t="s">
        <v>15</v>
      </c>
      <c r="D148" s="44">
        <v>10</v>
      </c>
      <c r="E148" s="44">
        <v>0</v>
      </c>
      <c r="F148" s="44">
        <v>0</v>
      </c>
      <c r="G148" s="43" t="s">
        <v>974</v>
      </c>
      <c r="H148" s="43" t="s">
        <v>968</v>
      </c>
      <c r="I148" s="43" t="s">
        <v>969</v>
      </c>
      <c r="J148" s="43" t="s">
        <v>970</v>
      </c>
    </row>
    <row r="149" spans="1:10" s="41" customFormat="1" ht="18.649999999999999" customHeight="1" x14ac:dyDescent="0.25">
      <c r="A149" s="45" t="s">
        <v>967</v>
      </c>
      <c r="B149" s="45" t="s">
        <v>777</v>
      </c>
      <c r="C149" s="44" t="str">
        <f>VLOOKUP(B149,Production!$A$2:$F$167,6,FALSE)</f>
        <v>Iced Layers</v>
      </c>
      <c r="D149" s="46">
        <v>14.5</v>
      </c>
      <c r="E149" s="46">
        <v>130</v>
      </c>
      <c r="F149" s="46">
        <v>1885</v>
      </c>
      <c r="G149" s="45" t="s">
        <v>778</v>
      </c>
      <c r="H149" s="45" t="s">
        <v>968</v>
      </c>
      <c r="I149" s="45" t="s">
        <v>969</v>
      </c>
      <c r="J149" s="45" t="s">
        <v>970</v>
      </c>
    </row>
    <row r="150" spans="1:10" s="41" customFormat="1" ht="18.649999999999999" customHeight="1" x14ac:dyDescent="0.25">
      <c r="A150" s="43" t="s">
        <v>967</v>
      </c>
      <c r="B150" s="43" t="s">
        <v>779</v>
      </c>
      <c r="C150" s="44" t="str">
        <f>VLOOKUP(B150,Production!$A$2:$F$167,6,FALSE)</f>
        <v>Iced Quarter Sheet</v>
      </c>
      <c r="D150" s="44">
        <v>12.25</v>
      </c>
      <c r="E150" s="44">
        <v>3417</v>
      </c>
      <c r="F150" s="44">
        <v>41858.25</v>
      </c>
      <c r="G150" s="43" t="s">
        <v>780</v>
      </c>
      <c r="H150" s="43" t="s">
        <v>968</v>
      </c>
      <c r="I150" s="43" t="s">
        <v>969</v>
      </c>
      <c r="J150" s="43" t="s">
        <v>970</v>
      </c>
    </row>
    <row r="151" spans="1:10" s="41" customFormat="1" ht="18.649999999999999" customHeight="1" x14ac:dyDescent="0.25">
      <c r="A151" s="45" t="s">
        <v>967</v>
      </c>
      <c r="B151" s="45" t="s">
        <v>783</v>
      </c>
      <c r="C151" s="44" t="str">
        <f>VLOOKUP(B151,Production!$A$2:$F$167,6,FALSE)</f>
        <v>Iced Quarter Sheet</v>
      </c>
      <c r="D151" s="46">
        <v>12</v>
      </c>
      <c r="E151" s="46">
        <v>62</v>
      </c>
      <c r="F151" s="46">
        <v>744</v>
      </c>
      <c r="G151" s="45" t="s">
        <v>784</v>
      </c>
      <c r="H151" s="45" t="s">
        <v>968</v>
      </c>
      <c r="I151" s="45" t="s">
        <v>969</v>
      </c>
      <c r="J151" s="45" t="s">
        <v>970</v>
      </c>
    </row>
    <row r="152" spans="1:10" s="41" customFormat="1" ht="18.649999999999999" customHeight="1" x14ac:dyDescent="0.25">
      <c r="A152" s="43" t="s">
        <v>967</v>
      </c>
      <c r="B152" s="43" t="s">
        <v>787</v>
      </c>
      <c r="C152" s="44" t="str">
        <f>VLOOKUP(B152,Production!$A$2:$F$167,6,FALSE)</f>
        <v>Iced Quarter Sheet</v>
      </c>
      <c r="D152" s="44">
        <v>11.75</v>
      </c>
      <c r="E152" s="44">
        <v>226</v>
      </c>
      <c r="F152" s="44">
        <v>2655.5</v>
      </c>
      <c r="G152" s="43" t="s">
        <v>788</v>
      </c>
      <c r="H152" s="43" t="s">
        <v>968</v>
      </c>
      <c r="I152" s="43" t="s">
        <v>969</v>
      </c>
      <c r="J152" s="43" t="s">
        <v>970</v>
      </c>
    </row>
    <row r="153" spans="1:10" s="41" customFormat="1" ht="18.649999999999999" customHeight="1" x14ac:dyDescent="0.25">
      <c r="A153" s="45" t="s">
        <v>967</v>
      </c>
      <c r="B153" s="45" t="s">
        <v>789</v>
      </c>
      <c r="C153" s="44" t="str">
        <f>VLOOKUP(B153,Production!$A$2:$F$167,6,FALSE)</f>
        <v>Iced Quarter Sheet</v>
      </c>
      <c r="D153" s="46">
        <v>11.75</v>
      </c>
      <c r="E153" s="46">
        <v>536</v>
      </c>
      <c r="F153" s="46">
        <v>6298</v>
      </c>
      <c r="G153" s="45" t="s">
        <v>790</v>
      </c>
      <c r="H153" s="45" t="s">
        <v>968</v>
      </c>
      <c r="I153" s="45" t="s">
        <v>969</v>
      </c>
      <c r="J153" s="45" t="s">
        <v>970</v>
      </c>
    </row>
    <row r="154" spans="1:10" s="41" customFormat="1" ht="18.649999999999999" customHeight="1" x14ac:dyDescent="0.25">
      <c r="A154" s="43" t="s">
        <v>967</v>
      </c>
      <c r="B154" s="43" t="s">
        <v>791</v>
      </c>
      <c r="C154" s="44" t="str">
        <f>VLOOKUP(B154,Production!$A$2:$F$167,6,FALSE)</f>
        <v>Cookie</v>
      </c>
      <c r="D154" s="44">
        <v>17.23</v>
      </c>
      <c r="E154" s="44">
        <v>128</v>
      </c>
      <c r="F154" s="44">
        <v>2205.44</v>
      </c>
      <c r="G154" s="43" t="s">
        <v>792</v>
      </c>
      <c r="H154" s="43" t="s">
        <v>968</v>
      </c>
      <c r="I154" s="43" t="s">
        <v>969</v>
      </c>
      <c r="J154" s="43" t="s">
        <v>970</v>
      </c>
    </row>
    <row r="155" spans="1:10" s="41" customFormat="1" ht="18.649999999999999" customHeight="1" x14ac:dyDescent="0.25">
      <c r="A155" s="45" t="s">
        <v>967</v>
      </c>
      <c r="B155" s="45" t="s">
        <v>794</v>
      </c>
      <c r="C155" s="44" t="str">
        <f>VLOOKUP(B155,Production!$A$2:$F$167,6,FALSE)</f>
        <v>Cookie</v>
      </c>
      <c r="D155" s="46">
        <v>17.23</v>
      </c>
      <c r="E155" s="46">
        <v>10137</v>
      </c>
      <c r="F155" s="46">
        <v>174660.51</v>
      </c>
      <c r="G155" s="45" t="s">
        <v>795</v>
      </c>
      <c r="H155" s="45" t="s">
        <v>968</v>
      </c>
      <c r="I155" s="45" t="s">
        <v>969</v>
      </c>
      <c r="J155" s="45" t="s">
        <v>970</v>
      </c>
    </row>
    <row r="156" spans="1:10" s="41" customFormat="1" ht="18.649999999999999" customHeight="1" x14ac:dyDescent="0.25">
      <c r="A156" s="43" t="s">
        <v>967</v>
      </c>
      <c r="B156" s="43" t="s">
        <v>796</v>
      </c>
      <c r="C156" s="44" t="str">
        <f>VLOOKUP(B156,Production!$A$2:$F$167,6,FALSE)</f>
        <v>Cookie</v>
      </c>
      <c r="D156" s="44">
        <v>16.25</v>
      </c>
      <c r="E156" s="44">
        <v>96</v>
      </c>
      <c r="F156" s="44">
        <v>1560</v>
      </c>
      <c r="G156" s="43" t="s">
        <v>797</v>
      </c>
      <c r="H156" s="43" t="s">
        <v>968</v>
      </c>
      <c r="I156" s="43" t="s">
        <v>969</v>
      </c>
      <c r="J156" s="43" t="s">
        <v>970</v>
      </c>
    </row>
    <row r="157" spans="1:10" s="41" customFormat="1" ht="18.649999999999999" customHeight="1" x14ac:dyDescent="0.25">
      <c r="A157" s="45" t="s">
        <v>967</v>
      </c>
      <c r="B157" s="45" t="s">
        <v>798</v>
      </c>
      <c r="C157" s="44" t="str">
        <f>VLOOKUP(B157,Production!$A$2:$F$167,6,FALSE)</f>
        <v>Cookie</v>
      </c>
      <c r="D157" s="46">
        <v>16.25</v>
      </c>
      <c r="E157" s="46">
        <v>0</v>
      </c>
      <c r="F157" s="46">
        <v>0</v>
      </c>
      <c r="G157" s="45" t="s">
        <v>799</v>
      </c>
      <c r="H157" s="45" t="s">
        <v>968</v>
      </c>
      <c r="I157" s="45" t="s">
        <v>969</v>
      </c>
      <c r="J157" s="45" t="s">
        <v>970</v>
      </c>
    </row>
    <row r="158" spans="1:10" s="41" customFormat="1" ht="18.649999999999999" customHeight="1" x14ac:dyDescent="0.25">
      <c r="A158" s="43" t="s">
        <v>967</v>
      </c>
      <c r="B158" s="43" t="s">
        <v>798</v>
      </c>
      <c r="C158" s="44" t="str">
        <f>VLOOKUP(B158,Production!$A$2:$F$167,6,FALSE)</f>
        <v>Cookie</v>
      </c>
      <c r="D158" s="44">
        <v>16.25</v>
      </c>
      <c r="E158" s="44">
        <v>18</v>
      </c>
      <c r="F158" s="44">
        <v>292.5</v>
      </c>
      <c r="G158" s="43" t="s">
        <v>799</v>
      </c>
      <c r="H158" s="43" t="s">
        <v>968</v>
      </c>
      <c r="I158" s="43" t="s">
        <v>969</v>
      </c>
      <c r="J158" s="43" t="s">
        <v>970</v>
      </c>
    </row>
    <row r="159" spans="1:10" s="41" customFormat="1" ht="18.649999999999999" customHeight="1" x14ac:dyDescent="0.25">
      <c r="A159" s="45" t="s">
        <v>967</v>
      </c>
      <c r="B159" s="45" t="s">
        <v>975</v>
      </c>
      <c r="C159" s="44" t="s">
        <v>22</v>
      </c>
      <c r="D159" s="46">
        <v>24.75</v>
      </c>
      <c r="E159" s="46">
        <v>875</v>
      </c>
      <c r="F159" s="46">
        <v>21656.25</v>
      </c>
      <c r="G159" s="45" t="s">
        <v>976</v>
      </c>
      <c r="H159" s="45" t="s">
        <v>968</v>
      </c>
      <c r="I159" s="45" t="s">
        <v>969</v>
      </c>
      <c r="J159" s="45" t="s">
        <v>970</v>
      </c>
    </row>
    <row r="160" spans="1:10" s="41" customFormat="1" ht="18.649999999999999" customHeight="1" x14ac:dyDescent="0.25">
      <c r="A160" s="43" t="s">
        <v>967</v>
      </c>
      <c r="B160" s="43" t="s">
        <v>802</v>
      </c>
      <c r="C160" s="44" t="str">
        <f>VLOOKUP(B160,Production!$A$2:$F$167,6,FALSE)</f>
        <v>Cookie</v>
      </c>
      <c r="D160" s="44">
        <v>17.23</v>
      </c>
      <c r="E160" s="44">
        <v>0</v>
      </c>
      <c r="F160" s="44">
        <v>0</v>
      </c>
      <c r="G160" s="43" t="s">
        <v>803</v>
      </c>
      <c r="H160" s="43" t="s">
        <v>968</v>
      </c>
      <c r="I160" s="43" t="s">
        <v>969</v>
      </c>
      <c r="J160" s="43" t="s">
        <v>970</v>
      </c>
    </row>
    <row r="161" spans="1:10" s="41" customFormat="1" ht="18.649999999999999" customHeight="1" x14ac:dyDescent="0.25">
      <c r="A161" s="45" t="s">
        <v>967</v>
      </c>
      <c r="B161" s="45" t="s">
        <v>802</v>
      </c>
      <c r="C161" s="44" t="str">
        <f>VLOOKUP(B161,Production!$A$2:$F$167,6,FALSE)</f>
        <v>Cookie</v>
      </c>
      <c r="D161" s="46">
        <v>17.23</v>
      </c>
      <c r="E161" s="46">
        <v>16302</v>
      </c>
      <c r="F161" s="46">
        <v>280883.46000000002</v>
      </c>
      <c r="G161" s="45" t="s">
        <v>803</v>
      </c>
      <c r="H161" s="45" t="s">
        <v>968</v>
      </c>
      <c r="I161" s="45" t="s">
        <v>969</v>
      </c>
      <c r="J161" s="45" t="s">
        <v>970</v>
      </c>
    </row>
    <row r="162" spans="1:10" s="41" customFormat="1" ht="18.649999999999999" customHeight="1" x14ac:dyDescent="0.25">
      <c r="A162" s="43" t="s">
        <v>967</v>
      </c>
      <c r="B162" s="43" t="s">
        <v>804</v>
      </c>
      <c r="C162" s="44" t="str">
        <f>VLOOKUP(B162,Production!$A$2:$F$167,6,FALSE)</f>
        <v>Cookie</v>
      </c>
      <c r="D162" s="44">
        <v>17.23</v>
      </c>
      <c r="E162" s="44">
        <v>1696</v>
      </c>
      <c r="F162" s="44">
        <v>29222.080000000002</v>
      </c>
      <c r="G162" s="43" t="s">
        <v>805</v>
      </c>
      <c r="H162" s="43" t="s">
        <v>968</v>
      </c>
      <c r="I162" s="43" t="s">
        <v>969</v>
      </c>
      <c r="J162" s="43" t="s">
        <v>970</v>
      </c>
    </row>
    <row r="163" spans="1:10" s="41" customFormat="1" ht="18.649999999999999" customHeight="1" x14ac:dyDescent="0.25">
      <c r="A163" s="45" t="s">
        <v>967</v>
      </c>
      <c r="B163" s="45" t="s">
        <v>806</v>
      </c>
      <c r="C163" s="44" t="str">
        <f>VLOOKUP(B163,Production!$A$2:$F$167,6,FALSE)</f>
        <v>Cookie</v>
      </c>
      <c r="D163" s="46">
        <v>17.23</v>
      </c>
      <c r="E163" s="46">
        <v>5595</v>
      </c>
      <c r="F163" s="46">
        <v>96401.85</v>
      </c>
      <c r="G163" s="45" t="s">
        <v>807</v>
      </c>
      <c r="H163" s="45" t="s">
        <v>968</v>
      </c>
      <c r="I163" s="45" t="s">
        <v>969</v>
      </c>
      <c r="J163" s="45" t="s">
        <v>970</v>
      </c>
    </row>
    <row r="164" spans="1:10" s="41" customFormat="1" ht="18.649999999999999" customHeight="1" x14ac:dyDescent="0.25">
      <c r="A164" s="43" t="s">
        <v>967</v>
      </c>
      <c r="B164" s="43" t="s">
        <v>808</v>
      </c>
      <c r="C164" s="44" t="str">
        <f>VLOOKUP(B164,Production!$A$2:$F$167,6,FALSE)</f>
        <v>Cookie</v>
      </c>
      <c r="D164" s="44">
        <v>17.23</v>
      </c>
      <c r="E164" s="44">
        <v>1369</v>
      </c>
      <c r="F164" s="44">
        <v>23587.87</v>
      </c>
      <c r="G164" s="43" t="s">
        <v>809</v>
      </c>
      <c r="H164" s="43" t="s">
        <v>968</v>
      </c>
      <c r="I164" s="43" t="s">
        <v>969</v>
      </c>
      <c r="J164" s="43" t="s">
        <v>970</v>
      </c>
    </row>
    <row r="165" spans="1:10" s="41" customFormat="1" ht="18.649999999999999" customHeight="1" x14ac:dyDescent="0.25">
      <c r="A165" s="45" t="s">
        <v>967</v>
      </c>
      <c r="B165" s="45" t="s">
        <v>923</v>
      </c>
      <c r="C165" s="44" t="str">
        <f>VLOOKUP(B165,Production!$A$2:$F$167,6,FALSE)</f>
        <v>Cookie</v>
      </c>
      <c r="D165" s="46">
        <v>17.5</v>
      </c>
      <c r="E165" s="46">
        <v>-96</v>
      </c>
      <c r="F165" s="46">
        <v>-1680</v>
      </c>
      <c r="G165" s="45" t="s">
        <v>924</v>
      </c>
      <c r="H165" s="45" t="s">
        <v>968</v>
      </c>
      <c r="I165" s="45" t="s">
        <v>969</v>
      </c>
      <c r="J165" s="45" t="s">
        <v>970</v>
      </c>
    </row>
    <row r="166" spans="1:10" s="41" customFormat="1" ht="18.649999999999999" customHeight="1" x14ac:dyDescent="0.25">
      <c r="A166" s="43" t="s">
        <v>967</v>
      </c>
      <c r="B166" s="43" t="s">
        <v>925</v>
      </c>
      <c r="C166" s="44" t="str">
        <f>VLOOKUP(B166,Production!$A$2:$F$167,6,FALSE)</f>
        <v>Cookie</v>
      </c>
      <c r="D166" s="44">
        <v>17.5</v>
      </c>
      <c r="E166" s="44">
        <v>96</v>
      </c>
      <c r="F166" s="44">
        <v>1680</v>
      </c>
      <c r="G166" s="43" t="s">
        <v>926</v>
      </c>
      <c r="H166" s="43" t="s">
        <v>968</v>
      </c>
      <c r="I166" s="43" t="s">
        <v>969</v>
      </c>
      <c r="J166" s="43" t="s">
        <v>970</v>
      </c>
    </row>
    <row r="167" spans="1:10" s="41" customFormat="1" ht="18.649999999999999" customHeight="1" x14ac:dyDescent="0.25">
      <c r="A167" s="45" t="s">
        <v>967</v>
      </c>
      <c r="B167" s="45" t="s">
        <v>814</v>
      </c>
      <c r="C167" s="44" t="str">
        <f>VLOOKUP(B167,Production!$A$2:$F$167,6,FALSE)</f>
        <v>Cookie</v>
      </c>
      <c r="D167" s="46">
        <v>15.31</v>
      </c>
      <c r="E167" s="46">
        <v>0</v>
      </c>
      <c r="F167" s="46">
        <v>0</v>
      </c>
      <c r="G167" s="45" t="s">
        <v>815</v>
      </c>
      <c r="H167" s="45" t="s">
        <v>968</v>
      </c>
      <c r="I167" s="45" t="s">
        <v>969</v>
      </c>
      <c r="J167" s="45" t="s">
        <v>970</v>
      </c>
    </row>
    <row r="168" spans="1:10" s="41" customFormat="1" ht="18.649999999999999" customHeight="1" x14ac:dyDescent="0.25">
      <c r="A168" s="43" t="s">
        <v>967</v>
      </c>
      <c r="B168" s="43" t="s">
        <v>814</v>
      </c>
      <c r="C168" s="44" t="str">
        <f>VLOOKUP(B168,Production!$A$2:$F$167,6,FALSE)</f>
        <v>Cookie</v>
      </c>
      <c r="D168" s="44">
        <v>15.31</v>
      </c>
      <c r="E168" s="44">
        <v>0</v>
      </c>
      <c r="F168" s="44">
        <v>0</v>
      </c>
      <c r="G168" s="43" t="s">
        <v>815</v>
      </c>
      <c r="H168" s="43" t="s">
        <v>968</v>
      </c>
      <c r="I168" s="43" t="s">
        <v>969</v>
      </c>
      <c r="J168" s="43" t="s">
        <v>970</v>
      </c>
    </row>
    <row r="169" spans="1:10" s="41" customFormat="1" ht="18.649999999999999" customHeight="1" x14ac:dyDescent="0.25">
      <c r="A169" s="45" t="s">
        <v>967</v>
      </c>
      <c r="B169" s="45" t="s">
        <v>814</v>
      </c>
      <c r="C169" s="44" t="str">
        <f>VLOOKUP(B169,Production!$A$2:$F$167,6,FALSE)</f>
        <v>Cookie</v>
      </c>
      <c r="D169" s="46">
        <v>15.31</v>
      </c>
      <c r="E169" s="46">
        <v>536</v>
      </c>
      <c r="F169" s="46">
        <v>8206.16</v>
      </c>
      <c r="G169" s="45" t="s">
        <v>815</v>
      </c>
      <c r="H169" s="45" t="s">
        <v>968</v>
      </c>
      <c r="I169" s="45" t="s">
        <v>969</v>
      </c>
      <c r="J169" s="45" t="s">
        <v>970</v>
      </c>
    </row>
    <row r="170" spans="1:10" s="41" customFormat="1" ht="18.649999999999999" customHeight="1" x14ac:dyDescent="0.25">
      <c r="A170" s="43" t="s">
        <v>967</v>
      </c>
      <c r="B170" s="43" t="s">
        <v>927</v>
      </c>
      <c r="C170" s="44" t="str">
        <f>VLOOKUP(B170,Production!$A$2:$F$167,6,FALSE)</f>
        <v>Cookie</v>
      </c>
      <c r="D170" s="44">
        <v>15.31</v>
      </c>
      <c r="E170" s="44">
        <v>49</v>
      </c>
      <c r="F170" s="44">
        <v>750.19</v>
      </c>
      <c r="G170" s="43" t="s">
        <v>928</v>
      </c>
      <c r="H170" s="43" t="s">
        <v>968</v>
      </c>
      <c r="I170" s="43" t="s">
        <v>969</v>
      </c>
      <c r="J170" s="43" t="s">
        <v>970</v>
      </c>
    </row>
    <row r="171" spans="1:10" s="41" customFormat="1" ht="18.649999999999999" customHeight="1" x14ac:dyDescent="0.25">
      <c r="A171" s="45" t="s">
        <v>967</v>
      </c>
      <c r="B171" s="45" t="s">
        <v>929</v>
      </c>
      <c r="C171" s="44" t="str">
        <f>VLOOKUP(B171,Production!$A$2:$F$167,6,FALSE)</f>
        <v>Cookie</v>
      </c>
      <c r="D171" s="46">
        <v>15.31</v>
      </c>
      <c r="E171" s="46">
        <v>1226</v>
      </c>
      <c r="F171" s="46">
        <v>18770.060000000001</v>
      </c>
      <c r="G171" s="45" t="s">
        <v>930</v>
      </c>
      <c r="H171" s="45" t="s">
        <v>968</v>
      </c>
      <c r="I171" s="45" t="s">
        <v>969</v>
      </c>
      <c r="J171" s="45" t="s">
        <v>970</v>
      </c>
    </row>
    <row r="172" spans="1:10" s="41" customFormat="1" ht="18.649999999999999" customHeight="1" x14ac:dyDescent="0.25">
      <c r="A172" s="43" t="s">
        <v>967</v>
      </c>
      <c r="B172" s="43" t="s">
        <v>935</v>
      </c>
      <c r="C172" s="44" t="str">
        <f>VLOOKUP(B172,Production!$A$2:$F$167,6,FALSE)</f>
        <v>Cookie</v>
      </c>
      <c r="D172" s="44">
        <v>15.31</v>
      </c>
      <c r="E172" s="44">
        <v>382</v>
      </c>
      <c r="F172" s="44">
        <v>5848.42</v>
      </c>
      <c r="G172" s="43" t="s">
        <v>936</v>
      </c>
      <c r="H172" s="43" t="s">
        <v>968</v>
      </c>
      <c r="I172" s="43" t="s">
        <v>969</v>
      </c>
      <c r="J172" s="43" t="s">
        <v>970</v>
      </c>
    </row>
    <row r="173" spans="1:10" s="41" customFormat="1" ht="18.649999999999999" customHeight="1" x14ac:dyDescent="0.25">
      <c r="A173" s="45" t="s">
        <v>967</v>
      </c>
      <c r="B173" s="45" t="s">
        <v>828</v>
      </c>
      <c r="C173" s="44" t="str">
        <f>VLOOKUP(B173,Production!$A$2:$F$167,6,FALSE)</f>
        <v>Cake II</v>
      </c>
      <c r="D173" s="46">
        <v>8</v>
      </c>
      <c r="E173" s="46">
        <v>0</v>
      </c>
      <c r="F173" s="46">
        <v>0</v>
      </c>
      <c r="G173" s="45" t="s">
        <v>829</v>
      </c>
      <c r="H173" s="45" t="s">
        <v>968</v>
      </c>
      <c r="I173" s="45" t="s">
        <v>969</v>
      </c>
      <c r="J173" s="45" t="s">
        <v>970</v>
      </c>
    </row>
    <row r="174" spans="1:10" s="41" customFormat="1" ht="18.649999999999999" customHeight="1" x14ac:dyDescent="0.25">
      <c r="A174" s="43" t="s">
        <v>967</v>
      </c>
      <c r="B174" s="43" t="s">
        <v>947</v>
      </c>
      <c r="C174" s="44" t="str">
        <f>VLOOKUP(B174,Production!$A$2:$F$167,6,FALSE)</f>
        <v>Cake II</v>
      </c>
      <c r="D174" s="44">
        <v>8</v>
      </c>
      <c r="E174" s="44">
        <v>12761</v>
      </c>
      <c r="F174" s="44">
        <v>102088</v>
      </c>
      <c r="G174" s="43" t="s">
        <v>948</v>
      </c>
      <c r="H174" s="43" t="s">
        <v>968</v>
      </c>
      <c r="I174" s="43" t="s">
        <v>969</v>
      </c>
      <c r="J174" s="43" t="s">
        <v>970</v>
      </c>
    </row>
    <row r="175" spans="1:10" s="41" customFormat="1" ht="18.649999999999999" customHeight="1" x14ac:dyDescent="0.25">
      <c r="A175" s="45" t="s">
        <v>967</v>
      </c>
      <c r="B175" s="45" t="s">
        <v>830</v>
      </c>
      <c r="C175" s="44" t="str">
        <f>VLOOKUP(B175,Production!$A$2:$F$167,6,FALSE)</f>
        <v>Cake II</v>
      </c>
      <c r="D175" s="46">
        <v>8</v>
      </c>
      <c r="E175" s="46">
        <v>161</v>
      </c>
      <c r="F175" s="46">
        <v>1288</v>
      </c>
      <c r="G175" s="45" t="s">
        <v>831</v>
      </c>
      <c r="H175" s="45" t="s">
        <v>968</v>
      </c>
      <c r="I175" s="45" t="s">
        <v>969</v>
      </c>
      <c r="J175" s="45" t="s">
        <v>970</v>
      </c>
    </row>
    <row r="176" spans="1:10" s="41" customFormat="1" ht="18.649999999999999" customHeight="1" x14ac:dyDescent="0.25">
      <c r="A176" s="43" t="s">
        <v>967</v>
      </c>
      <c r="B176" s="43" t="s">
        <v>832</v>
      </c>
      <c r="C176" s="44" t="str">
        <f>VLOOKUP(B176,Production!$A$2:$F$167,6,FALSE)</f>
        <v>Cake II</v>
      </c>
      <c r="D176" s="44">
        <v>8</v>
      </c>
      <c r="E176" s="44">
        <v>1638</v>
      </c>
      <c r="F176" s="44">
        <v>13104</v>
      </c>
      <c r="G176" s="43" t="s">
        <v>833</v>
      </c>
      <c r="H176" s="43" t="s">
        <v>968</v>
      </c>
      <c r="I176" s="43" t="s">
        <v>969</v>
      </c>
      <c r="J176" s="43" t="s">
        <v>970</v>
      </c>
    </row>
    <row r="177" spans="1:10" s="41" customFormat="1" ht="18.649999999999999" customHeight="1" x14ac:dyDescent="0.25">
      <c r="A177" s="45" t="s">
        <v>967</v>
      </c>
      <c r="B177" s="45" t="s">
        <v>834</v>
      </c>
      <c r="C177" s="44" t="str">
        <f>VLOOKUP(B177,Production!$A$2:$F$167,6,FALSE)</f>
        <v>Cake I</v>
      </c>
      <c r="D177" s="46">
        <v>19.5</v>
      </c>
      <c r="E177" s="46">
        <v>5</v>
      </c>
      <c r="F177" s="46">
        <v>97.5</v>
      </c>
      <c r="G177" s="45" t="s">
        <v>835</v>
      </c>
      <c r="H177" s="45" t="s">
        <v>968</v>
      </c>
      <c r="I177" s="45" t="s">
        <v>969</v>
      </c>
      <c r="J177" s="45" t="s">
        <v>970</v>
      </c>
    </row>
    <row r="178" spans="1:10" s="41" customFormat="1" ht="18.649999999999999" customHeight="1" x14ac:dyDescent="0.25">
      <c r="A178" s="43" t="s">
        <v>967</v>
      </c>
      <c r="B178" s="43" t="s">
        <v>834</v>
      </c>
      <c r="C178" s="44" t="str">
        <f>VLOOKUP(B178,Production!$A$2:$F$167,6,FALSE)</f>
        <v>Cake I</v>
      </c>
      <c r="D178" s="44">
        <v>19.5</v>
      </c>
      <c r="E178" s="44">
        <v>10</v>
      </c>
      <c r="F178" s="44">
        <v>195</v>
      </c>
      <c r="G178" s="43" t="s">
        <v>835</v>
      </c>
      <c r="H178" s="43" t="s">
        <v>968</v>
      </c>
      <c r="I178" s="43" t="s">
        <v>969</v>
      </c>
      <c r="J178" s="43" t="s">
        <v>970</v>
      </c>
    </row>
    <row r="179" spans="1:10" s="41" customFormat="1" ht="18.649999999999999" customHeight="1" x14ac:dyDescent="0.25">
      <c r="A179" s="45" t="s">
        <v>967</v>
      </c>
      <c r="B179" s="45" t="s">
        <v>834</v>
      </c>
      <c r="C179" s="44" t="str">
        <f>VLOOKUP(B179,Production!$A$2:$F$167,6,FALSE)</f>
        <v>Cake I</v>
      </c>
      <c r="D179" s="46">
        <v>19.5</v>
      </c>
      <c r="E179" s="46">
        <v>1221</v>
      </c>
      <c r="F179" s="46">
        <v>23809.5</v>
      </c>
      <c r="G179" s="45" t="s">
        <v>835</v>
      </c>
      <c r="H179" s="45" t="s">
        <v>968</v>
      </c>
      <c r="I179" s="45" t="s">
        <v>969</v>
      </c>
      <c r="J179" s="45" t="s">
        <v>970</v>
      </c>
    </row>
    <row r="180" spans="1:10" s="41" customFormat="1" ht="18.649999999999999" customHeight="1" x14ac:dyDescent="0.25">
      <c r="A180" s="43" t="s">
        <v>967</v>
      </c>
      <c r="B180" s="43" t="s">
        <v>836</v>
      </c>
      <c r="C180" s="44" t="str">
        <f>VLOOKUP(B180,Production!$A$2:$F$167,6,FALSE)</f>
        <v>Cake II</v>
      </c>
      <c r="D180" s="44">
        <v>8</v>
      </c>
      <c r="E180" s="44">
        <v>1</v>
      </c>
      <c r="F180" s="44">
        <v>8</v>
      </c>
      <c r="G180" s="43" t="s">
        <v>837</v>
      </c>
      <c r="H180" s="43" t="s">
        <v>968</v>
      </c>
      <c r="I180" s="43" t="s">
        <v>969</v>
      </c>
      <c r="J180" s="43" t="s">
        <v>970</v>
      </c>
    </row>
    <row r="181" spans="1:10" s="41" customFormat="1" ht="18.649999999999999" customHeight="1" x14ac:dyDescent="0.25">
      <c r="A181" s="45" t="s">
        <v>967</v>
      </c>
      <c r="B181" s="45" t="s">
        <v>838</v>
      </c>
      <c r="C181" s="44" t="str">
        <f>VLOOKUP(B181,Production!$A$2:$F$167,6,FALSE)</f>
        <v>Cake II</v>
      </c>
      <c r="D181" s="46">
        <v>8</v>
      </c>
      <c r="E181" s="46">
        <v>0</v>
      </c>
      <c r="F181" s="46">
        <v>0</v>
      </c>
      <c r="G181" s="45" t="s">
        <v>839</v>
      </c>
      <c r="H181" s="45" t="s">
        <v>968</v>
      </c>
      <c r="I181" s="45" t="s">
        <v>969</v>
      </c>
      <c r="J181" s="45" t="s">
        <v>970</v>
      </c>
    </row>
    <row r="182" spans="1:10" s="41" customFormat="1" ht="29.15" customHeight="1" x14ac:dyDescent="0.2"/>
    <row r="184" spans="1:10" ht="14.5" x14ac:dyDescent="0.35">
      <c r="D184" s="1" t="s">
        <v>20</v>
      </c>
      <c r="E184" s="38">
        <f>SUMIF($C$2:$C$181,$D184,$E$2:$E$181)</f>
        <v>2062</v>
      </c>
    </row>
    <row r="185" spans="1:10" ht="14.5" x14ac:dyDescent="0.35">
      <c r="D185" s="1" t="s">
        <v>4</v>
      </c>
      <c r="E185" s="38">
        <f t="shared" ref="E185:E192" si="0">SUMIF($C$2:$C$181,$D185,$E$2:$E$181)</f>
        <v>88859</v>
      </c>
    </row>
    <row r="186" spans="1:10" ht="14.5" x14ac:dyDescent="0.35">
      <c r="D186" s="1" t="s">
        <v>7</v>
      </c>
      <c r="E186" s="38">
        <f t="shared" si="0"/>
        <v>49958</v>
      </c>
    </row>
    <row r="187" spans="1:10" ht="14.5" x14ac:dyDescent="0.35">
      <c r="D187" s="1" t="s">
        <v>22</v>
      </c>
      <c r="E187" s="38">
        <f t="shared" si="0"/>
        <v>38409</v>
      </c>
    </row>
    <row r="188" spans="1:10" ht="14.5" x14ac:dyDescent="0.35">
      <c r="D188" s="1" t="s">
        <v>24</v>
      </c>
      <c r="E188" s="38">
        <f t="shared" si="0"/>
        <v>0</v>
      </c>
    </row>
    <row r="189" spans="1:10" ht="14.5" x14ac:dyDescent="0.35">
      <c r="D189" s="1" t="s">
        <v>15</v>
      </c>
      <c r="E189" s="38">
        <f t="shared" si="0"/>
        <v>12364</v>
      </c>
    </row>
    <row r="190" spans="1:10" ht="14.5" x14ac:dyDescent="0.35">
      <c r="D190" s="1" t="s">
        <v>726</v>
      </c>
      <c r="E190" s="38">
        <f t="shared" si="0"/>
        <v>6082</v>
      </c>
    </row>
    <row r="191" spans="1:10" ht="14.5" x14ac:dyDescent="0.35">
      <c r="D191" s="1" t="s">
        <v>573</v>
      </c>
      <c r="E191" s="38">
        <f t="shared" si="0"/>
        <v>4270</v>
      </c>
    </row>
    <row r="192" spans="1:10" ht="14.5" x14ac:dyDescent="0.35">
      <c r="D192" s="1" t="s">
        <v>29</v>
      </c>
      <c r="E192" s="38">
        <f t="shared" si="0"/>
        <v>8453</v>
      </c>
    </row>
  </sheetData>
  <autoFilter ref="A1:K181" xr:uid="{A995C7A8-1F7D-4B32-9AEA-98A050F20FAF}"/>
  <pageMargins left="0.7" right="0.7" top="0.75" bottom="0.75" header="0.3" footer="0.3"/>
  <pageSetup paperSize="9"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B5DEB-4C55-4545-A5A5-D9F2F81569D2}">
  <sheetPr>
    <tabColor rgb="FFF58231"/>
  </sheetPr>
  <dimension ref="A1:C4"/>
  <sheetViews>
    <sheetView workbookViewId="0">
      <selection activeCell="C18" sqref="C18"/>
    </sheetView>
  </sheetViews>
  <sheetFormatPr defaultRowHeight="14.5" x14ac:dyDescent="0.35"/>
  <cols>
    <col min="1" max="1" width="66.453125" bestFit="1" customWidth="1"/>
    <col min="2" max="2" width="81.453125" bestFit="1" customWidth="1"/>
    <col min="3" max="3" width="30.453125" bestFit="1" customWidth="1"/>
  </cols>
  <sheetData>
    <row r="1" spans="1:3" x14ac:dyDescent="0.35">
      <c r="A1" s="55" t="s">
        <v>977</v>
      </c>
      <c r="B1" s="55" t="s">
        <v>978</v>
      </c>
      <c r="C1" s="55" t="s">
        <v>979</v>
      </c>
    </row>
    <row r="2" spans="1:3" x14ac:dyDescent="0.35">
      <c r="A2" t="s">
        <v>980</v>
      </c>
      <c r="B2" t="s">
        <v>981</v>
      </c>
      <c r="C2" s="56" t="s">
        <v>982</v>
      </c>
    </row>
    <row r="3" spans="1:3" x14ac:dyDescent="0.35">
      <c r="A3" t="s">
        <v>983</v>
      </c>
      <c r="B3" t="s">
        <v>984</v>
      </c>
    </row>
    <row r="4" spans="1:3" x14ac:dyDescent="0.35">
      <c r="A4" t="s">
        <v>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C5ED8-3E9C-4516-95CB-025A83BC522A}">
  <sheetPr codeName="Sheet4"/>
  <dimension ref="A33:U112"/>
  <sheetViews>
    <sheetView topLeftCell="A18" zoomScale="80" zoomScaleNormal="80" workbookViewId="0">
      <selection activeCell="P40" sqref="P40"/>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21" ht="31" x14ac:dyDescent="0.35">
      <c r="A33" s="7" t="s">
        <v>268</v>
      </c>
      <c r="B33" s="8" t="str">
        <f>("Demand ("&amp;C43&amp;")")</f>
        <v>Demand (Cases)</v>
      </c>
      <c r="C33" s="8" t="s">
        <v>269</v>
      </c>
      <c r="D33" s="8" t="s">
        <v>270</v>
      </c>
      <c r="E33" s="8" t="s">
        <v>271</v>
      </c>
      <c r="F33" s="9"/>
      <c r="G33" s="7" t="s">
        <v>268</v>
      </c>
      <c r="H33" s="7" t="s">
        <v>272</v>
      </c>
      <c r="I33" s="7" t="s">
        <v>273</v>
      </c>
      <c r="J33" s="9"/>
      <c r="K33" s="9"/>
      <c r="L33" s="11" t="s">
        <v>274</v>
      </c>
      <c r="M33" s="10"/>
      <c r="N33" s="9"/>
      <c r="O33" s="10"/>
      <c r="P33" s="11" t="s">
        <v>275</v>
      </c>
      <c r="Q33" s="10"/>
      <c r="S33" s="10"/>
      <c r="T33" s="11" t="s">
        <v>276</v>
      </c>
      <c r="U33" s="10"/>
    </row>
    <row r="34" spans="1:21" ht="15.5" x14ac:dyDescent="0.35">
      <c r="A34" s="24">
        <v>2024</v>
      </c>
      <c r="B34" s="12">
        <f>SUM($K$48:$K$60)</f>
        <v>327406</v>
      </c>
      <c r="C34" s="13">
        <f>$B34/(SUM($M$48:$M$60))</f>
        <v>1.1787857915276851</v>
      </c>
      <c r="D34" s="13">
        <f>$B34/(SUM($N$48:$N$60))</f>
        <v>1.0103878213094444</v>
      </c>
      <c r="E34" s="13">
        <f>$B34/(SUM($O$48:$O$60))</f>
        <v>0.25259695532736109</v>
      </c>
      <c r="F34" s="9"/>
      <c r="G34" s="7">
        <f>A34</f>
        <v>2024</v>
      </c>
      <c r="H34" s="14"/>
      <c r="I34" s="15">
        <f>AVERAGE($L$48:$L$60)</f>
        <v>0.54728466385961849</v>
      </c>
      <c r="J34" s="9"/>
      <c r="K34" s="9"/>
      <c r="L34" s="8" t="s">
        <v>277</v>
      </c>
      <c r="M34" s="8" t="s">
        <v>278</v>
      </c>
      <c r="N34" s="9"/>
      <c r="O34" s="16"/>
      <c r="P34" s="8" t="s">
        <v>277</v>
      </c>
      <c r="Q34" s="8" t="s">
        <v>278</v>
      </c>
      <c r="S34" s="16"/>
      <c r="T34" s="8" t="s">
        <v>277</v>
      </c>
      <c r="U34" s="8" t="s">
        <v>278</v>
      </c>
    </row>
    <row r="35" spans="1:21" ht="15.5" x14ac:dyDescent="0.35">
      <c r="A35" s="7">
        <f>A34+1</f>
        <v>2025</v>
      </c>
      <c r="B35" s="12">
        <f>SUM($K$61:$K$73)</f>
        <v>295685</v>
      </c>
      <c r="C35" s="13">
        <f>$B35/(SUM($M$61:$M$73))</f>
        <v>0.89009789654676663</v>
      </c>
      <c r="D35" s="13">
        <f>$B35/(SUM($N$61:$N$73))</f>
        <v>0.76294105418294278</v>
      </c>
      <c r="E35" s="13">
        <f>$B35/(SUM($O$61:$O$73))</f>
        <v>0.19073526354573569</v>
      </c>
      <c r="F35" s="9"/>
      <c r="G35" s="7">
        <f t="shared" ref="G35:G38" si="0">A35</f>
        <v>2025</v>
      </c>
      <c r="H35" s="27">
        <v>-7.3797582137707485E-2</v>
      </c>
      <c r="I35" s="15">
        <f>AVERAGE($L$61:$L$73)</f>
        <v>0.65456541604209761</v>
      </c>
      <c r="J35" s="9"/>
      <c r="K35" s="17" t="s">
        <v>279</v>
      </c>
      <c r="L35" s="28">
        <v>0</v>
      </c>
      <c r="M35" s="28">
        <v>0</v>
      </c>
      <c r="N35" s="9"/>
      <c r="O35" s="17" t="s">
        <v>279</v>
      </c>
      <c r="P35" s="28">
        <v>0</v>
      </c>
      <c r="Q35" s="28">
        <v>12</v>
      </c>
      <c r="S35" s="17" t="s">
        <v>279</v>
      </c>
      <c r="T35" s="69">
        <v>2</v>
      </c>
      <c r="U35" s="69">
        <v>12</v>
      </c>
    </row>
    <row r="36" spans="1:21" ht="15.5" x14ac:dyDescent="0.35">
      <c r="A36" s="7">
        <f t="shared" ref="A36:A38" si="1">A35+1</f>
        <v>2026</v>
      </c>
      <c r="B36" s="12">
        <f>SUM($K$74:$K$86)</f>
        <v>280645</v>
      </c>
      <c r="C36" s="13">
        <f>$B36/(SUM($M$74:$M$86))</f>
        <v>0.84482311979426528</v>
      </c>
      <c r="D36" s="13">
        <f>$B36/(SUM($N$74:$N$86))</f>
        <v>0.72413410268079881</v>
      </c>
      <c r="E36" s="13">
        <f>$B36/(SUM($O$74:$O$86))</f>
        <v>0.1810335256701997</v>
      </c>
      <c r="F36" s="9"/>
      <c r="G36" s="7">
        <f t="shared" si="0"/>
        <v>2026</v>
      </c>
      <c r="H36" s="27">
        <v>-0.05</v>
      </c>
      <c r="I36" s="15">
        <f>AVERAGE($L$74:$L$86)</f>
        <v>0.65456541604209761</v>
      </c>
      <c r="J36" s="9"/>
      <c r="K36" s="17" t="s">
        <v>280</v>
      </c>
      <c r="L36" s="28">
        <v>1</v>
      </c>
      <c r="M36" s="28">
        <v>12</v>
      </c>
      <c r="N36" s="9"/>
      <c r="O36" s="17" t="s">
        <v>280</v>
      </c>
      <c r="P36" s="28">
        <v>1</v>
      </c>
      <c r="Q36" s="28">
        <v>12</v>
      </c>
      <c r="S36" s="17" t="s">
        <v>280</v>
      </c>
      <c r="T36" s="69">
        <v>2</v>
      </c>
      <c r="U36" s="69">
        <v>12</v>
      </c>
    </row>
    <row r="37" spans="1:21" ht="15.5" x14ac:dyDescent="0.35">
      <c r="A37" s="7">
        <f t="shared" si="1"/>
        <v>2027</v>
      </c>
      <c r="B37" s="12">
        <f>SUM($K$87:$K$99)</f>
        <v>266612.74999999994</v>
      </c>
      <c r="C37" s="13">
        <f>$B37/(SUM($M$87:$M$99))</f>
        <v>0.80258196380455182</v>
      </c>
      <c r="D37" s="13">
        <f>$B37/(SUM($N$87:$N$99))</f>
        <v>0.68792739754675869</v>
      </c>
      <c r="E37" s="13">
        <f>$B37/(SUM($O$87:$O$99))</f>
        <v>0.17198184938668967</v>
      </c>
      <c r="F37" s="9"/>
      <c r="G37" s="7">
        <f t="shared" si="0"/>
        <v>2027</v>
      </c>
      <c r="H37" s="27">
        <v>-0.05</v>
      </c>
      <c r="I37" s="15">
        <f>AVERAGE($L$87:$L$99)</f>
        <v>0.65456541604209761</v>
      </c>
      <c r="J37" s="9"/>
      <c r="K37" s="17" t="s">
        <v>281</v>
      </c>
      <c r="L37" s="28">
        <v>1</v>
      </c>
      <c r="M37" s="28">
        <v>12</v>
      </c>
      <c r="N37" s="9"/>
      <c r="O37" s="17" t="s">
        <v>281</v>
      </c>
      <c r="P37" s="28">
        <v>1</v>
      </c>
      <c r="Q37" s="28">
        <v>12</v>
      </c>
      <c r="S37" s="17" t="s">
        <v>281</v>
      </c>
      <c r="T37" s="69">
        <v>2</v>
      </c>
      <c r="U37" s="69">
        <v>12</v>
      </c>
    </row>
    <row r="38" spans="1:21" ht="15.5" x14ac:dyDescent="0.35">
      <c r="A38" s="7">
        <f t="shared" si="1"/>
        <v>2028</v>
      </c>
      <c r="B38" s="12">
        <f>SUM($K$100:$K$112)</f>
        <v>266612.74999999994</v>
      </c>
      <c r="C38" s="13">
        <f>$B38/(SUM($M$100:$M$112))</f>
        <v>0.80258196380455182</v>
      </c>
      <c r="D38" s="13">
        <f>$B38/(SUM($N$100:$N$112))</f>
        <v>0.68792739754675869</v>
      </c>
      <c r="E38" s="13">
        <f>$B38/(SUM($O$100:$O$112))</f>
        <v>0.17198184938668967</v>
      </c>
      <c r="F38" s="9"/>
      <c r="G38" s="7">
        <f t="shared" si="0"/>
        <v>2028</v>
      </c>
      <c r="H38" s="27">
        <v>0</v>
      </c>
      <c r="I38" s="15">
        <f>AVERAGE($L$100:$L$112)</f>
        <v>0.65456541604209761</v>
      </c>
      <c r="J38" s="9"/>
      <c r="K38" s="17" t="s">
        <v>282</v>
      </c>
      <c r="L38" s="28">
        <v>1</v>
      </c>
      <c r="M38" s="28">
        <v>12</v>
      </c>
      <c r="N38" s="9"/>
      <c r="O38" s="17" t="s">
        <v>282</v>
      </c>
      <c r="P38" s="28">
        <v>1</v>
      </c>
      <c r="Q38" s="28">
        <v>12</v>
      </c>
      <c r="S38" s="17" t="s">
        <v>282</v>
      </c>
      <c r="T38" s="69">
        <v>2</v>
      </c>
      <c r="U38" s="69">
        <v>12</v>
      </c>
    </row>
    <row r="39" spans="1:21" ht="15.5" x14ac:dyDescent="0.35">
      <c r="A39" s="9"/>
      <c r="B39" s="9"/>
      <c r="C39" s="9"/>
      <c r="D39" s="9"/>
      <c r="E39" s="9"/>
      <c r="F39" s="9"/>
      <c r="G39" s="9"/>
      <c r="H39" s="9"/>
      <c r="I39" s="9"/>
      <c r="J39" s="9"/>
      <c r="K39" s="17" t="s">
        <v>283</v>
      </c>
      <c r="L39" s="28">
        <v>0</v>
      </c>
      <c r="M39" s="28">
        <v>12</v>
      </c>
      <c r="N39" s="9"/>
      <c r="O39" s="17" t="s">
        <v>283</v>
      </c>
      <c r="P39" s="28">
        <v>0.5</v>
      </c>
      <c r="Q39" s="28">
        <v>12</v>
      </c>
      <c r="S39" s="17" t="s">
        <v>283</v>
      </c>
      <c r="T39" s="69">
        <v>2</v>
      </c>
      <c r="U39" s="69">
        <v>12</v>
      </c>
    </row>
    <row r="40" spans="1:21" ht="15.5" x14ac:dyDescent="0.35">
      <c r="A40" s="9"/>
      <c r="B40" s="9"/>
      <c r="C40" s="18" t="s">
        <v>284</v>
      </c>
      <c r="D40" s="9"/>
      <c r="E40" s="9"/>
      <c r="F40" s="9"/>
      <c r="G40" s="19" t="str">
        <f>"Actual "&amp;A35&amp;" Growth YTD"</f>
        <v>Actual 2025 Growth YTD</v>
      </c>
      <c r="H40" s="9"/>
      <c r="I40" s="9"/>
      <c r="J40" s="9"/>
      <c r="K40" s="17" t="s">
        <v>285</v>
      </c>
      <c r="L40" s="28">
        <v>0</v>
      </c>
      <c r="M40" s="28">
        <v>0</v>
      </c>
      <c r="N40" s="9"/>
      <c r="O40" s="17" t="s">
        <v>285</v>
      </c>
      <c r="P40" s="28">
        <v>0</v>
      </c>
      <c r="Q40" s="28">
        <v>12</v>
      </c>
      <c r="S40" s="17" t="s">
        <v>285</v>
      </c>
      <c r="T40" s="69">
        <v>2</v>
      </c>
      <c r="U40" s="69">
        <v>12</v>
      </c>
    </row>
    <row r="41" spans="1:21" ht="15.5" x14ac:dyDescent="0.35">
      <c r="A41" s="9"/>
      <c r="B41" s="17" t="s">
        <v>286</v>
      </c>
      <c r="C41" s="40">
        <f>'KDT Q1 25 '!L205</f>
        <v>4.5183655971453582</v>
      </c>
      <c r="D41" s="19" t="str">
        <f>CONCATENATE(C43," per Minute")</f>
        <v>Cases per Minute</v>
      </c>
      <c r="E41" s="9"/>
      <c r="F41" s="9"/>
      <c r="G41" s="23">
        <f>IFERROR(SUM($J$61:$J$73)/SUM($J$48:$J$60)-1,"")</f>
        <v>-0.13369909102205058</v>
      </c>
      <c r="H41" s="9"/>
      <c r="I41" s="9"/>
      <c r="J41" s="9"/>
      <c r="K41" s="17" t="s">
        <v>287</v>
      </c>
      <c r="L41" s="28">
        <v>0</v>
      </c>
      <c r="M41" s="28">
        <v>0</v>
      </c>
      <c r="N41" s="9"/>
      <c r="O41" s="17" t="s">
        <v>287</v>
      </c>
      <c r="P41" s="28">
        <v>0</v>
      </c>
      <c r="Q41" s="28">
        <v>12</v>
      </c>
      <c r="S41" s="17" t="s">
        <v>287</v>
      </c>
      <c r="T41" s="69">
        <v>2</v>
      </c>
      <c r="U41" s="69">
        <v>12</v>
      </c>
    </row>
    <row r="42" spans="1:21" ht="15.5" x14ac:dyDescent="0.35">
      <c r="A42" s="9"/>
      <c r="B42" s="17"/>
      <c r="C42" s="35"/>
      <c r="D42" s="9"/>
      <c r="E42" s="9"/>
      <c r="F42" s="9"/>
      <c r="H42" s="9"/>
      <c r="I42" s="9"/>
      <c r="J42" s="9"/>
      <c r="K42" s="9"/>
      <c r="L42" s="17" t="s">
        <v>288</v>
      </c>
      <c r="M42" s="20">
        <f>(L35*M35)+(L36*M36)+(L37*M37)+(L38*M38)+(L39*M39)+(L40*M40)+(L41*M41)</f>
        <v>36</v>
      </c>
      <c r="N42" s="9"/>
      <c r="O42" s="18"/>
      <c r="P42" s="17" t="s">
        <v>288</v>
      </c>
      <c r="Q42" s="20">
        <f>(P35*Q35)+(P36*Q36)+(P37*Q37)+(P38*Q38)+(P39*Q39)+(P40*Q40)+(P41*Q41)</f>
        <v>42</v>
      </c>
      <c r="S42" s="18"/>
      <c r="T42" s="17" t="s">
        <v>288</v>
      </c>
      <c r="U42" s="20">
        <f>(T35*U35)+(T36*U36)+(T37*U37)+(T38*U38)+(T39*U39)+(T40*U40)+(T41*U41)</f>
        <v>168</v>
      </c>
    </row>
    <row r="43" spans="1:21" ht="15.5" x14ac:dyDescent="0.35">
      <c r="A43" s="9"/>
      <c r="B43" s="17" t="s">
        <v>289</v>
      </c>
      <c r="C43" s="26" t="s">
        <v>290</v>
      </c>
      <c r="D43" s="9"/>
      <c r="E43" s="9"/>
      <c r="F43" s="9"/>
      <c r="G43" s="9"/>
      <c r="H43" s="9"/>
      <c r="I43" s="9"/>
      <c r="J43" s="9"/>
      <c r="K43" s="9"/>
      <c r="L43" s="17" t="s">
        <v>291</v>
      </c>
      <c r="M43" s="9">
        <v>52</v>
      </c>
      <c r="N43" s="9"/>
      <c r="O43" s="18"/>
      <c r="P43" s="17" t="s">
        <v>291</v>
      </c>
      <c r="Q43" s="9">
        <v>52</v>
      </c>
      <c r="S43" s="18"/>
      <c r="T43" s="17" t="s">
        <v>291</v>
      </c>
      <c r="U43" s="9">
        <v>52</v>
      </c>
    </row>
    <row r="44" spans="1:21" ht="15.5" x14ac:dyDescent="0.35">
      <c r="A44" s="22"/>
      <c r="B44" s="9"/>
      <c r="C44" s="17"/>
      <c r="D44" s="21"/>
      <c r="E44" s="9"/>
      <c r="F44" s="9"/>
      <c r="G44" s="9"/>
      <c r="H44" s="9"/>
      <c r="I44" s="9"/>
      <c r="J44" s="9"/>
      <c r="K44" s="9"/>
      <c r="L44" s="17" t="s">
        <v>292</v>
      </c>
      <c r="M44" s="21">
        <f>M42*M43</f>
        <v>1872</v>
      </c>
      <c r="N44" s="9"/>
      <c r="O44" s="18"/>
      <c r="P44" s="17" t="s">
        <v>292</v>
      </c>
      <c r="Q44" s="21">
        <f>Q42*Q43</f>
        <v>2184</v>
      </c>
      <c r="S44" s="18"/>
      <c r="T44" s="17" t="s">
        <v>292</v>
      </c>
      <c r="U44" s="21">
        <f>U42*U43</f>
        <v>8736</v>
      </c>
    </row>
    <row r="45" spans="1:21" ht="15.5" x14ac:dyDescent="0.35">
      <c r="A45" s="22"/>
      <c r="B45" s="9"/>
      <c r="C45" s="9"/>
      <c r="D45" s="9"/>
      <c r="E45" s="9"/>
      <c r="F45" s="9"/>
      <c r="G45" s="9"/>
      <c r="H45" s="9"/>
      <c r="I45" s="9"/>
      <c r="J45" s="9"/>
      <c r="K45" s="9"/>
      <c r="L45" s="17" t="s">
        <v>293</v>
      </c>
      <c r="M45" s="9">
        <f>M44/13</f>
        <v>144</v>
      </c>
      <c r="N45" s="9"/>
      <c r="O45" s="18"/>
      <c r="P45" s="17" t="s">
        <v>293</v>
      </c>
      <c r="Q45" s="9">
        <f>Q44/13</f>
        <v>168</v>
      </c>
      <c r="S45" s="18"/>
      <c r="T45" s="17" t="s">
        <v>293</v>
      </c>
      <c r="U45" s="9">
        <f>U44/13</f>
        <v>672</v>
      </c>
    </row>
    <row r="46" spans="1:21" ht="29.25" customHeight="1" x14ac:dyDescent="0.35"/>
    <row r="47" spans="1:21"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t="s">
        <v>273</v>
      </c>
      <c r="M47" s="6" t="s">
        <v>269</v>
      </c>
      <c r="N47" s="6" t="s">
        <v>270</v>
      </c>
      <c r="O47" s="6" t="s">
        <v>271</v>
      </c>
      <c r="P47" s="6" t="s">
        <v>304</v>
      </c>
      <c r="Q47" s="6" t="s">
        <v>305</v>
      </c>
      <c r="R47" s="6" t="s">
        <v>306</v>
      </c>
      <c r="S47" s="6" t="s">
        <v>307</v>
      </c>
    </row>
    <row r="48" spans="1:21" x14ac:dyDescent="0.35">
      <c r="A48" s="1">
        <f>$A$34</f>
        <v>2024</v>
      </c>
      <c r="B48" s="1">
        <v>1</v>
      </c>
      <c r="C48" s="29">
        <v>27922</v>
      </c>
      <c r="D48" s="29">
        <v>39239</v>
      </c>
      <c r="E48" s="29">
        <v>13741</v>
      </c>
      <c r="F48" s="29">
        <v>25887</v>
      </c>
      <c r="G48" s="29">
        <v>27403</v>
      </c>
      <c r="H48" s="30">
        <v>11749</v>
      </c>
      <c r="I48" s="30"/>
      <c r="J48" s="5">
        <f>IF(G61&gt;0,G48,0)</f>
        <v>27403</v>
      </c>
      <c r="K48" s="5">
        <f>IF(G48&gt;0,G48,C48)</f>
        <v>27403</v>
      </c>
      <c r="L48" s="31">
        <f>'KDT Q4 24 '!$J$205</f>
        <v>0.5472846638596186</v>
      </c>
      <c r="M48" s="5">
        <f t="shared" ref="M48:M111" si="2">$C$41*$L48*60*$M$45</f>
        <v>21365.270182326778</v>
      </c>
      <c r="N48" s="5">
        <f t="shared" ref="N48:N111" si="3">$C$41*$L48*60*$Q$45</f>
        <v>24926.148546047909</v>
      </c>
      <c r="O48" s="5">
        <f>$C$41*$L48*60*$U$45</f>
        <v>99704.594184191636</v>
      </c>
      <c r="P48" s="70">
        <f>IF(K48=0,0%,K48/M48)</f>
        <v>1.2825955284510091</v>
      </c>
      <c r="Q48" s="70">
        <f>IF(K48=0,0%,K48/N48)</f>
        <v>1.0993675958151505</v>
      </c>
      <c r="R48" s="70">
        <f>IF(K48=0,0%,K48/O48)</f>
        <v>0.27484189895378763</v>
      </c>
      <c r="S48" s="82">
        <f t="shared" ref="S48:S52" si="4">IF(ISBLANK(E48),#N/A,(E48/(C48/28)))</f>
        <v>13.779385430843064</v>
      </c>
    </row>
    <row r="49" spans="1:19" x14ac:dyDescent="0.35">
      <c r="A49" s="1"/>
      <c r="B49" s="1">
        <v>2</v>
      </c>
      <c r="C49" s="29">
        <v>26538</v>
      </c>
      <c r="D49" s="29">
        <v>35502</v>
      </c>
      <c r="E49" s="29">
        <v>11749</v>
      </c>
      <c r="F49" s="29">
        <v>29133</v>
      </c>
      <c r="G49" s="29">
        <v>27066</v>
      </c>
      <c r="H49" s="30">
        <v>12874</v>
      </c>
      <c r="I49" s="30"/>
      <c r="J49" s="5">
        <f t="shared" ref="J49:J60" si="5">IF(G62&gt;0,G49,0)</f>
        <v>27066</v>
      </c>
      <c r="K49" s="5">
        <f t="shared" ref="K49:K112" si="6">IF(G49&gt;0,G49,C49)</f>
        <v>27066</v>
      </c>
      <c r="L49" s="32">
        <f>L48</f>
        <v>0.5472846638596186</v>
      </c>
      <c r="M49" s="5">
        <f t="shared" si="2"/>
        <v>21365.270182326778</v>
      </c>
      <c r="N49" s="5">
        <f t="shared" si="3"/>
        <v>24926.148546047909</v>
      </c>
      <c r="O49" s="5">
        <f t="shared" ref="O49:O112" si="7">$C$41*$L49*60*$U$45</f>
        <v>99704.594184191636</v>
      </c>
      <c r="P49" s="70">
        <f t="shared" ref="P49:P112" si="8">IF(K49=0,0%,K49/M49)</f>
        <v>1.2668222666516444</v>
      </c>
      <c r="Q49" s="70">
        <f t="shared" ref="Q49:Q112" si="9">IF(K49=0,0%,K49/N49)</f>
        <v>1.0858476571299809</v>
      </c>
      <c r="R49" s="70">
        <f t="shared" ref="R49:R112" si="10">IF(K49=0,0%,K49/O49)</f>
        <v>0.27146191428249522</v>
      </c>
      <c r="S49" s="82">
        <f t="shared" si="4"/>
        <v>12.396261963976185</v>
      </c>
    </row>
    <row r="50" spans="1:19" x14ac:dyDescent="0.35">
      <c r="A50" s="1"/>
      <c r="B50" s="1">
        <v>3</v>
      </c>
      <c r="C50" s="29">
        <v>26417</v>
      </c>
      <c r="D50" s="29">
        <v>34469</v>
      </c>
      <c r="E50" s="29">
        <v>12874</v>
      </c>
      <c r="F50" s="29">
        <v>34360</v>
      </c>
      <c r="G50" s="29">
        <v>25128</v>
      </c>
      <c r="H50" s="30">
        <v>22075</v>
      </c>
      <c r="I50" s="30"/>
      <c r="J50" s="5">
        <f t="shared" si="5"/>
        <v>25128</v>
      </c>
      <c r="K50" s="5">
        <f t="shared" si="6"/>
        <v>25128</v>
      </c>
      <c r="L50" s="32">
        <f t="shared" ref="L50:L112" si="11">L49</f>
        <v>0.5472846638596186</v>
      </c>
      <c r="M50" s="5">
        <f t="shared" si="2"/>
        <v>21365.270182326778</v>
      </c>
      <c r="N50" s="5">
        <f t="shared" si="3"/>
        <v>24926.148546047909</v>
      </c>
      <c r="O50" s="5">
        <f t="shared" si="7"/>
        <v>99704.594184191636</v>
      </c>
      <c r="P50" s="70">
        <f t="shared" si="8"/>
        <v>1.1761143100725087</v>
      </c>
      <c r="Q50" s="70">
        <f t="shared" si="9"/>
        <v>1.0080979800621503</v>
      </c>
      <c r="R50" s="70">
        <f t="shared" si="10"/>
        <v>0.25202449501553759</v>
      </c>
      <c r="S50" s="82">
        <f t="shared" si="4"/>
        <v>13.645455577847599</v>
      </c>
    </row>
    <row r="51" spans="1:19" x14ac:dyDescent="0.35">
      <c r="A51" s="1"/>
      <c r="B51" s="1">
        <v>4</v>
      </c>
      <c r="C51" s="29">
        <v>25702</v>
      </c>
      <c r="D51" s="29">
        <v>30108</v>
      </c>
      <c r="E51" s="29">
        <v>22075</v>
      </c>
      <c r="F51" s="29">
        <v>33897</v>
      </c>
      <c r="G51" s="29">
        <v>25026</v>
      </c>
      <c r="H51" s="30">
        <v>30849</v>
      </c>
      <c r="I51" s="30"/>
      <c r="J51" s="5">
        <f t="shared" si="5"/>
        <v>25026</v>
      </c>
      <c r="K51" s="5">
        <f t="shared" si="6"/>
        <v>25026</v>
      </c>
      <c r="L51" s="32">
        <f t="shared" si="11"/>
        <v>0.5472846638596186</v>
      </c>
      <c r="M51" s="5">
        <f t="shared" si="2"/>
        <v>21365.270182326778</v>
      </c>
      <c r="N51" s="5">
        <f t="shared" si="3"/>
        <v>24926.148546047909</v>
      </c>
      <c r="O51" s="5">
        <f t="shared" si="7"/>
        <v>99704.594184191636</v>
      </c>
      <c r="P51" s="70">
        <f t="shared" si="8"/>
        <v>1.1713402070946595</v>
      </c>
      <c r="Q51" s="70">
        <f t="shared" si="9"/>
        <v>1.0040058917954222</v>
      </c>
      <c r="R51" s="70">
        <f t="shared" si="10"/>
        <v>0.25100147294885555</v>
      </c>
      <c r="S51" s="82">
        <f t="shared" si="4"/>
        <v>24.048712162477628</v>
      </c>
    </row>
    <row r="52" spans="1:19" x14ac:dyDescent="0.35">
      <c r="A52" s="1"/>
      <c r="B52" s="1">
        <v>5</v>
      </c>
      <c r="C52" s="29">
        <v>24856</v>
      </c>
      <c r="D52" s="29">
        <v>23656</v>
      </c>
      <c r="E52" s="29">
        <v>30849</v>
      </c>
      <c r="F52" s="29">
        <v>23982</v>
      </c>
      <c r="G52" s="29">
        <v>24513</v>
      </c>
      <c r="H52" s="29">
        <v>27179</v>
      </c>
      <c r="I52" s="30"/>
      <c r="J52" s="5">
        <f t="shared" si="5"/>
        <v>0</v>
      </c>
      <c r="K52" s="5">
        <f t="shared" si="6"/>
        <v>24513</v>
      </c>
      <c r="L52" s="32">
        <f t="shared" si="11"/>
        <v>0.5472846638596186</v>
      </c>
      <c r="M52" s="5">
        <f t="shared" si="2"/>
        <v>21365.270182326778</v>
      </c>
      <c r="N52" s="5">
        <f t="shared" si="3"/>
        <v>24926.148546047909</v>
      </c>
      <c r="O52" s="5">
        <f t="shared" si="7"/>
        <v>99704.594184191636</v>
      </c>
      <c r="P52" s="70">
        <f t="shared" si="8"/>
        <v>1.147329277411947</v>
      </c>
      <c r="Q52" s="70">
        <f t="shared" si="9"/>
        <v>0.98342509492452601</v>
      </c>
      <c r="R52" s="70">
        <f t="shared" si="10"/>
        <v>0.2458562737311315</v>
      </c>
      <c r="S52" s="82">
        <f t="shared" si="4"/>
        <v>34.751046025104607</v>
      </c>
    </row>
    <row r="53" spans="1:19" x14ac:dyDescent="0.35">
      <c r="A53" s="1"/>
      <c r="B53" s="1">
        <v>6</v>
      </c>
      <c r="C53" s="29">
        <v>24874</v>
      </c>
      <c r="D53" s="29">
        <v>27501</v>
      </c>
      <c r="E53" s="29">
        <v>27179</v>
      </c>
      <c r="F53" s="29">
        <v>21447</v>
      </c>
      <c r="G53" s="29">
        <v>24911</v>
      </c>
      <c r="H53" s="29">
        <v>24834</v>
      </c>
      <c r="I53" s="30"/>
      <c r="J53" s="5">
        <f t="shared" si="5"/>
        <v>0</v>
      </c>
      <c r="K53" s="5">
        <f t="shared" si="6"/>
        <v>24911</v>
      </c>
      <c r="L53" s="32">
        <f t="shared" si="11"/>
        <v>0.5472846638596186</v>
      </c>
      <c r="M53" s="5">
        <f t="shared" si="2"/>
        <v>21365.270182326778</v>
      </c>
      <c r="N53" s="5">
        <f t="shared" si="3"/>
        <v>24926.148546047909</v>
      </c>
      <c r="O53" s="5">
        <f t="shared" si="7"/>
        <v>99704.594184191636</v>
      </c>
      <c r="P53" s="70">
        <f t="shared" si="8"/>
        <v>1.1659576400117901</v>
      </c>
      <c r="Q53" s="70">
        <f t="shared" si="9"/>
        <v>0.99939226286724869</v>
      </c>
      <c r="R53" s="70">
        <f t="shared" si="10"/>
        <v>0.24984806571681217</v>
      </c>
      <c r="S53" s="82">
        <f>IF(ISBLANK(E53),#N/A,(E53/(C53/28)))</f>
        <v>30.594677172951677</v>
      </c>
    </row>
    <row r="54" spans="1:19" x14ac:dyDescent="0.35">
      <c r="A54" s="1"/>
      <c r="B54" s="1">
        <v>7</v>
      </c>
      <c r="C54" s="29">
        <v>25100</v>
      </c>
      <c r="D54" s="29">
        <v>29484</v>
      </c>
      <c r="E54" s="29">
        <v>24834</v>
      </c>
      <c r="F54" s="29">
        <v>21076</v>
      </c>
      <c r="G54" s="29">
        <v>24349</v>
      </c>
      <c r="H54" s="29">
        <v>21612</v>
      </c>
      <c r="I54" s="30"/>
      <c r="J54" s="5">
        <f t="shared" si="5"/>
        <v>0</v>
      </c>
      <c r="K54" s="5">
        <f t="shared" si="6"/>
        <v>24349</v>
      </c>
      <c r="L54" s="32">
        <f t="shared" si="11"/>
        <v>0.5472846638596186</v>
      </c>
      <c r="M54" s="5">
        <f t="shared" si="2"/>
        <v>21365.270182326778</v>
      </c>
      <c r="N54" s="5">
        <f t="shared" si="3"/>
        <v>24926.148546047909</v>
      </c>
      <c r="O54" s="5">
        <f t="shared" si="7"/>
        <v>99704.594184191636</v>
      </c>
      <c r="P54" s="70">
        <f t="shared" si="8"/>
        <v>1.1396532687024639</v>
      </c>
      <c r="Q54" s="70">
        <f t="shared" si="9"/>
        <v>0.97684565888782615</v>
      </c>
      <c r="R54" s="70">
        <f t="shared" si="10"/>
        <v>0.24421141472195654</v>
      </c>
      <c r="S54" s="82">
        <f t="shared" ref="S54:S112" si="12">IF(ISBLANK(E54),#N/A,(E54/(C54/28)))</f>
        <v>27.703266932270918</v>
      </c>
    </row>
    <row r="55" spans="1:19" x14ac:dyDescent="0.35">
      <c r="A55" s="1"/>
      <c r="B55" s="1">
        <v>8</v>
      </c>
      <c r="C55" s="29">
        <v>24710</v>
      </c>
      <c r="D55" s="29">
        <v>28972</v>
      </c>
      <c r="E55" s="29">
        <v>21612</v>
      </c>
      <c r="F55" s="29">
        <v>23454</v>
      </c>
      <c r="G55" s="29">
        <v>24241</v>
      </c>
      <c r="H55" s="29">
        <v>19171</v>
      </c>
      <c r="I55" s="30"/>
      <c r="J55" s="5">
        <f t="shared" si="5"/>
        <v>0</v>
      </c>
      <c r="K55" s="5">
        <f t="shared" si="6"/>
        <v>24241</v>
      </c>
      <c r="L55" s="32">
        <f t="shared" si="11"/>
        <v>0.5472846638596186</v>
      </c>
      <c r="M55" s="5">
        <f t="shared" si="2"/>
        <v>21365.270182326778</v>
      </c>
      <c r="N55" s="5">
        <f t="shared" si="3"/>
        <v>24926.148546047909</v>
      </c>
      <c r="O55" s="5">
        <f t="shared" si="7"/>
        <v>99704.594184191636</v>
      </c>
      <c r="P55" s="70">
        <f t="shared" si="8"/>
        <v>1.1345983361376824</v>
      </c>
      <c r="Q55" s="70">
        <f t="shared" si="9"/>
        <v>0.97251285954658484</v>
      </c>
      <c r="R55" s="70">
        <f t="shared" si="10"/>
        <v>0.24312821488664621</v>
      </c>
      <c r="S55" s="82">
        <f t="shared" si="12"/>
        <v>24.489518413597732</v>
      </c>
    </row>
    <row r="56" spans="1:19" x14ac:dyDescent="0.35">
      <c r="A56" s="1"/>
      <c r="B56" s="1">
        <v>9</v>
      </c>
      <c r="C56" s="29">
        <v>24934</v>
      </c>
      <c r="D56" s="29">
        <v>30912</v>
      </c>
      <c r="E56" s="29">
        <v>19171</v>
      </c>
      <c r="F56" s="29">
        <v>30551</v>
      </c>
      <c r="G56" s="29">
        <v>24331</v>
      </c>
      <c r="H56" s="29">
        <v>26845</v>
      </c>
      <c r="I56" s="30"/>
      <c r="J56" s="5">
        <f t="shared" si="5"/>
        <v>0</v>
      </c>
      <c r="K56" s="5">
        <f t="shared" si="6"/>
        <v>24331</v>
      </c>
      <c r="L56" s="32">
        <f t="shared" si="11"/>
        <v>0.5472846638596186</v>
      </c>
      <c r="M56" s="5">
        <f t="shared" si="2"/>
        <v>21365.270182326778</v>
      </c>
      <c r="N56" s="5">
        <f t="shared" si="3"/>
        <v>24926.148546047909</v>
      </c>
      <c r="O56" s="5">
        <f t="shared" si="7"/>
        <v>99704.594184191636</v>
      </c>
      <c r="P56" s="70">
        <f t="shared" si="8"/>
        <v>1.1388107799416669</v>
      </c>
      <c r="Q56" s="70">
        <f t="shared" si="9"/>
        <v>0.97612352566428595</v>
      </c>
      <c r="R56" s="70">
        <f t="shared" si="10"/>
        <v>0.24403088141607149</v>
      </c>
      <c r="S56" s="82">
        <f t="shared" si="12"/>
        <v>21.528354856822009</v>
      </c>
    </row>
    <row r="57" spans="1:19" x14ac:dyDescent="0.35">
      <c r="A57" s="1"/>
      <c r="B57" s="1">
        <v>10</v>
      </c>
      <c r="C57" s="29">
        <v>26061</v>
      </c>
      <c r="D57" s="29">
        <v>26809</v>
      </c>
      <c r="E57" s="29">
        <v>26845</v>
      </c>
      <c r="F57" s="29">
        <v>24671</v>
      </c>
      <c r="G57" s="29">
        <v>24462</v>
      </c>
      <c r="H57" s="29">
        <v>26201</v>
      </c>
      <c r="I57" s="30"/>
      <c r="J57" s="5">
        <f t="shared" si="5"/>
        <v>0</v>
      </c>
      <c r="K57" s="5">
        <f t="shared" si="6"/>
        <v>24462</v>
      </c>
      <c r="L57" s="32">
        <f t="shared" si="11"/>
        <v>0.5472846638596186</v>
      </c>
      <c r="M57" s="5">
        <f t="shared" si="2"/>
        <v>21365.270182326778</v>
      </c>
      <c r="N57" s="5">
        <f t="shared" si="3"/>
        <v>24926.148546047909</v>
      </c>
      <c r="O57" s="5">
        <f t="shared" si="7"/>
        <v>99704.594184191636</v>
      </c>
      <c r="P57" s="70">
        <f t="shared" si="8"/>
        <v>1.1449422259230224</v>
      </c>
      <c r="Q57" s="70">
        <f t="shared" si="9"/>
        <v>0.98137905079116206</v>
      </c>
      <c r="R57" s="70">
        <f t="shared" si="10"/>
        <v>0.24534476269779051</v>
      </c>
      <c r="S57" s="82">
        <f t="shared" si="12"/>
        <v>28.842331453129198</v>
      </c>
    </row>
    <row r="58" spans="1:19" x14ac:dyDescent="0.35">
      <c r="A58" s="1"/>
      <c r="B58" s="1">
        <v>11</v>
      </c>
      <c r="C58" s="29">
        <v>25662</v>
      </c>
      <c r="D58" s="29">
        <v>26392</v>
      </c>
      <c r="E58" s="29">
        <v>26201</v>
      </c>
      <c r="F58" s="29">
        <v>21796</v>
      </c>
      <c r="G58" s="29">
        <v>25066</v>
      </c>
      <c r="H58" s="29">
        <v>21162</v>
      </c>
      <c r="I58" s="30"/>
      <c r="J58" s="5">
        <f t="shared" si="5"/>
        <v>0</v>
      </c>
      <c r="K58" s="5">
        <f t="shared" si="6"/>
        <v>25066</v>
      </c>
      <c r="L58" s="32">
        <f t="shared" si="11"/>
        <v>0.5472846638596186</v>
      </c>
      <c r="M58" s="5">
        <f t="shared" si="2"/>
        <v>21365.270182326778</v>
      </c>
      <c r="N58" s="5">
        <f t="shared" si="3"/>
        <v>24926.148546047909</v>
      </c>
      <c r="O58" s="5">
        <f t="shared" si="7"/>
        <v>99704.594184191636</v>
      </c>
      <c r="P58" s="70">
        <f t="shared" si="8"/>
        <v>1.1732124043408747</v>
      </c>
      <c r="Q58" s="70">
        <f t="shared" si="9"/>
        <v>1.0056106322921783</v>
      </c>
      <c r="R58" s="70">
        <f t="shared" si="10"/>
        <v>0.25140265807304457</v>
      </c>
      <c r="S58" s="82">
        <f t="shared" si="12"/>
        <v>28.588106928532461</v>
      </c>
    </row>
    <row r="59" spans="1:19" x14ac:dyDescent="0.35">
      <c r="A59" s="1"/>
      <c r="B59" s="1">
        <v>12</v>
      </c>
      <c r="C59" s="29">
        <v>26330</v>
      </c>
      <c r="D59" s="29">
        <v>28250</v>
      </c>
      <c r="E59" s="29">
        <v>21162</v>
      </c>
      <c r="F59" s="29">
        <v>19791</v>
      </c>
      <c r="G59" s="29">
        <v>26250</v>
      </c>
      <c r="H59" s="29">
        <v>15199</v>
      </c>
      <c r="I59" s="30"/>
      <c r="J59" s="5">
        <f t="shared" si="5"/>
        <v>0</v>
      </c>
      <c r="K59" s="5">
        <f t="shared" si="6"/>
        <v>26250</v>
      </c>
      <c r="L59" s="32">
        <f t="shared" si="11"/>
        <v>0.5472846638596186</v>
      </c>
      <c r="M59" s="5">
        <f t="shared" si="2"/>
        <v>21365.270182326778</v>
      </c>
      <c r="N59" s="5">
        <f t="shared" si="3"/>
        <v>24926.148546047909</v>
      </c>
      <c r="O59" s="5">
        <f t="shared" si="7"/>
        <v>99704.594184191636</v>
      </c>
      <c r="P59" s="70">
        <f t="shared" si="8"/>
        <v>1.2286294428288504</v>
      </c>
      <c r="Q59" s="70">
        <f t="shared" si="9"/>
        <v>1.0531109509961574</v>
      </c>
      <c r="R59" s="70">
        <f t="shared" si="10"/>
        <v>0.26327773774903934</v>
      </c>
      <c r="S59" s="82">
        <f t="shared" si="12"/>
        <v>22.504215723509304</v>
      </c>
    </row>
    <row r="60" spans="1:19" x14ac:dyDescent="0.35">
      <c r="A60" s="1"/>
      <c r="B60" s="1">
        <v>13</v>
      </c>
      <c r="C60" s="29">
        <v>26151</v>
      </c>
      <c r="D60" s="29">
        <v>29809</v>
      </c>
      <c r="E60" s="29">
        <v>15199</v>
      </c>
      <c r="F60" s="79">
        <v>38751</v>
      </c>
      <c r="G60" s="79">
        <v>24660</v>
      </c>
      <c r="H60" s="29">
        <v>23617</v>
      </c>
      <c r="I60" s="30"/>
      <c r="J60" s="5">
        <f t="shared" si="5"/>
        <v>0</v>
      </c>
      <c r="K60" s="5">
        <f t="shared" si="6"/>
        <v>24660</v>
      </c>
      <c r="L60" s="32">
        <f t="shared" si="11"/>
        <v>0.5472846638596186</v>
      </c>
      <c r="M60" s="5">
        <f>($C$41*$L60*60*$M$45)</f>
        <v>21365.270182326778</v>
      </c>
      <c r="N60" s="5">
        <f>($C$41*$L60*60*$Q$45)</f>
        <v>24926.148546047909</v>
      </c>
      <c r="O60" s="5">
        <f>$C$41*$L60*60*$U$45</f>
        <v>99704.594184191636</v>
      </c>
      <c r="P60" s="70">
        <f t="shared" ref="P60" si="13">IF(K60=0,0%,K60/M60)</f>
        <v>1.1542096022917885</v>
      </c>
      <c r="Q60" s="70">
        <f t="shared" ref="Q60" si="14">IF(K60=0,0%,K60/N60)</f>
        <v>0.98932251625010448</v>
      </c>
      <c r="R60" s="70">
        <f t="shared" ref="R60" si="15">IF(K60=0,0%,K60/O60)</f>
        <v>0.24733062906252612</v>
      </c>
      <c r="S60" s="82">
        <f>IF(ISBLANK(E60),#N/A,(E60/(C60/35)))</f>
        <v>20.342051929180528</v>
      </c>
    </row>
    <row r="61" spans="1:19" x14ac:dyDescent="0.35">
      <c r="A61" s="1">
        <f>$A$35</f>
        <v>2025</v>
      </c>
      <c r="B61" s="1">
        <v>1</v>
      </c>
      <c r="C61" s="29">
        <v>24597</v>
      </c>
      <c r="D61" s="80">
        <v>24488</v>
      </c>
      <c r="E61" s="80">
        <f t="shared" ref="E61:E73" si="16">H60</f>
        <v>23617</v>
      </c>
      <c r="F61" s="80">
        <v>32284</v>
      </c>
      <c r="G61" s="80">
        <v>23142</v>
      </c>
      <c r="H61" s="80">
        <v>38047</v>
      </c>
      <c r="I61" s="30"/>
      <c r="J61" s="5">
        <f>IF(G61&gt;0,G61,0)</f>
        <v>23142</v>
      </c>
      <c r="K61" s="5">
        <f t="shared" si="6"/>
        <v>23142</v>
      </c>
      <c r="L61" s="31">
        <f>'KDT Q1 25 '!J205</f>
        <v>0.65456541604209761</v>
      </c>
      <c r="M61" s="5">
        <f t="shared" si="2"/>
        <v>25553.369003838499</v>
      </c>
      <c r="N61" s="5">
        <f t="shared" si="3"/>
        <v>29812.263837811581</v>
      </c>
      <c r="O61" s="5">
        <f t="shared" si="7"/>
        <v>119249.05535124632</v>
      </c>
      <c r="P61" s="70">
        <f t="shared" si="8"/>
        <v>0.90563400843637187</v>
      </c>
      <c r="Q61" s="70">
        <f t="shared" si="9"/>
        <v>0.77625772151689021</v>
      </c>
      <c r="R61" s="70">
        <f t="shared" si="10"/>
        <v>0.19406443037922255</v>
      </c>
      <c r="S61" s="82">
        <f t="shared" si="12"/>
        <v>26.884416798796604</v>
      </c>
    </row>
    <row r="62" spans="1:19" x14ac:dyDescent="0.35">
      <c r="A62" s="1"/>
      <c r="B62" s="1">
        <v>2</v>
      </c>
      <c r="C62" s="29">
        <v>23319</v>
      </c>
      <c r="D62" s="80">
        <v>21355</v>
      </c>
      <c r="E62" s="80">
        <f t="shared" si="16"/>
        <v>38047</v>
      </c>
      <c r="F62" s="80">
        <v>18170</v>
      </c>
      <c r="G62" s="80">
        <v>23486</v>
      </c>
      <c r="H62" s="80">
        <v>33937</v>
      </c>
      <c r="I62" s="30"/>
      <c r="J62" s="5">
        <f t="shared" ref="J62:J73" si="17">IF(G62&gt;0,G62,0)</f>
        <v>23486</v>
      </c>
      <c r="K62" s="5">
        <f t="shared" si="6"/>
        <v>23486</v>
      </c>
      <c r="L62" s="32">
        <f t="shared" si="11"/>
        <v>0.65456541604209761</v>
      </c>
      <c r="M62" s="5">
        <f t="shared" si="2"/>
        <v>25553.369003838499</v>
      </c>
      <c r="N62" s="5">
        <f t="shared" si="3"/>
        <v>29812.263837811581</v>
      </c>
      <c r="O62" s="5">
        <f t="shared" si="7"/>
        <v>119249.05535124632</v>
      </c>
      <c r="P62" s="70">
        <f t="shared" si="8"/>
        <v>0.91909602982182315</v>
      </c>
      <c r="Q62" s="70">
        <f t="shared" si="9"/>
        <v>0.78779659699013416</v>
      </c>
      <c r="R62" s="70">
        <f t="shared" si="10"/>
        <v>0.19694914924753354</v>
      </c>
      <c r="S62" s="82">
        <f t="shared" si="12"/>
        <v>45.684463313178099</v>
      </c>
    </row>
    <row r="63" spans="1:19" x14ac:dyDescent="0.35">
      <c r="A63" s="1"/>
      <c r="B63" s="1">
        <v>3</v>
      </c>
      <c r="C63" s="29">
        <v>21940</v>
      </c>
      <c r="D63" s="80">
        <v>21053</v>
      </c>
      <c r="E63" s="80">
        <f t="shared" si="16"/>
        <v>33937</v>
      </c>
      <c r="F63" s="80">
        <v>14170</v>
      </c>
      <c r="G63" s="80">
        <v>22088</v>
      </c>
      <c r="H63" s="80">
        <v>23607</v>
      </c>
      <c r="I63" s="30"/>
      <c r="J63" s="5">
        <f t="shared" si="17"/>
        <v>22088</v>
      </c>
      <c r="K63" s="5">
        <f t="shared" si="6"/>
        <v>22088</v>
      </c>
      <c r="L63" s="32">
        <f t="shared" si="11"/>
        <v>0.65456541604209761</v>
      </c>
      <c r="M63" s="5">
        <f t="shared" si="2"/>
        <v>25553.369003838499</v>
      </c>
      <c r="N63" s="5">
        <f t="shared" si="3"/>
        <v>29812.263837811581</v>
      </c>
      <c r="O63" s="5">
        <f t="shared" si="7"/>
        <v>119249.05535124632</v>
      </c>
      <c r="P63" s="70">
        <f t="shared" si="8"/>
        <v>0.86438700105187893</v>
      </c>
      <c r="Q63" s="70">
        <f t="shared" si="9"/>
        <v>0.74090314375875344</v>
      </c>
      <c r="R63" s="70">
        <f t="shared" si="10"/>
        <v>0.18522578593968836</v>
      </c>
      <c r="S63" s="82">
        <f t="shared" si="12"/>
        <v>43.310665451230626</v>
      </c>
    </row>
    <row r="64" spans="1:19" x14ac:dyDescent="0.35">
      <c r="A64" s="1"/>
      <c r="B64" s="1">
        <v>4</v>
      </c>
      <c r="C64" s="29">
        <v>23409</v>
      </c>
      <c r="D64" s="80">
        <v>22100</v>
      </c>
      <c r="E64" s="80">
        <f t="shared" si="16"/>
        <v>23607</v>
      </c>
      <c r="F64" s="80">
        <v>26213</v>
      </c>
      <c r="G64" s="80">
        <v>21919</v>
      </c>
      <c r="H64" s="80">
        <v>27845</v>
      </c>
      <c r="I64" s="30"/>
      <c r="J64" s="5">
        <f t="shared" si="17"/>
        <v>21919</v>
      </c>
      <c r="K64" s="5">
        <f t="shared" si="6"/>
        <v>21919</v>
      </c>
      <c r="L64" s="32">
        <f t="shared" si="11"/>
        <v>0.65456541604209761</v>
      </c>
      <c r="M64" s="5">
        <f t="shared" si="2"/>
        <v>25553.369003838499</v>
      </c>
      <c r="N64" s="5">
        <f t="shared" si="3"/>
        <v>29812.263837811581</v>
      </c>
      <c r="O64" s="5">
        <f t="shared" si="7"/>
        <v>119249.05535124632</v>
      </c>
      <c r="P64" s="70">
        <f t="shared" si="8"/>
        <v>0.85777339170844502</v>
      </c>
      <c r="Q64" s="70">
        <f t="shared" si="9"/>
        <v>0.73523433575009578</v>
      </c>
      <c r="R64" s="70">
        <f t="shared" si="10"/>
        <v>0.18380858393752394</v>
      </c>
      <c r="S64" s="82">
        <f t="shared" si="12"/>
        <v>28.236831987697038</v>
      </c>
    </row>
    <row r="65" spans="1:19" x14ac:dyDescent="0.35">
      <c r="A65" s="1"/>
      <c r="B65" s="1">
        <v>5</v>
      </c>
      <c r="C65" s="29">
        <v>23032</v>
      </c>
      <c r="D65" s="119">
        <v>22580</v>
      </c>
      <c r="E65" s="80">
        <f t="shared" si="16"/>
        <v>27845</v>
      </c>
      <c r="F65" s="80"/>
      <c r="G65" s="80"/>
      <c r="H65" s="80">
        <f t="shared" ref="H65:H73" si="18">+H64-C65+D65</f>
        <v>27393</v>
      </c>
      <c r="I65" s="30"/>
      <c r="J65" s="5">
        <f t="shared" si="17"/>
        <v>0</v>
      </c>
      <c r="K65" s="5">
        <f t="shared" si="6"/>
        <v>23032</v>
      </c>
      <c r="L65" s="32">
        <f t="shared" si="11"/>
        <v>0.65456541604209761</v>
      </c>
      <c r="M65" s="5">
        <f t="shared" si="2"/>
        <v>25553.369003838499</v>
      </c>
      <c r="N65" s="5">
        <f t="shared" si="3"/>
        <v>29812.263837811581</v>
      </c>
      <c r="O65" s="5">
        <f t="shared" si="7"/>
        <v>119249.05535124632</v>
      </c>
      <c r="P65" s="70">
        <f t="shared" si="8"/>
        <v>0.90132929229567527</v>
      </c>
      <c r="Q65" s="70">
        <f t="shared" si="9"/>
        <v>0.77256796482486456</v>
      </c>
      <c r="R65" s="70">
        <f t="shared" si="10"/>
        <v>0.19314199120621614</v>
      </c>
      <c r="S65" s="82">
        <f t="shared" si="12"/>
        <v>33.851163598471693</v>
      </c>
    </row>
    <row r="66" spans="1:19" x14ac:dyDescent="0.35">
      <c r="A66" s="1"/>
      <c r="B66" s="1">
        <v>6</v>
      </c>
      <c r="C66" s="29">
        <v>22221</v>
      </c>
      <c r="D66" s="119">
        <v>21377</v>
      </c>
      <c r="E66" s="80">
        <f t="shared" si="16"/>
        <v>27393</v>
      </c>
      <c r="F66" s="80"/>
      <c r="G66" s="80"/>
      <c r="H66" s="80">
        <f t="shared" si="18"/>
        <v>26549</v>
      </c>
      <c r="I66" s="30"/>
      <c r="J66" s="5">
        <f t="shared" si="17"/>
        <v>0</v>
      </c>
      <c r="K66" s="5">
        <f t="shared" si="6"/>
        <v>22221</v>
      </c>
      <c r="L66" s="32">
        <f t="shared" si="11"/>
        <v>0.65456541604209761</v>
      </c>
      <c r="M66" s="5">
        <f t="shared" si="2"/>
        <v>25553.369003838499</v>
      </c>
      <c r="N66" s="5">
        <f t="shared" si="3"/>
        <v>29812.263837811581</v>
      </c>
      <c r="O66" s="5">
        <f t="shared" si="7"/>
        <v>119249.05535124632</v>
      </c>
      <c r="P66" s="70">
        <f t="shared" si="8"/>
        <v>0.86959179420381216</v>
      </c>
      <c r="Q66" s="70">
        <f t="shared" si="9"/>
        <v>0.74536439503183904</v>
      </c>
      <c r="R66" s="70">
        <f t="shared" si="10"/>
        <v>0.18634109875795976</v>
      </c>
      <c r="S66" s="82">
        <f t="shared" si="12"/>
        <v>34.517078439314162</v>
      </c>
    </row>
    <row r="67" spans="1:19" x14ac:dyDescent="0.35">
      <c r="A67" s="1"/>
      <c r="B67" s="1">
        <v>7</v>
      </c>
      <c r="C67" s="29">
        <v>21869</v>
      </c>
      <c r="D67" s="119">
        <v>21556</v>
      </c>
      <c r="E67" s="80">
        <f t="shared" si="16"/>
        <v>26549</v>
      </c>
      <c r="F67" s="80"/>
      <c r="G67" s="80"/>
      <c r="H67" s="80">
        <f t="shared" si="18"/>
        <v>26236</v>
      </c>
      <c r="I67" s="30"/>
      <c r="J67" s="5">
        <f t="shared" si="17"/>
        <v>0</v>
      </c>
      <c r="K67" s="5">
        <f t="shared" si="6"/>
        <v>21869</v>
      </c>
      <c r="L67" s="32">
        <f t="shared" si="11"/>
        <v>0.65456541604209761</v>
      </c>
      <c r="M67" s="5">
        <f t="shared" si="2"/>
        <v>25553.369003838499</v>
      </c>
      <c r="N67" s="5">
        <f t="shared" si="3"/>
        <v>29812.263837811581</v>
      </c>
      <c r="O67" s="5">
        <f t="shared" si="7"/>
        <v>119249.05535124632</v>
      </c>
      <c r="P67" s="70">
        <f t="shared" si="8"/>
        <v>0.855816702553583</v>
      </c>
      <c r="Q67" s="70">
        <f t="shared" si="9"/>
        <v>0.73355717361735684</v>
      </c>
      <c r="R67" s="70">
        <f t="shared" si="10"/>
        <v>0.18338929340433921</v>
      </c>
      <c r="S67" s="82">
        <f t="shared" si="12"/>
        <v>33.99204353194019</v>
      </c>
    </row>
    <row r="68" spans="1:19" x14ac:dyDescent="0.35">
      <c r="A68" s="1"/>
      <c r="B68" s="1">
        <v>8</v>
      </c>
      <c r="C68" s="29">
        <v>21677</v>
      </c>
      <c r="D68" s="119">
        <v>23692</v>
      </c>
      <c r="E68" s="80">
        <f t="shared" si="16"/>
        <v>26236</v>
      </c>
      <c r="F68" s="80"/>
      <c r="G68" s="80"/>
      <c r="H68" s="80">
        <f t="shared" si="18"/>
        <v>28251</v>
      </c>
      <c r="I68" s="30"/>
      <c r="J68" s="5">
        <f t="shared" si="17"/>
        <v>0</v>
      </c>
      <c r="K68" s="5">
        <f t="shared" si="6"/>
        <v>21677</v>
      </c>
      <c r="L68" s="32">
        <f t="shared" si="11"/>
        <v>0.65456541604209761</v>
      </c>
      <c r="M68" s="5">
        <f t="shared" si="2"/>
        <v>25553.369003838499</v>
      </c>
      <c r="N68" s="5">
        <f t="shared" si="3"/>
        <v>29812.263837811581</v>
      </c>
      <c r="O68" s="5">
        <f t="shared" si="7"/>
        <v>119249.05535124632</v>
      </c>
      <c r="P68" s="70">
        <f t="shared" si="8"/>
        <v>0.84830301619891257</v>
      </c>
      <c r="Q68" s="70">
        <f t="shared" si="9"/>
        <v>0.72711687102763933</v>
      </c>
      <c r="R68" s="70">
        <f t="shared" si="10"/>
        <v>0.18177921775690983</v>
      </c>
      <c r="S68" s="82">
        <f t="shared" si="12"/>
        <v>33.888822254001937</v>
      </c>
    </row>
    <row r="69" spans="1:19" x14ac:dyDescent="0.35">
      <c r="A69" s="1"/>
      <c r="B69" s="1">
        <v>9</v>
      </c>
      <c r="C69" s="29">
        <v>21831</v>
      </c>
      <c r="D69" s="119">
        <v>21682</v>
      </c>
      <c r="E69" s="80">
        <f t="shared" si="16"/>
        <v>28251</v>
      </c>
      <c r="F69" s="80"/>
      <c r="G69" s="80"/>
      <c r="H69" s="80">
        <f t="shared" si="18"/>
        <v>28102</v>
      </c>
      <c r="I69" s="30"/>
      <c r="J69" s="5">
        <f t="shared" si="17"/>
        <v>0</v>
      </c>
      <c r="K69" s="5">
        <f t="shared" si="6"/>
        <v>21831</v>
      </c>
      <c r="L69" s="32">
        <f t="shared" si="11"/>
        <v>0.65456541604209761</v>
      </c>
      <c r="M69" s="5">
        <f t="shared" si="2"/>
        <v>25553.369003838499</v>
      </c>
      <c r="N69" s="5">
        <f t="shared" si="3"/>
        <v>29812.263837811581</v>
      </c>
      <c r="O69" s="5">
        <f t="shared" si="7"/>
        <v>119249.05535124632</v>
      </c>
      <c r="P69" s="70">
        <f t="shared" si="8"/>
        <v>0.85432961879588776</v>
      </c>
      <c r="Q69" s="70">
        <f t="shared" si="9"/>
        <v>0.73228253039647528</v>
      </c>
      <c r="R69" s="70">
        <f t="shared" si="10"/>
        <v>0.18307063259911882</v>
      </c>
      <c r="S69" s="82">
        <f t="shared" si="12"/>
        <v>36.234162429572628</v>
      </c>
    </row>
    <row r="70" spans="1:19" x14ac:dyDescent="0.35">
      <c r="A70" s="1"/>
      <c r="B70" s="1">
        <v>10</v>
      </c>
      <c r="C70" s="29">
        <v>22817</v>
      </c>
      <c r="D70" s="119">
        <f t="shared" ref="D70:D86" si="19">+D69</f>
        <v>21682</v>
      </c>
      <c r="E70" s="80">
        <f t="shared" si="16"/>
        <v>28102</v>
      </c>
      <c r="F70" s="80"/>
      <c r="G70" s="80"/>
      <c r="H70" s="80">
        <f t="shared" si="18"/>
        <v>26967</v>
      </c>
      <c r="I70" s="30"/>
      <c r="J70" s="5">
        <f t="shared" si="17"/>
        <v>0</v>
      </c>
      <c r="K70" s="5">
        <f t="shared" si="6"/>
        <v>22817</v>
      </c>
      <c r="L70" s="32">
        <f t="shared" si="11"/>
        <v>0.65456541604209761</v>
      </c>
      <c r="M70" s="5">
        <f t="shared" si="2"/>
        <v>25553.369003838499</v>
      </c>
      <c r="N70" s="5">
        <f t="shared" si="3"/>
        <v>29812.263837811581</v>
      </c>
      <c r="O70" s="5">
        <f t="shared" si="7"/>
        <v>119249.05535124632</v>
      </c>
      <c r="P70" s="70">
        <f t="shared" si="8"/>
        <v>0.89291552892976833</v>
      </c>
      <c r="Q70" s="70">
        <f t="shared" si="9"/>
        <v>0.7653561676540872</v>
      </c>
      <c r="R70" s="70">
        <f t="shared" si="10"/>
        <v>0.1913390419135218</v>
      </c>
      <c r="S70" s="82">
        <f t="shared" si="12"/>
        <v>34.485515186045497</v>
      </c>
    </row>
    <row r="71" spans="1:19" x14ac:dyDescent="0.35">
      <c r="A71" s="1"/>
      <c r="B71" s="1">
        <v>11</v>
      </c>
      <c r="C71" s="29">
        <v>23227</v>
      </c>
      <c r="D71" s="119">
        <f t="shared" si="19"/>
        <v>21682</v>
      </c>
      <c r="E71" s="80">
        <f t="shared" si="16"/>
        <v>26967</v>
      </c>
      <c r="F71" s="80"/>
      <c r="G71" s="80"/>
      <c r="H71" s="80">
        <f t="shared" si="18"/>
        <v>25422</v>
      </c>
      <c r="I71" s="30"/>
      <c r="J71" s="5">
        <f t="shared" si="17"/>
        <v>0</v>
      </c>
      <c r="K71" s="5">
        <f t="shared" si="6"/>
        <v>23227</v>
      </c>
      <c r="L71" s="32">
        <f t="shared" si="11"/>
        <v>0.65456541604209761</v>
      </c>
      <c r="M71" s="5">
        <f t="shared" si="2"/>
        <v>25553.369003838499</v>
      </c>
      <c r="N71" s="5">
        <f t="shared" si="3"/>
        <v>29812.263837811581</v>
      </c>
      <c r="O71" s="5">
        <f t="shared" si="7"/>
        <v>119249.05535124632</v>
      </c>
      <c r="P71" s="70">
        <f t="shared" si="8"/>
        <v>0.90896037999963752</v>
      </c>
      <c r="Q71" s="70">
        <f t="shared" si="9"/>
        <v>0.7791088971425465</v>
      </c>
      <c r="R71" s="70">
        <f t="shared" si="10"/>
        <v>0.19477722428563662</v>
      </c>
      <c r="S71" s="82">
        <f t="shared" si="12"/>
        <v>32.508546088603779</v>
      </c>
    </row>
    <row r="72" spans="1:19" x14ac:dyDescent="0.35">
      <c r="A72" s="1"/>
      <c r="B72" s="1">
        <v>12</v>
      </c>
      <c r="C72" s="29">
        <v>24523</v>
      </c>
      <c r="D72" s="119">
        <f t="shared" si="19"/>
        <v>21682</v>
      </c>
      <c r="E72" s="80">
        <f t="shared" si="16"/>
        <v>25422</v>
      </c>
      <c r="F72" s="80"/>
      <c r="G72" s="80"/>
      <c r="H72" s="80">
        <f t="shared" si="18"/>
        <v>22581</v>
      </c>
      <c r="I72" s="30"/>
      <c r="J72" s="5">
        <f t="shared" si="17"/>
        <v>0</v>
      </c>
      <c r="K72" s="5">
        <f t="shared" si="6"/>
        <v>24523</v>
      </c>
      <c r="L72" s="32">
        <f t="shared" si="11"/>
        <v>0.65456541604209761</v>
      </c>
      <c r="M72" s="5">
        <f t="shared" si="2"/>
        <v>25553.369003838499</v>
      </c>
      <c r="N72" s="5">
        <f t="shared" si="3"/>
        <v>29812.263837811581</v>
      </c>
      <c r="O72" s="5">
        <f t="shared" si="7"/>
        <v>119249.05535124632</v>
      </c>
      <c r="P72" s="70">
        <f t="shared" si="8"/>
        <v>0.95967776289366291</v>
      </c>
      <c r="Q72" s="70">
        <f t="shared" si="9"/>
        <v>0.82258093962313972</v>
      </c>
      <c r="R72" s="70">
        <f t="shared" si="10"/>
        <v>0.20564523490578493</v>
      </c>
      <c r="S72" s="82">
        <f t="shared" si="12"/>
        <v>29.026464951270238</v>
      </c>
    </row>
    <row r="73" spans="1:19" x14ac:dyDescent="0.35">
      <c r="A73" s="1"/>
      <c r="B73" s="1">
        <v>13</v>
      </c>
      <c r="C73" s="29">
        <v>23853</v>
      </c>
      <c r="D73" s="119">
        <f t="shared" si="19"/>
        <v>21682</v>
      </c>
      <c r="E73" s="76">
        <f t="shared" si="16"/>
        <v>22581</v>
      </c>
      <c r="F73" s="30"/>
      <c r="G73" s="30"/>
      <c r="H73" s="80">
        <f t="shared" si="18"/>
        <v>20410</v>
      </c>
      <c r="I73" s="30"/>
      <c r="J73" s="5">
        <f t="shared" si="17"/>
        <v>0</v>
      </c>
      <c r="K73" s="5">
        <f t="shared" si="6"/>
        <v>23853</v>
      </c>
      <c r="L73" s="32">
        <f t="shared" si="11"/>
        <v>0.65456541604209761</v>
      </c>
      <c r="M73" s="5">
        <f t="shared" si="2"/>
        <v>25553.369003838499</v>
      </c>
      <c r="N73" s="5">
        <f t="shared" si="3"/>
        <v>29812.263837811581</v>
      </c>
      <c r="O73" s="5">
        <f t="shared" si="7"/>
        <v>119249.05535124632</v>
      </c>
      <c r="P73" s="70">
        <f t="shared" ref="P73" si="20">IF(K73=0,0%,K73/M73)</f>
        <v>0.93345812821851093</v>
      </c>
      <c r="Q73" s="70">
        <f t="shared" ref="Q73" si="21">IF(K73=0,0%,K73/N73)</f>
        <v>0.80010696704443796</v>
      </c>
      <c r="R73" s="70">
        <f t="shared" ref="R73" si="22">IF(K73=0,0%,K73/O73)</f>
        <v>0.20002674176110949</v>
      </c>
      <c r="S73" s="82">
        <f t="shared" si="12"/>
        <v>26.50685448371274</v>
      </c>
    </row>
    <row r="74" spans="1:19" s="126" customFormat="1" x14ac:dyDescent="0.35">
      <c r="A74" s="118">
        <f>$A$36</f>
        <v>2026</v>
      </c>
      <c r="B74" s="118">
        <v>1</v>
      </c>
      <c r="C74" s="29">
        <v>22356</v>
      </c>
      <c r="D74" s="119">
        <f t="shared" si="19"/>
        <v>21682</v>
      </c>
      <c r="E74" s="120">
        <f t="shared" ref="E74:E76" si="23">H73</f>
        <v>20410</v>
      </c>
      <c r="F74" s="121"/>
      <c r="G74" s="121"/>
      <c r="H74" s="120">
        <f t="shared" ref="H74:H76" si="24">IF(F74&gt;0,E74+F74+I74-G74,E74+D74+I74-C74)</f>
        <v>19736</v>
      </c>
      <c r="I74" s="121"/>
      <c r="J74" s="122"/>
      <c r="K74" s="122">
        <f t="shared" si="6"/>
        <v>22356</v>
      </c>
      <c r="L74" s="123">
        <f t="shared" si="11"/>
        <v>0.65456541604209761</v>
      </c>
      <c r="M74" s="122">
        <f t="shared" si="2"/>
        <v>25553.369003838499</v>
      </c>
      <c r="N74" s="122">
        <f t="shared" si="3"/>
        <v>29812.263837811581</v>
      </c>
      <c r="O74" s="122">
        <f t="shared" si="7"/>
        <v>119249.05535124632</v>
      </c>
      <c r="P74" s="124">
        <f t="shared" si="8"/>
        <v>0.87487485492193984</v>
      </c>
      <c r="Q74" s="124">
        <f t="shared" si="9"/>
        <v>0.74989273279023416</v>
      </c>
      <c r="R74" s="124">
        <f t="shared" si="10"/>
        <v>0.18747318319755854</v>
      </c>
      <c r="S74" s="125">
        <f t="shared" si="12"/>
        <v>25.562712470925032</v>
      </c>
    </row>
    <row r="75" spans="1:19" s="126" customFormat="1" x14ac:dyDescent="0.35">
      <c r="A75" s="118"/>
      <c r="B75" s="118">
        <v>2</v>
      </c>
      <c r="C75" s="29">
        <v>22454</v>
      </c>
      <c r="D75" s="119">
        <f t="shared" si="19"/>
        <v>21682</v>
      </c>
      <c r="E75" s="120">
        <f t="shared" si="23"/>
        <v>19736</v>
      </c>
      <c r="F75" s="121"/>
      <c r="G75" s="121"/>
      <c r="H75" s="120">
        <f t="shared" si="24"/>
        <v>18964</v>
      </c>
      <c r="I75" s="121"/>
      <c r="J75" s="122"/>
      <c r="K75" s="122">
        <f t="shared" si="6"/>
        <v>22454</v>
      </c>
      <c r="L75" s="123">
        <f t="shared" si="11"/>
        <v>0.65456541604209761</v>
      </c>
      <c r="M75" s="122">
        <f t="shared" si="2"/>
        <v>25553.369003838499</v>
      </c>
      <c r="N75" s="122">
        <f t="shared" si="3"/>
        <v>29812.263837811581</v>
      </c>
      <c r="O75" s="122">
        <f t="shared" si="7"/>
        <v>119249.05535124632</v>
      </c>
      <c r="P75" s="124">
        <f t="shared" si="8"/>
        <v>0.87870996566546944</v>
      </c>
      <c r="Q75" s="124">
        <f t="shared" si="9"/>
        <v>0.75317997057040242</v>
      </c>
      <c r="R75" s="124">
        <f t="shared" si="10"/>
        <v>0.18829499264260061</v>
      </c>
      <c r="S75" s="125">
        <f t="shared" si="12"/>
        <v>24.610670704551527</v>
      </c>
    </row>
    <row r="76" spans="1:19" s="126" customFormat="1" x14ac:dyDescent="0.35">
      <c r="A76" s="118"/>
      <c r="B76" s="118">
        <v>3</v>
      </c>
      <c r="C76" s="29">
        <v>21545</v>
      </c>
      <c r="D76" s="119">
        <f t="shared" si="19"/>
        <v>21682</v>
      </c>
      <c r="E76" s="120">
        <f t="shared" si="23"/>
        <v>18964</v>
      </c>
      <c r="F76" s="121"/>
      <c r="G76" s="121"/>
      <c r="H76" s="120">
        <f t="shared" si="24"/>
        <v>19101</v>
      </c>
      <c r="I76" s="121"/>
      <c r="J76" s="122"/>
      <c r="K76" s="122">
        <f t="shared" si="6"/>
        <v>21545</v>
      </c>
      <c r="L76" s="123">
        <f t="shared" si="11"/>
        <v>0.65456541604209761</v>
      </c>
      <c r="M76" s="122">
        <f t="shared" si="2"/>
        <v>25553.369003838499</v>
      </c>
      <c r="N76" s="122">
        <f t="shared" si="3"/>
        <v>29812.263837811581</v>
      </c>
      <c r="O76" s="122">
        <f t="shared" si="7"/>
        <v>119249.05535124632</v>
      </c>
      <c r="P76" s="124">
        <f t="shared" si="8"/>
        <v>0.84313735683007662</v>
      </c>
      <c r="Q76" s="124">
        <f t="shared" si="9"/>
        <v>0.72268916299720853</v>
      </c>
      <c r="R76" s="124">
        <f t="shared" si="10"/>
        <v>0.18067229074930213</v>
      </c>
      <c r="S76" s="125">
        <f t="shared" si="12"/>
        <v>24.645718264098399</v>
      </c>
    </row>
    <row r="77" spans="1:19" s="126" customFormat="1" x14ac:dyDescent="0.35">
      <c r="A77" s="118"/>
      <c r="B77" s="118">
        <v>4</v>
      </c>
      <c r="C77" s="29">
        <v>21429</v>
      </c>
      <c r="D77" s="119">
        <f t="shared" si="19"/>
        <v>21682</v>
      </c>
      <c r="E77" s="120">
        <f t="shared" ref="E77:E83" si="25">H76</f>
        <v>19101</v>
      </c>
      <c r="F77" s="121"/>
      <c r="G77" s="121"/>
      <c r="H77" s="120">
        <f t="shared" ref="H77:H84" si="26">IF(F77&gt;0,E77+F77+I77-G77,E77+D77+I77-C77)</f>
        <v>19354</v>
      </c>
      <c r="I77" s="121"/>
      <c r="J77" s="122"/>
      <c r="K77" s="122">
        <f t="shared" si="6"/>
        <v>21429</v>
      </c>
      <c r="L77" s="123">
        <f t="shared" si="11"/>
        <v>0.65456541604209761</v>
      </c>
      <c r="M77" s="122">
        <f t="shared" si="2"/>
        <v>25553.369003838499</v>
      </c>
      <c r="N77" s="122">
        <f t="shared" si="3"/>
        <v>29812.263837811581</v>
      </c>
      <c r="O77" s="122">
        <f t="shared" si="7"/>
        <v>119249.05535124632</v>
      </c>
      <c r="P77" s="124">
        <f t="shared" si="8"/>
        <v>0.83859783799079657</v>
      </c>
      <c r="Q77" s="124">
        <f t="shared" si="9"/>
        <v>0.71879814684925425</v>
      </c>
      <c r="R77" s="124">
        <f t="shared" si="10"/>
        <v>0.17969953671231356</v>
      </c>
      <c r="S77" s="125">
        <f t="shared" si="12"/>
        <v>24.958140837183258</v>
      </c>
    </row>
    <row r="78" spans="1:19" s="126" customFormat="1" x14ac:dyDescent="0.35">
      <c r="A78" s="118"/>
      <c r="B78" s="118">
        <v>5</v>
      </c>
      <c r="C78" s="29">
        <f t="shared" ref="C78:C86" si="27">+C77</f>
        <v>21429</v>
      </c>
      <c r="D78" s="119">
        <f t="shared" si="19"/>
        <v>21682</v>
      </c>
      <c r="E78" s="120">
        <f t="shared" si="25"/>
        <v>19354</v>
      </c>
      <c r="F78" s="121"/>
      <c r="G78" s="121"/>
      <c r="H78" s="120">
        <f t="shared" si="26"/>
        <v>19607</v>
      </c>
      <c r="I78" s="121"/>
      <c r="J78" s="122"/>
      <c r="K78" s="122">
        <f t="shared" si="6"/>
        <v>21429</v>
      </c>
      <c r="L78" s="123">
        <f t="shared" si="11"/>
        <v>0.65456541604209761</v>
      </c>
      <c r="M78" s="122">
        <f t="shared" si="2"/>
        <v>25553.369003838499</v>
      </c>
      <c r="N78" s="122">
        <f t="shared" si="3"/>
        <v>29812.263837811581</v>
      </c>
      <c r="O78" s="122">
        <f t="shared" si="7"/>
        <v>119249.05535124632</v>
      </c>
      <c r="P78" s="124">
        <f t="shared" si="8"/>
        <v>0.83859783799079657</v>
      </c>
      <c r="Q78" s="124">
        <f t="shared" si="9"/>
        <v>0.71879814684925425</v>
      </c>
      <c r="R78" s="124">
        <f t="shared" si="10"/>
        <v>0.17969953671231356</v>
      </c>
      <c r="S78" s="125">
        <f t="shared" si="12"/>
        <v>25.288720892248822</v>
      </c>
    </row>
    <row r="79" spans="1:19" s="126" customFormat="1" x14ac:dyDescent="0.35">
      <c r="A79" s="118"/>
      <c r="B79" s="118">
        <v>6</v>
      </c>
      <c r="C79" s="29">
        <f t="shared" si="27"/>
        <v>21429</v>
      </c>
      <c r="D79" s="119">
        <f t="shared" si="19"/>
        <v>21682</v>
      </c>
      <c r="E79" s="120">
        <f t="shared" si="25"/>
        <v>19607</v>
      </c>
      <c r="F79" s="121"/>
      <c r="G79" s="121"/>
      <c r="H79" s="120">
        <f t="shared" si="26"/>
        <v>19860</v>
      </c>
      <c r="I79" s="121"/>
      <c r="J79" s="122"/>
      <c r="K79" s="122">
        <f t="shared" si="6"/>
        <v>21429</v>
      </c>
      <c r="L79" s="123">
        <f t="shared" si="11"/>
        <v>0.65456541604209761</v>
      </c>
      <c r="M79" s="122">
        <f t="shared" si="2"/>
        <v>25553.369003838499</v>
      </c>
      <c r="N79" s="122">
        <f t="shared" si="3"/>
        <v>29812.263837811581</v>
      </c>
      <c r="O79" s="122">
        <f t="shared" si="7"/>
        <v>119249.05535124632</v>
      </c>
      <c r="P79" s="124">
        <f t="shared" si="8"/>
        <v>0.83859783799079657</v>
      </c>
      <c r="Q79" s="124">
        <f t="shared" si="9"/>
        <v>0.71879814684925425</v>
      </c>
      <c r="R79" s="124">
        <f t="shared" si="10"/>
        <v>0.17969953671231356</v>
      </c>
      <c r="S79" s="125">
        <f t="shared" si="12"/>
        <v>25.619300947314386</v>
      </c>
    </row>
    <row r="80" spans="1:19" s="126" customFormat="1" x14ac:dyDescent="0.35">
      <c r="A80" s="118"/>
      <c r="B80" s="118">
        <v>7</v>
      </c>
      <c r="C80" s="29">
        <f t="shared" si="27"/>
        <v>21429</v>
      </c>
      <c r="D80" s="119">
        <f t="shared" si="19"/>
        <v>21682</v>
      </c>
      <c r="E80" s="120">
        <f t="shared" si="25"/>
        <v>19860</v>
      </c>
      <c r="F80" s="121"/>
      <c r="G80" s="121"/>
      <c r="H80" s="120">
        <f t="shared" si="26"/>
        <v>20113</v>
      </c>
      <c r="I80" s="121"/>
      <c r="J80" s="122"/>
      <c r="K80" s="122">
        <f t="shared" si="6"/>
        <v>21429</v>
      </c>
      <c r="L80" s="123">
        <f t="shared" si="11"/>
        <v>0.65456541604209761</v>
      </c>
      <c r="M80" s="122">
        <f t="shared" si="2"/>
        <v>25553.369003838499</v>
      </c>
      <c r="N80" s="122">
        <f t="shared" si="3"/>
        <v>29812.263837811581</v>
      </c>
      <c r="O80" s="122">
        <f t="shared" si="7"/>
        <v>119249.05535124632</v>
      </c>
      <c r="P80" s="124">
        <f t="shared" si="8"/>
        <v>0.83859783799079657</v>
      </c>
      <c r="Q80" s="124">
        <f t="shared" si="9"/>
        <v>0.71879814684925425</v>
      </c>
      <c r="R80" s="124">
        <f t="shared" si="10"/>
        <v>0.17969953671231356</v>
      </c>
      <c r="S80" s="125">
        <f t="shared" si="12"/>
        <v>25.949881002379954</v>
      </c>
    </row>
    <row r="81" spans="1:19" s="126" customFormat="1" x14ac:dyDescent="0.35">
      <c r="A81" s="118"/>
      <c r="B81" s="118">
        <v>8</v>
      </c>
      <c r="C81" s="29">
        <f t="shared" si="27"/>
        <v>21429</v>
      </c>
      <c r="D81" s="119">
        <f t="shared" si="19"/>
        <v>21682</v>
      </c>
      <c r="E81" s="120">
        <f t="shared" si="25"/>
        <v>20113</v>
      </c>
      <c r="F81" s="121"/>
      <c r="G81" s="121"/>
      <c r="H81" s="120">
        <f t="shared" si="26"/>
        <v>20366</v>
      </c>
      <c r="I81" s="121"/>
      <c r="J81" s="122"/>
      <c r="K81" s="122">
        <f t="shared" si="6"/>
        <v>21429</v>
      </c>
      <c r="L81" s="123">
        <f t="shared" si="11"/>
        <v>0.65456541604209761</v>
      </c>
      <c r="M81" s="122">
        <f t="shared" si="2"/>
        <v>25553.369003838499</v>
      </c>
      <c r="N81" s="122">
        <f t="shared" si="3"/>
        <v>29812.263837811581</v>
      </c>
      <c r="O81" s="122">
        <f t="shared" si="7"/>
        <v>119249.05535124632</v>
      </c>
      <c r="P81" s="124">
        <f t="shared" si="8"/>
        <v>0.83859783799079657</v>
      </c>
      <c r="Q81" s="124">
        <f t="shared" si="9"/>
        <v>0.71879814684925425</v>
      </c>
      <c r="R81" s="124">
        <f t="shared" si="10"/>
        <v>0.17969953671231356</v>
      </c>
      <c r="S81" s="125">
        <f t="shared" si="12"/>
        <v>26.280461057445518</v>
      </c>
    </row>
    <row r="82" spans="1:19" s="126" customFormat="1" x14ac:dyDescent="0.35">
      <c r="A82" s="118"/>
      <c r="B82" s="118">
        <v>9</v>
      </c>
      <c r="C82" s="29">
        <f t="shared" si="27"/>
        <v>21429</v>
      </c>
      <c r="D82" s="119">
        <f t="shared" si="19"/>
        <v>21682</v>
      </c>
      <c r="E82" s="120">
        <f t="shared" si="25"/>
        <v>20366</v>
      </c>
      <c r="F82" s="121"/>
      <c r="G82" s="121"/>
      <c r="H82" s="120">
        <f t="shared" si="26"/>
        <v>20619</v>
      </c>
      <c r="I82" s="121"/>
      <c r="J82" s="122"/>
      <c r="K82" s="122">
        <f t="shared" si="6"/>
        <v>21429</v>
      </c>
      <c r="L82" s="123">
        <f t="shared" si="11"/>
        <v>0.65456541604209761</v>
      </c>
      <c r="M82" s="122">
        <f t="shared" si="2"/>
        <v>25553.369003838499</v>
      </c>
      <c r="N82" s="122">
        <f t="shared" si="3"/>
        <v>29812.263837811581</v>
      </c>
      <c r="O82" s="122">
        <f t="shared" si="7"/>
        <v>119249.05535124632</v>
      </c>
      <c r="P82" s="124">
        <f t="shared" si="8"/>
        <v>0.83859783799079657</v>
      </c>
      <c r="Q82" s="124">
        <f t="shared" si="9"/>
        <v>0.71879814684925425</v>
      </c>
      <c r="R82" s="124">
        <f t="shared" si="10"/>
        <v>0.17969953671231356</v>
      </c>
      <c r="S82" s="125">
        <f t="shared" si="12"/>
        <v>26.611041112511085</v>
      </c>
    </row>
    <row r="83" spans="1:19" s="126" customFormat="1" x14ac:dyDescent="0.35">
      <c r="A83" s="118"/>
      <c r="B83" s="118">
        <v>10</v>
      </c>
      <c r="C83" s="29">
        <f t="shared" si="27"/>
        <v>21429</v>
      </c>
      <c r="D83" s="119">
        <f t="shared" si="19"/>
        <v>21682</v>
      </c>
      <c r="E83" s="120">
        <f t="shared" si="25"/>
        <v>20619</v>
      </c>
      <c r="F83" s="121"/>
      <c r="G83" s="121"/>
      <c r="H83" s="120">
        <f t="shared" si="26"/>
        <v>20872</v>
      </c>
      <c r="I83" s="121"/>
      <c r="J83" s="122"/>
      <c r="K83" s="122">
        <f t="shared" si="6"/>
        <v>21429</v>
      </c>
      <c r="L83" s="123">
        <f t="shared" si="11"/>
        <v>0.65456541604209761</v>
      </c>
      <c r="M83" s="122">
        <f t="shared" si="2"/>
        <v>25553.369003838499</v>
      </c>
      <c r="N83" s="122">
        <f t="shared" si="3"/>
        <v>29812.263837811581</v>
      </c>
      <c r="O83" s="122">
        <f t="shared" si="7"/>
        <v>119249.05535124632</v>
      </c>
      <c r="P83" s="124">
        <f t="shared" si="8"/>
        <v>0.83859783799079657</v>
      </c>
      <c r="Q83" s="124">
        <f t="shared" si="9"/>
        <v>0.71879814684925425</v>
      </c>
      <c r="R83" s="124">
        <f t="shared" si="10"/>
        <v>0.17969953671231356</v>
      </c>
      <c r="S83" s="125">
        <f t="shared" si="12"/>
        <v>26.941621167576649</v>
      </c>
    </row>
    <row r="84" spans="1:19" s="126" customFormat="1" x14ac:dyDescent="0.35">
      <c r="A84" s="118"/>
      <c r="B84" s="118">
        <v>11</v>
      </c>
      <c r="C84" s="29">
        <f t="shared" si="27"/>
        <v>21429</v>
      </c>
      <c r="D84" s="119">
        <f t="shared" si="19"/>
        <v>21682</v>
      </c>
      <c r="E84" s="119">
        <f>+E83</f>
        <v>20619</v>
      </c>
      <c r="F84" s="121"/>
      <c r="G84" s="121"/>
      <c r="H84" s="120">
        <f t="shared" si="26"/>
        <v>20872</v>
      </c>
      <c r="I84" s="121"/>
      <c r="J84" s="122"/>
      <c r="K84" s="122">
        <f t="shared" si="6"/>
        <v>21429</v>
      </c>
      <c r="L84" s="123">
        <f t="shared" si="11"/>
        <v>0.65456541604209761</v>
      </c>
      <c r="M84" s="122">
        <f t="shared" si="2"/>
        <v>25553.369003838499</v>
      </c>
      <c r="N84" s="122">
        <f t="shared" si="3"/>
        <v>29812.263837811581</v>
      </c>
      <c r="O84" s="122">
        <f t="shared" si="7"/>
        <v>119249.05535124632</v>
      </c>
      <c r="P84" s="124">
        <f t="shared" si="8"/>
        <v>0.83859783799079657</v>
      </c>
      <c r="Q84" s="124">
        <f t="shared" si="9"/>
        <v>0.71879814684925425</v>
      </c>
      <c r="R84" s="124">
        <f t="shared" si="10"/>
        <v>0.17969953671231356</v>
      </c>
      <c r="S84" s="125">
        <f t="shared" si="12"/>
        <v>26.941621167576649</v>
      </c>
    </row>
    <row r="85" spans="1:19" s="126" customFormat="1" x14ac:dyDescent="0.35">
      <c r="A85" s="118"/>
      <c r="B85" s="118">
        <v>12</v>
      </c>
      <c r="C85" s="29">
        <f t="shared" si="27"/>
        <v>21429</v>
      </c>
      <c r="D85" s="119">
        <f t="shared" si="19"/>
        <v>21682</v>
      </c>
      <c r="E85" s="119">
        <f>+E84</f>
        <v>20619</v>
      </c>
      <c r="F85" s="121"/>
      <c r="G85" s="121"/>
      <c r="H85" s="120">
        <f>IF(F85&gt;0,E85+F85+I85-G85,E85+D85+I85-C85)</f>
        <v>20872</v>
      </c>
      <c r="I85" s="121"/>
      <c r="J85" s="122"/>
      <c r="K85" s="122">
        <f t="shared" si="6"/>
        <v>21429</v>
      </c>
      <c r="L85" s="123">
        <f>L84</f>
        <v>0.65456541604209761</v>
      </c>
      <c r="M85" s="122">
        <f t="shared" si="2"/>
        <v>25553.369003838499</v>
      </c>
      <c r="N85" s="122">
        <f t="shared" si="3"/>
        <v>29812.263837811581</v>
      </c>
      <c r="O85" s="122">
        <f t="shared" si="7"/>
        <v>119249.05535124632</v>
      </c>
      <c r="P85" s="124">
        <f t="shared" si="8"/>
        <v>0.83859783799079657</v>
      </c>
      <c r="Q85" s="124">
        <f t="shared" si="9"/>
        <v>0.71879814684925425</v>
      </c>
      <c r="R85" s="124">
        <f t="shared" si="10"/>
        <v>0.17969953671231356</v>
      </c>
      <c r="S85" s="125">
        <f t="shared" si="12"/>
        <v>26.941621167576649</v>
      </c>
    </row>
    <row r="86" spans="1:19" s="126" customFormat="1" x14ac:dyDescent="0.35">
      <c r="A86" s="118"/>
      <c r="B86" s="118">
        <v>13</v>
      </c>
      <c r="C86" s="29">
        <f t="shared" si="27"/>
        <v>21429</v>
      </c>
      <c r="D86" s="119">
        <f t="shared" si="19"/>
        <v>21682</v>
      </c>
      <c r="E86" s="119">
        <f>+E85</f>
        <v>20619</v>
      </c>
      <c r="F86" s="121"/>
      <c r="G86" s="121"/>
      <c r="H86" s="120">
        <f>IF(F86&gt;0,E86+F86+I86-G86,E86+D86+I86-C86)</f>
        <v>20872</v>
      </c>
      <c r="I86" s="121"/>
      <c r="J86" s="122"/>
      <c r="K86" s="122">
        <f t="shared" si="6"/>
        <v>21429</v>
      </c>
      <c r="L86" s="123">
        <f t="shared" si="11"/>
        <v>0.65456541604209761</v>
      </c>
      <c r="M86" s="122">
        <f t="shared" si="2"/>
        <v>25553.369003838499</v>
      </c>
      <c r="N86" s="122">
        <f t="shared" si="3"/>
        <v>29812.263837811581</v>
      </c>
      <c r="O86" s="122">
        <f t="shared" si="7"/>
        <v>119249.05535124632</v>
      </c>
      <c r="P86" s="124">
        <f t="shared" si="8"/>
        <v>0.83859783799079657</v>
      </c>
      <c r="Q86" s="124">
        <f t="shared" si="9"/>
        <v>0.71879814684925425</v>
      </c>
      <c r="R86" s="124">
        <f t="shared" si="10"/>
        <v>0.17969953671231356</v>
      </c>
      <c r="S86" s="125">
        <f t="shared" si="12"/>
        <v>26.941621167576649</v>
      </c>
    </row>
    <row r="87" spans="1:19" x14ac:dyDescent="0.35">
      <c r="A87" s="1">
        <f>$A$37</f>
        <v>2027</v>
      </c>
      <c r="B87" s="1">
        <v>1</v>
      </c>
      <c r="C87" s="30">
        <f t="shared" ref="C87:C99" si="28">IF(ISBLANK(G74),C74*(1+$H$37),G74*(1+$H$37))</f>
        <v>21238.2</v>
      </c>
      <c r="D87" s="30"/>
      <c r="E87" s="30"/>
      <c r="F87" s="30"/>
      <c r="G87" s="30"/>
      <c r="H87" s="30"/>
      <c r="I87" s="30"/>
      <c r="J87" s="5"/>
      <c r="K87" s="5">
        <f t="shared" si="6"/>
        <v>21238.2</v>
      </c>
      <c r="L87" s="32">
        <f t="shared" si="11"/>
        <v>0.65456541604209761</v>
      </c>
      <c r="M87" s="5">
        <f t="shared" si="2"/>
        <v>25553.369003838499</v>
      </c>
      <c r="N87" s="5">
        <f t="shared" si="3"/>
        <v>29812.263837811581</v>
      </c>
      <c r="O87" s="5">
        <f t="shared" si="7"/>
        <v>119249.05535124632</v>
      </c>
      <c r="P87" s="70">
        <f t="shared" si="8"/>
        <v>0.83113111217584279</v>
      </c>
      <c r="Q87" s="70">
        <f t="shared" si="9"/>
        <v>0.71239809615072247</v>
      </c>
      <c r="R87" s="70">
        <f t="shared" si="10"/>
        <v>0.17809952403768062</v>
      </c>
      <c r="S87" s="82" t="e">
        <f t="shared" si="12"/>
        <v>#N/A</v>
      </c>
    </row>
    <row r="88" spans="1:19" x14ac:dyDescent="0.35">
      <c r="A88" s="1"/>
      <c r="B88" s="1">
        <v>2</v>
      </c>
      <c r="C88" s="30">
        <f t="shared" si="28"/>
        <v>21331.3</v>
      </c>
      <c r="D88" s="30"/>
      <c r="E88" s="30"/>
      <c r="F88" s="30"/>
      <c r="G88" s="30"/>
      <c r="H88" s="30"/>
      <c r="I88" s="30"/>
      <c r="J88" s="5"/>
      <c r="K88" s="5">
        <f t="shared" si="6"/>
        <v>21331.3</v>
      </c>
      <c r="L88" s="32">
        <f t="shared" si="11"/>
        <v>0.65456541604209761</v>
      </c>
      <c r="M88" s="5">
        <f t="shared" si="2"/>
        <v>25553.369003838499</v>
      </c>
      <c r="N88" s="5">
        <f t="shared" si="3"/>
        <v>29812.263837811581</v>
      </c>
      <c r="O88" s="5">
        <f t="shared" si="7"/>
        <v>119249.05535124632</v>
      </c>
      <c r="P88" s="70">
        <f t="shared" si="8"/>
        <v>0.83477446738219596</v>
      </c>
      <c r="Q88" s="70">
        <f t="shared" si="9"/>
        <v>0.71552097204188236</v>
      </c>
      <c r="R88" s="70">
        <f t="shared" si="10"/>
        <v>0.17888024301047059</v>
      </c>
      <c r="S88" s="82" t="e">
        <f t="shared" si="12"/>
        <v>#N/A</v>
      </c>
    </row>
    <row r="89" spans="1:19" x14ac:dyDescent="0.35">
      <c r="A89" s="1"/>
      <c r="B89" s="1">
        <v>3</v>
      </c>
      <c r="C89" s="30">
        <f t="shared" si="28"/>
        <v>20467.75</v>
      </c>
      <c r="D89" s="30"/>
      <c r="E89" s="30"/>
      <c r="F89" s="30"/>
      <c r="G89" s="30"/>
      <c r="H89" s="30"/>
      <c r="I89" s="30"/>
      <c r="J89" s="5"/>
      <c r="K89" s="5">
        <f t="shared" si="6"/>
        <v>20467.75</v>
      </c>
      <c r="L89" s="32">
        <f t="shared" si="11"/>
        <v>0.65456541604209761</v>
      </c>
      <c r="M89" s="5">
        <f t="shared" si="2"/>
        <v>25553.369003838499</v>
      </c>
      <c r="N89" s="5">
        <f t="shared" si="3"/>
        <v>29812.263837811581</v>
      </c>
      <c r="O89" s="5">
        <f t="shared" si="7"/>
        <v>119249.05535124632</v>
      </c>
      <c r="P89" s="70">
        <f t="shared" si="8"/>
        <v>0.80098048898857277</v>
      </c>
      <c r="Q89" s="70">
        <f t="shared" si="9"/>
        <v>0.68655470484734815</v>
      </c>
      <c r="R89" s="70">
        <f t="shared" si="10"/>
        <v>0.17163867621183704</v>
      </c>
      <c r="S89" s="82" t="e">
        <f t="shared" si="12"/>
        <v>#N/A</v>
      </c>
    </row>
    <row r="90" spans="1:19" x14ac:dyDescent="0.35">
      <c r="A90" s="1"/>
      <c r="B90" s="1">
        <v>4</v>
      </c>
      <c r="C90" s="30">
        <f t="shared" si="28"/>
        <v>20357.55</v>
      </c>
      <c r="D90" s="30"/>
      <c r="E90" s="30"/>
      <c r="F90" s="30"/>
      <c r="G90" s="30"/>
      <c r="H90" s="30"/>
      <c r="I90" s="30"/>
      <c r="J90" s="5"/>
      <c r="K90" s="5">
        <f t="shared" si="6"/>
        <v>20357.55</v>
      </c>
      <c r="L90" s="32">
        <f t="shared" si="11"/>
        <v>0.65456541604209761</v>
      </c>
      <c r="M90" s="5">
        <f t="shared" si="2"/>
        <v>25553.369003838499</v>
      </c>
      <c r="N90" s="5">
        <f t="shared" si="3"/>
        <v>29812.263837811581</v>
      </c>
      <c r="O90" s="5">
        <f t="shared" si="7"/>
        <v>119249.05535124632</v>
      </c>
      <c r="P90" s="70">
        <f t="shared" si="8"/>
        <v>0.79666794609125668</v>
      </c>
      <c r="Q90" s="70">
        <f t="shared" si="9"/>
        <v>0.68285823950679148</v>
      </c>
      <c r="R90" s="70">
        <f t="shared" si="10"/>
        <v>0.17071455987669787</v>
      </c>
      <c r="S90" s="82" t="e">
        <f t="shared" si="12"/>
        <v>#N/A</v>
      </c>
    </row>
    <row r="91" spans="1:19" x14ac:dyDescent="0.35">
      <c r="A91" s="1"/>
      <c r="B91" s="1">
        <v>5</v>
      </c>
      <c r="C91" s="30">
        <f t="shared" si="28"/>
        <v>20357.55</v>
      </c>
      <c r="D91" s="30"/>
      <c r="E91" s="30"/>
      <c r="F91" s="30"/>
      <c r="G91" s="30"/>
      <c r="H91" s="30"/>
      <c r="I91" s="30"/>
      <c r="J91" s="5"/>
      <c r="K91" s="5">
        <f t="shared" si="6"/>
        <v>20357.55</v>
      </c>
      <c r="L91" s="32">
        <f t="shared" si="11"/>
        <v>0.65456541604209761</v>
      </c>
      <c r="M91" s="5">
        <f t="shared" si="2"/>
        <v>25553.369003838499</v>
      </c>
      <c r="N91" s="5">
        <f t="shared" si="3"/>
        <v>29812.263837811581</v>
      </c>
      <c r="O91" s="5">
        <f t="shared" si="7"/>
        <v>119249.05535124632</v>
      </c>
      <c r="P91" s="70">
        <f t="shared" si="8"/>
        <v>0.79666794609125668</v>
      </c>
      <c r="Q91" s="70">
        <f t="shared" si="9"/>
        <v>0.68285823950679148</v>
      </c>
      <c r="R91" s="70">
        <f t="shared" si="10"/>
        <v>0.17071455987669787</v>
      </c>
      <c r="S91" s="82" t="e">
        <f t="shared" si="12"/>
        <v>#N/A</v>
      </c>
    </row>
    <row r="92" spans="1:19" x14ac:dyDescent="0.35">
      <c r="A92" s="1"/>
      <c r="B92" s="1">
        <v>6</v>
      </c>
      <c r="C92" s="30">
        <f t="shared" si="28"/>
        <v>20357.55</v>
      </c>
      <c r="D92" s="30"/>
      <c r="E92" s="30"/>
      <c r="F92" s="30"/>
      <c r="G92" s="30"/>
      <c r="H92" s="30"/>
      <c r="I92" s="30"/>
      <c r="J92" s="5"/>
      <c r="K92" s="5">
        <f t="shared" si="6"/>
        <v>20357.55</v>
      </c>
      <c r="L92" s="32">
        <f t="shared" si="11"/>
        <v>0.65456541604209761</v>
      </c>
      <c r="M92" s="5">
        <f t="shared" si="2"/>
        <v>25553.369003838499</v>
      </c>
      <c r="N92" s="5">
        <f t="shared" si="3"/>
        <v>29812.263837811581</v>
      </c>
      <c r="O92" s="5">
        <f t="shared" si="7"/>
        <v>119249.05535124632</v>
      </c>
      <c r="P92" s="70">
        <f t="shared" si="8"/>
        <v>0.79666794609125668</v>
      </c>
      <c r="Q92" s="70">
        <f t="shared" si="9"/>
        <v>0.68285823950679148</v>
      </c>
      <c r="R92" s="70">
        <f t="shared" si="10"/>
        <v>0.17071455987669787</v>
      </c>
      <c r="S92" s="82" t="e">
        <f t="shared" si="12"/>
        <v>#N/A</v>
      </c>
    </row>
    <row r="93" spans="1:19" x14ac:dyDescent="0.35">
      <c r="A93" s="1"/>
      <c r="B93" s="1">
        <v>7</v>
      </c>
      <c r="C93" s="30">
        <f t="shared" si="28"/>
        <v>20357.55</v>
      </c>
      <c r="D93" s="30"/>
      <c r="E93" s="30"/>
      <c r="F93" s="30"/>
      <c r="G93" s="30"/>
      <c r="H93" s="30"/>
      <c r="I93" s="30"/>
      <c r="J93" s="5"/>
      <c r="K93" s="5">
        <f t="shared" si="6"/>
        <v>20357.55</v>
      </c>
      <c r="L93" s="32">
        <f t="shared" si="11"/>
        <v>0.65456541604209761</v>
      </c>
      <c r="M93" s="5">
        <f t="shared" si="2"/>
        <v>25553.369003838499</v>
      </c>
      <c r="N93" s="5">
        <f t="shared" si="3"/>
        <v>29812.263837811581</v>
      </c>
      <c r="O93" s="5">
        <f t="shared" si="7"/>
        <v>119249.05535124632</v>
      </c>
      <c r="P93" s="70">
        <f t="shared" si="8"/>
        <v>0.79666794609125668</v>
      </c>
      <c r="Q93" s="70">
        <f t="shared" si="9"/>
        <v>0.68285823950679148</v>
      </c>
      <c r="R93" s="70">
        <f t="shared" si="10"/>
        <v>0.17071455987669787</v>
      </c>
      <c r="S93" s="82" t="e">
        <f t="shared" si="12"/>
        <v>#N/A</v>
      </c>
    </row>
    <row r="94" spans="1:19" x14ac:dyDescent="0.35">
      <c r="A94" s="1"/>
      <c r="B94" s="1">
        <v>8</v>
      </c>
      <c r="C94" s="30">
        <f t="shared" si="28"/>
        <v>20357.55</v>
      </c>
      <c r="D94" s="30"/>
      <c r="E94" s="30"/>
      <c r="F94" s="30"/>
      <c r="G94" s="30"/>
      <c r="H94" s="30"/>
      <c r="I94" s="30"/>
      <c r="J94" s="5"/>
      <c r="K94" s="5">
        <f t="shared" si="6"/>
        <v>20357.55</v>
      </c>
      <c r="L94" s="32">
        <f t="shared" si="11"/>
        <v>0.65456541604209761</v>
      </c>
      <c r="M94" s="5">
        <f t="shared" si="2"/>
        <v>25553.369003838499</v>
      </c>
      <c r="N94" s="5">
        <f t="shared" si="3"/>
        <v>29812.263837811581</v>
      </c>
      <c r="O94" s="5">
        <f t="shared" si="7"/>
        <v>119249.05535124632</v>
      </c>
      <c r="P94" s="70">
        <f t="shared" si="8"/>
        <v>0.79666794609125668</v>
      </c>
      <c r="Q94" s="70">
        <f t="shared" si="9"/>
        <v>0.68285823950679148</v>
      </c>
      <c r="R94" s="70">
        <f t="shared" si="10"/>
        <v>0.17071455987669787</v>
      </c>
      <c r="S94" s="82" t="e">
        <f t="shared" si="12"/>
        <v>#N/A</v>
      </c>
    </row>
    <row r="95" spans="1:19" x14ac:dyDescent="0.35">
      <c r="A95" s="1"/>
      <c r="B95" s="1">
        <v>9</v>
      </c>
      <c r="C95" s="30">
        <f t="shared" si="28"/>
        <v>20357.55</v>
      </c>
      <c r="D95" s="30"/>
      <c r="E95" s="30"/>
      <c r="F95" s="30"/>
      <c r="G95" s="30"/>
      <c r="H95" s="30"/>
      <c r="I95" s="30"/>
      <c r="J95" s="5"/>
      <c r="K95" s="5">
        <f t="shared" si="6"/>
        <v>20357.55</v>
      </c>
      <c r="L95" s="32">
        <f t="shared" si="11"/>
        <v>0.65456541604209761</v>
      </c>
      <c r="M95" s="5">
        <f t="shared" si="2"/>
        <v>25553.369003838499</v>
      </c>
      <c r="N95" s="5">
        <f t="shared" si="3"/>
        <v>29812.263837811581</v>
      </c>
      <c r="O95" s="5">
        <f t="shared" si="7"/>
        <v>119249.05535124632</v>
      </c>
      <c r="P95" s="70">
        <f t="shared" si="8"/>
        <v>0.79666794609125668</v>
      </c>
      <c r="Q95" s="70">
        <f t="shared" si="9"/>
        <v>0.68285823950679148</v>
      </c>
      <c r="R95" s="70">
        <f t="shared" si="10"/>
        <v>0.17071455987669787</v>
      </c>
      <c r="S95" s="82" t="e">
        <f t="shared" si="12"/>
        <v>#N/A</v>
      </c>
    </row>
    <row r="96" spans="1:19" x14ac:dyDescent="0.35">
      <c r="A96" s="1"/>
      <c r="B96" s="1">
        <v>10</v>
      </c>
      <c r="C96" s="30">
        <f t="shared" si="28"/>
        <v>20357.55</v>
      </c>
      <c r="D96" s="30"/>
      <c r="E96" s="30"/>
      <c r="F96" s="30"/>
      <c r="G96" s="30"/>
      <c r="H96" s="30"/>
      <c r="I96" s="30"/>
      <c r="J96" s="5"/>
      <c r="K96" s="5">
        <f t="shared" si="6"/>
        <v>20357.55</v>
      </c>
      <c r="L96" s="32">
        <f t="shared" si="11"/>
        <v>0.65456541604209761</v>
      </c>
      <c r="M96" s="5">
        <f t="shared" si="2"/>
        <v>25553.369003838499</v>
      </c>
      <c r="N96" s="5">
        <f t="shared" si="3"/>
        <v>29812.263837811581</v>
      </c>
      <c r="O96" s="5">
        <f t="shared" si="7"/>
        <v>119249.05535124632</v>
      </c>
      <c r="P96" s="70">
        <f t="shared" si="8"/>
        <v>0.79666794609125668</v>
      </c>
      <c r="Q96" s="70">
        <f t="shared" si="9"/>
        <v>0.68285823950679148</v>
      </c>
      <c r="R96" s="70">
        <f t="shared" si="10"/>
        <v>0.17071455987669787</v>
      </c>
      <c r="S96" s="82" t="e">
        <f t="shared" si="12"/>
        <v>#N/A</v>
      </c>
    </row>
    <row r="97" spans="1:19" x14ac:dyDescent="0.35">
      <c r="A97" s="1"/>
      <c r="B97" s="1">
        <v>11</v>
      </c>
      <c r="C97" s="30">
        <f t="shared" si="28"/>
        <v>20357.55</v>
      </c>
      <c r="D97" s="30"/>
      <c r="E97" s="30"/>
      <c r="F97" s="30"/>
      <c r="G97" s="30"/>
      <c r="H97" s="30"/>
      <c r="I97" s="30"/>
      <c r="J97" s="5"/>
      <c r="K97" s="5">
        <f t="shared" si="6"/>
        <v>20357.55</v>
      </c>
      <c r="L97" s="32">
        <f t="shared" si="11"/>
        <v>0.65456541604209761</v>
      </c>
      <c r="M97" s="5">
        <f t="shared" si="2"/>
        <v>25553.369003838499</v>
      </c>
      <c r="N97" s="5">
        <f t="shared" si="3"/>
        <v>29812.263837811581</v>
      </c>
      <c r="O97" s="5">
        <f t="shared" si="7"/>
        <v>119249.05535124632</v>
      </c>
      <c r="P97" s="70">
        <f t="shared" si="8"/>
        <v>0.79666794609125668</v>
      </c>
      <c r="Q97" s="70">
        <f t="shared" si="9"/>
        <v>0.68285823950679148</v>
      </c>
      <c r="R97" s="70">
        <f t="shared" si="10"/>
        <v>0.17071455987669787</v>
      </c>
      <c r="S97" s="82" t="e">
        <f t="shared" si="12"/>
        <v>#N/A</v>
      </c>
    </row>
    <row r="98" spans="1:19" x14ac:dyDescent="0.35">
      <c r="A98" s="1"/>
      <c r="B98" s="1">
        <v>12</v>
      </c>
      <c r="C98" s="30">
        <f t="shared" si="28"/>
        <v>20357.55</v>
      </c>
      <c r="D98" s="30"/>
      <c r="E98" s="30"/>
      <c r="F98" s="30"/>
      <c r="G98" s="30"/>
      <c r="H98" s="30"/>
      <c r="I98" s="30"/>
      <c r="J98" s="5"/>
      <c r="K98" s="5">
        <f t="shared" si="6"/>
        <v>20357.55</v>
      </c>
      <c r="L98" s="32">
        <f t="shared" si="11"/>
        <v>0.65456541604209761</v>
      </c>
      <c r="M98" s="5">
        <f t="shared" si="2"/>
        <v>25553.369003838499</v>
      </c>
      <c r="N98" s="5">
        <f t="shared" si="3"/>
        <v>29812.263837811581</v>
      </c>
      <c r="O98" s="5">
        <f t="shared" si="7"/>
        <v>119249.05535124632</v>
      </c>
      <c r="P98" s="70">
        <f t="shared" si="8"/>
        <v>0.79666794609125668</v>
      </c>
      <c r="Q98" s="70">
        <f t="shared" si="9"/>
        <v>0.68285823950679148</v>
      </c>
      <c r="R98" s="70">
        <f t="shared" si="10"/>
        <v>0.17071455987669787</v>
      </c>
      <c r="S98" s="82" t="e">
        <f t="shared" si="12"/>
        <v>#N/A</v>
      </c>
    </row>
    <row r="99" spans="1:19" x14ac:dyDescent="0.35">
      <c r="A99" s="1"/>
      <c r="B99" s="1">
        <v>13</v>
      </c>
      <c r="C99" s="30">
        <f t="shared" si="28"/>
        <v>20357.55</v>
      </c>
      <c r="D99" s="30"/>
      <c r="E99" s="30"/>
      <c r="F99" s="30"/>
      <c r="G99" s="30"/>
      <c r="H99" s="30"/>
      <c r="I99" s="30"/>
      <c r="J99" s="5"/>
      <c r="K99" s="5">
        <f t="shared" si="6"/>
        <v>20357.55</v>
      </c>
      <c r="L99" s="32">
        <f t="shared" si="11"/>
        <v>0.65456541604209761</v>
      </c>
      <c r="M99" s="5">
        <f t="shared" si="2"/>
        <v>25553.369003838499</v>
      </c>
      <c r="N99" s="5">
        <f t="shared" si="3"/>
        <v>29812.263837811581</v>
      </c>
      <c r="O99" s="5">
        <f t="shared" si="7"/>
        <v>119249.05535124632</v>
      </c>
      <c r="P99" s="70">
        <f t="shared" si="8"/>
        <v>0.79666794609125668</v>
      </c>
      <c r="Q99" s="70">
        <f t="shared" si="9"/>
        <v>0.68285823950679148</v>
      </c>
      <c r="R99" s="70">
        <f t="shared" si="10"/>
        <v>0.17071455987669787</v>
      </c>
      <c r="S99" s="82" t="e">
        <f t="shared" si="12"/>
        <v>#N/A</v>
      </c>
    </row>
    <row r="100" spans="1:19" x14ac:dyDescent="0.35">
      <c r="A100" s="1">
        <f>$A$38</f>
        <v>2028</v>
      </c>
      <c r="B100" s="1">
        <v>1</v>
      </c>
      <c r="C100" s="30">
        <f t="shared" ref="C100:C112" si="29">IF(ISBLANK(G87),C87*(1+$H$38),G87*(1+$H$38))</f>
        <v>21238.2</v>
      </c>
      <c r="D100" s="30"/>
      <c r="E100" s="30"/>
      <c r="F100" s="30"/>
      <c r="G100" s="30"/>
      <c r="H100" s="30"/>
      <c r="I100" s="30"/>
      <c r="J100" s="5"/>
      <c r="K100" s="5">
        <f t="shared" si="6"/>
        <v>21238.2</v>
      </c>
      <c r="L100" s="32">
        <f t="shared" si="11"/>
        <v>0.65456541604209761</v>
      </c>
      <c r="M100" s="5">
        <f t="shared" si="2"/>
        <v>25553.369003838499</v>
      </c>
      <c r="N100" s="5">
        <f t="shared" si="3"/>
        <v>29812.263837811581</v>
      </c>
      <c r="O100" s="5">
        <f t="shared" si="7"/>
        <v>119249.05535124632</v>
      </c>
      <c r="P100" s="70">
        <f t="shared" si="8"/>
        <v>0.83113111217584279</v>
      </c>
      <c r="Q100" s="70">
        <f t="shared" si="9"/>
        <v>0.71239809615072247</v>
      </c>
      <c r="R100" s="70">
        <f t="shared" si="10"/>
        <v>0.17809952403768062</v>
      </c>
      <c r="S100" s="82" t="e">
        <f t="shared" si="12"/>
        <v>#N/A</v>
      </c>
    </row>
    <row r="101" spans="1:19" x14ac:dyDescent="0.35">
      <c r="A101" s="1"/>
      <c r="B101" s="1">
        <v>2</v>
      </c>
      <c r="C101" s="30">
        <f t="shared" si="29"/>
        <v>21331.3</v>
      </c>
      <c r="D101" s="30"/>
      <c r="E101" s="30"/>
      <c r="F101" s="30"/>
      <c r="G101" s="30"/>
      <c r="H101" s="30"/>
      <c r="I101" s="30"/>
      <c r="J101" s="5"/>
      <c r="K101" s="5">
        <f t="shared" si="6"/>
        <v>21331.3</v>
      </c>
      <c r="L101" s="32">
        <f t="shared" si="11"/>
        <v>0.65456541604209761</v>
      </c>
      <c r="M101" s="5">
        <f t="shared" si="2"/>
        <v>25553.369003838499</v>
      </c>
      <c r="N101" s="5">
        <f t="shared" si="3"/>
        <v>29812.263837811581</v>
      </c>
      <c r="O101" s="5">
        <f t="shared" si="7"/>
        <v>119249.05535124632</v>
      </c>
      <c r="P101" s="70">
        <f t="shared" si="8"/>
        <v>0.83477446738219596</v>
      </c>
      <c r="Q101" s="70">
        <f t="shared" si="9"/>
        <v>0.71552097204188236</v>
      </c>
      <c r="R101" s="70">
        <f t="shared" si="10"/>
        <v>0.17888024301047059</v>
      </c>
      <c r="S101" s="82" t="e">
        <f t="shared" si="12"/>
        <v>#N/A</v>
      </c>
    </row>
    <row r="102" spans="1:19" x14ac:dyDescent="0.35">
      <c r="A102" s="1"/>
      <c r="B102" s="1">
        <v>3</v>
      </c>
      <c r="C102" s="30">
        <f t="shared" si="29"/>
        <v>20467.75</v>
      </c>
      <c r="D102" s="30"/>
      <c r="E102" s="30"/>
      <c r="F102" s="30"/>
      <c r="G102" s="30"/>
      <c r="H102" s="30"/>
      <c r="I102" s="30"/>
      <c r="J102" s="5"/>
      <c r="K102" s="5">
        <f t="shared" si="6"/>
        <v>20467.75</v>
      </c>
      <c r="L102" s="32">
        <f t="shared" si="11"/>
        <v>0.65456541604209761</v>
      </c>
      <c r="M102" s="5">
        <f t="shared" si="2"/>
        <v>25553.369003838499</v>
      </c>
      <c r="N102" s="5">
        <f t="shared" si="3"/>
        <v>29812.263837811581</v>
      </c>
      <c r="O102" s="5">
        <f t="shared" si="7"/>
        <v>119249.05535124632</v>
      </c>
      <c r="P102" s="70">
        <f t="shared" si="8"/>
        <v>0.80098048898857277</v>
      </c>
      <c r="Q102" s="70">
        <f t="shared" si="9"/>
        <v>0.68655470484734815</v>
      </c>
      <c r="R102" s="70">
        <f t="shared" si="10"/>
        <v>0.17163867621183704</v>
      </c>
      <c r="S102" s="82" t="e">
        <f t="shared" si="12"/>
        <v>#N/A</v>
      </c>
    </row>
    <row r="103" spans="1:19" x14ac:dyDescent="0.35">
      <c r="A103" s="1"/>
      <c r="B103" s="1">
        <v>4</v>
      </c>
      <c r="C103" s="30">
        <f t="shared" si="29"/>
        <v>20357.55</v>
      </c>
      <c r="D103" s="30"/>
      <c r="E103" s="30"/>
      <c r="F103" s="30"/>
      <c r="G103" s="30"/>
      <c r="H103" s="30"/>
      <c r="I103" s="30"/>
      <c r="J103" s="5"/>
      <c r="K103" s="5">
        <f t="shared" si="6"/>
        <v>20357.55</v>
      </c>
      <c r="L103" s="32">
        <f t="shared" si="11"/>
        <v>0.65456541604209761</v>
      </c>
      <c r="M103" s="5">
        <f t="shared" si="2"/>
        <v>25553.369003838499</v>
      </c>
      <c r="N103" s="5">
        <f t="shared" si="3"/>
        <v>29812.263837811581</v>
      </c>
      <c r="O103" s="5">
        <f t="shared" si="7"/>
        <v>119249.05535124632</v>
      </c>
      <c r="P103" s="70">
        <f t="shared" si="8"/>
        <v>0.79666794609125668</v>
      </c>
      <c r="Q103" s="70">
        <f t="shared" si="9"/>
        <v>0.68285823950679148</v>
      </c>
      <c r="R103" s="70">
        <f t="shared" si="10"/>
        <v>0.17071455987669787</v>
      </c>
      <c r="S103" s="82" t="e">
        <f t="shared" si="12"/>
        <v>#N/A</v>
      </c>
    </row>
    <row r="104" spans="1:19" x14ac:dyDescent="0.35">
      <c r="A104" s="1"/>
      <c r="B104" s="1">
        <v>5</v>
      </c>
      <c r="C104" s="30">
        <f t="shared" si="29"/>
        <v>20357.55</v>
      </c>
      <c r="D104" s="30"/>
      <c r="E104" s="30"/>
      <c r="F104" s="30"/>
      <c r="G104" s="30"/>
      <c r="H104" s="30"/>
      <c r="I104" s="30"/>
      <c r="J104" s="5"/>
      <c r="K104" s="5">
        <f t="shared" si="6"/>
        <v>20357.55</v>
      </c>
      <c r="L104" s="32">
        <f t="shared" si="11"/>
        <v>0.65456541604209761</v>
      </c>
      <c r="M104" s="5">
        <f t="shared" si="2"/>
        <v>25553.369003838499</v>
      </c>
      <c r="N104" s="5">
        <f t="shared" si="3"/>
        <v>29812.263837811581</v>
      </c>
      <c r="O104" s="5">
        <f t="shared" si="7"/>
        <v>119249.05535124632</v>
      </c>
      <c r="P104" s="70">
        <f t="shared" si="8"/>
        <v>0.79666794609125668</v>
      </c>
      <c r="Q104" s="70">
        <f t="shared" si="9"/>
        <v>0.68285823950679148</v>
      </c>
      <c r="R104" s="70">
        <f t="shared" si="10"/>
        <v>0.17071455987669787</v>
      </c>
      <c r="S104" s="82" t="e">
        <f t="shared" si="12"/>
        <v>#N/A</v>
      </c>
    </row>
    <row r="105" spans="1:19" x14ac:dyDescent="0.35">
      <c r="A105" s="1"/>
      <c r="B105" s="1">
        <v>6</v>
      </c>
      <c r="C105" s="30">
        <f t="shared" si="29"/>
        <v>20357.55</v>
      </c>
      <c r="D105" s="30"/>
      <c r="E105" s="30"/>
      <c r="F105" s="30"/>
      <c r="G105" s="30"/>
      <c r="H105" s="30"/>
      <c r="I105" s="30"/>
      <c r="J105" s="5"/>
      <c r="K105" s="5">
        <f t="shared" si="6"/>
        <v>20357.55</v>
      </c>
      <c r="L105" s="32">
        <f t="shared" si="11"/>
        <v>0.65456541604209761</v>
      </c>
      <c r="M105" s="5">
        <f t="shared" si="2"/>
        <v>25553.369003838499</v>
      </c>
      <c r="N105" s="5">
        <f t="shared" si="3"/>
        <v>29812.263837811581</v>
      </c>
      <c r="O105" s="5">
        <f t="shared" si="7"/>
        <v>119249.05535124632</v>
      </c>
      <c r="P105" s="70">
        <f t="shared" si="8"/>
        <v>0.79666794609125668</v>
      </c>
      <c r="Q105" s="70">
        <f t="shared" si="9"/>
        <v>0.68285823950679148</v>
      </c>
      <c r="R105" s="70">
        <f t="shared" si="10"/>
        <v>0.17071455987669787</v>
      </c>
      <c r="S105" s="82" t="e">
        <f t="shared" si="12"/>
        <v>#N/A</v>
      </c>
    </row>
    <row r="106" spans="1:19" x14ac:dyDescent="0.35">
      <c r="A106" s="1"/>
      <c r="B106" s="1">
        <v>7</v>
      </c>
      <c r="C106" s="30">
        <f t="shared" si="29"/>
        <v>20357.55</v>
      </c>
      <c r="D106" s="30"/>
      <c r="E106" s="30"/>
      <c r="F106" s="30"/>
      <c r="G106" s="30"/>
      <c r="H106" s="30"/>
      <c r="I106" s="30"/>
      <c r="J106" s="5"/>
      <c r="K106" s="5">
        <f t="shared" si="6"/>
        <v>20357.55</v>
      </c>
      <c r="L106" s="32">
        <f t="shared" si="11"/>
        <v>0.65456541604209761</v>
      </c>
      <c r="M106" s="5">
        <f t="shared" si="2"/>
        <v>25553.369003838499</v>
      </c>
      <c r="N106" s="5">
        <f t="shared" si="3"/>
        <v>29812.263837811581</v>
      </c>
      <c r="O106" s="5">
        <f t="shared" si="7"/>
        <v>119249.05535124632</v>
      </c>
      <c r="P106" s="70">
        <f t="shared" si="8"/>
        <v>0.79666794609125668</v>
      </c>
      <c r="Q106" s="70">
        <f t="shared" si="9"/>
        <v>0.68285823950679148</v>
      </c>
      <c r="R106" s="70">
        <f t="shared" si="10"/>
        <v>0.17071455987669787</v>
      </c>
      <c r="S106" s="82" t="e">
        <f t="shared" si="12"/>
        <v>#N/A</v>
      </c>
    </row>
    <row r="107" spans="1:19" x14ac:dyDescent="0.35">
      <c r="A107" s="1"/>
      <c r="B107" s="1">
        <v>8</v>
      </c>
      <c r="C107" s="30">
        <f t="shared" si="29"/>
        <v>20357.55</v>
      </c>
      <c r="D107" s="30"/>
      <c r="E107" s="30"/>
      <c r="F107" s="30"/>
      <c r="G107" s="30"/>
      <c r="H107" s="30"/>
      <c r="I107" s="30"/>
      <c r="J107" s="5"/>
      <c r="K107" s="5">
        <f t="shared" si="6"/>
        <v>20357.55</v>
      </c>
      <c r="L107" s="32">
        <f t="shared" si="11"/>
        <v>0.65456541604209761</v>
      </c>
      <c r="M107" s="5">
        <f t="shared" si="2"/>
        <v>25553.369003838499</v>
      </c>
      <c r="N107" s="5">
        <f t="shared" si="3"/>
        <v>29812.263837811581</v>
      </c>
      <c r="O107" s="5">
        <f t="shared" si="7"/>
        <v>119249.05535124632</v>
      </c>
      <c r="P107" s="70">
        <f t="shared" si="8"/>
        <v>0.79666794609125668</v>
      </c>
      <c r="Q107" s="70">
        <f t="shared" si="9"/>
        <v>0.68285823950679148</v>
      </c>
      <c r="R107" s="70">
        <f t="shared" si="10"/>
        <v>0.17071455987669787</v>
      </c>
      <c r="S107" s="82" t="e">
        <f t="shared" si="12"/>
        <v>#N/A</v>
      </c>
    </row>
    <row r="108" spans="1:19" x14ac:dyDescent="0.35">
      <c r="A108" s="1"/>
      <c r="B108" s="1">
        <v>9</v>
      </c>
      <c r="C108" s="30">
        <f t="shared" si="29"/>
        <v>20357.55</v>
      </c>
      <c r="D108" s="30"/>
      <c r="E108" s="30"/>
      <c r="F108" s="30"/>
      <c r="G108" s="30"/>
      <c r="H108" s="30"/>
      <c r="I108" s="30"/>
      <c r="J108" s="5"/>
      <c r="K108" s="5">
        <f t="shared" si="6"/>
        <v>20357.55</v>
      </c>
      <c r="L108" s="32">
        <f t="shared" si="11"/>
        <v>0.65456541604209761</v>
      </c>
      <c r="M108" s="5">
        <f t="shared" si="2"/>
        <v>25553.369003838499</v>
      </c>
      <c r="N108" s="5">
        <f t="shared" si="3"/>
        <v>29812.263837811581</v>
      </c>
      <c r="O108" s="5">
        <f t="shared" si="7"/>
        <v>119249.05535124632</v>
      </c>
      <c r="P108" s="70">
        <f t="shared" si="8"/>
        <v>0.79666794609125668</v>
      </c>
      <c r="Q108" s="70">
        <f t="shared" si="9"/>
        <v>0.68285823950679148</v>
      </c>
      <c r="R108" s="70">
        <f t="shared" si="10"/>
        <v>0.17071455987669787</v>
      </c>
      <c r="S108" s="82" t="e">
        <f t="shared" si="12"/>
        <v>#N/A</v>
      </c>
    </row>
    <row r="109" spans="1:19" x14ac:dyDescent="0.35">
      <c r="A109" s="1"/>
      <c r="B109" s="1">
        <v>10</v>
      </c>
      <c r="C109" s="30">
        <f t="shared" si="29"/>
        <v>20357.55</v>
      </c>
      <c r="D109" s="30"/>
      <c r="E109" s="30"/>
      <c r="F109" s="30"/>
      <c r="G109" s="30"/>
      <c r="H109" s="30"/>
      <c r="I109" s="30"/>
      <c r="J109" s="5"/>
      <c r="K109" s="5">
        <f t="shared" si="6"/>
        <v>20357.55</v>
      </c>
      <c r="L109" s="32">
        <f t="shared" si="11"/>
        <v>0.65456541604209761</v>
      </c>
      <c r="M109" s="5">
        <f t="shared" si="2"/>
        <v>25553.369003838499</v>
      </c>
      <c r="N109" s="5">
        <f t="shared" si="3"/>
        <v>29812.263837811581</v>
      </c>
      <c r="O109" s="5">
        <f t="shared" si="7"/>
        <v>119249.05535124632</v>
      </c>
      <c r="P109" s="70">
        <f t="shared" si="8"/>
        <v>0.79666794609125668</v>
      </c>
      <c r="Q109" s="70">
        <f t="shared" si="9"/>
        <v>0.68285823950679148</v>
      </c>
      <c r="R109" s="70">
        <f t="shared" si="10"/>
        <v>0.17071455987669787</v>
      </c>
      <c r="S109" s="82" t="e">
        <f t="shared" si="12"/>
        <v>#N/A</v>
      </c>
    </row>
    <row r="110" spans="1:19" x14ac:dyDescent="0.35">
      <c r="A110" s="1"/>
      <c r="B110" s="1">
        <v>11</v>
      </c>
      <c r="C110" s="30">
        <f t="shared" si="29"/>
        <v>20357.55</v>
      </c>
      <c r="D110" s="30"/>
      <c r="E110" s="30"/>
      <c r="F110" s="30"/>
      <c r="G110" s="30"/>
      <c r="H110" s="30"/>
      <c r="I110" s="30"/>
      <c r="J110" s="5"/>
      <c r="K110" s="5">
        <f t="shared" si="6"/>
        <v>20357.55</v>
      </c>
      <c r="L110" s="32">
        <f t="shared" si="11"/>
        <v>0.65456541604209761</v>
      </c>
      <c r="M110" s="5">
        <f t="shared" si="2"/>
        <v>25553.369003838499</v>
      </c>
      <c r="N110" s="5">
        <f t="shared" si="3"/>
        <v>29812.263837811581</v>
      </c>
      <c r="O110" s="5">
        <f t="shared" si="7"/>
        <v>119249.05535124632</v>
      </c>
      <c r="P110" s="70">
        <f t="shared" si="8"/>
        <v>0.79666794609125668</v>
      </c>
      <c r="Q110" s="70">
        <f t="shared" si="9"/>
        <v>0.68285823950679148</v>
      </c>
      <c r="R110" s="70">
        <f t="shared" si="10"/>
        <v>0.17071455987669787</v>
      </c>
      <c r="S110" s="82" t="e">
        <f t="shared" si="12"/>
        <v>#N/A</v>
      </c>
    </row>
    <row r="111" spans="1:19" x14ac:dyDescent="0.35">
      <c r="A111" s="1"/>
      <c r="B111" s="1">
        <v>12</v>
      </c>
      <c r="C111" s="30">
        <f t="shared" si="29"/>
        <v>20357.55</v>
      </c>
      <c r="D111" s="30"/>
      <c r="E111" s="30"/>
      <c r="F111" s="30"/>
      <c r="G111" s="30"/>
      <c r="H111" s="30"/>
      <c r="I111" s="30"/>
      <c r="J111" s="5"/>
      <c r="K111" s="5">
        <f t="shared" si="6"/>
        <v>20357.55</v>
      </c>
      <c r="L111" s="32">
        <f t="shared" si="11"/>
        <v>0.65456541604209761</v>
      </c>
      <c r="M111" s="5">
        <f t="shared" si="2"/>
        <v>25553.369003838499</v>
      </c>
      <c r="N111" s="5">
        <f t="shared" si="3"/>
        <v>29812.263837811581</v>
      </c>
      <c r="O111" s="5">
        <f t="shared" si="7"/>
        <v>119249.05535124632</v>
      </c>
      <c r="P111" s="70">
        <f t="shared" si="8"/>
        <v>0.79666794609125668</v>
      </c>
      <c r="Q111" s="70">
        <f t="shared" si="9"/>
        <v>0.68285823950679148</v>
      </c>
      <c r="R111" s="70">
        <f t="shared" si="10"/>
        <v>0.17071455987669787</v>
      </c>
      <c r="S111" s="82" t="e">
        <f t="shared" si="12"/>
        <v>#N/A</v>
      </c>
    </row>
    <row r="112" spans="1:19" x14ac:dyDescent="0.35">
      <c r="A112" s="1"/>
      <c r="B112" s="1">
        <v>13</v>
      </c>
      <c r="C112" s="30">
        <f t="shared" si="29"/>
        <v>20357.55</v>
      </c>
      <c r="D112" s="30"/>
      <c r="E112" s="30"/>
      <c r="F112" s="30"/>
      <c r="G112" s="30"/>
      <c r="H112" s="30"/>
      <c r="I112" s="30"/>
      <c r="J112" s="5"/>
      <c r="K112" s="5">
        <f t="shared" si="6"/>
        <v>20357.55</v>
      </c>
      <c r="L112" s="32">
        <f t="shared" si="11"/>
        <v>0.65456541604209761</v>
      </c>
      <c r="M112" s="5">
        <f t="shared" ref="M112" si="30">$C$41*$L112*60*$M$45</f>
        <v>25553.369003838499</v>
      </c>
      <c r="N112" s="5">
        <f t="shared" ref="N112" si="31">$C$41*$L112*60*$Q$45</f>
        <v>29812.263837811581</v>
      </c>
      <c r="O112" s="5">
        <f t="shared" si="7"/>
        <v>119249.05535124632</v>
      </c>
      <c r="P112" s="70">
        <f t="shared" si="8"/>
        <v>0.79666794609125668</v>
      </c>
      <c r="Q112" s="70">
        <f t="shared" si="9"/>
        <v>0.68285823950679148</v>
      </c>
      <c r="R112" s="70">
        <f t="shared" si="10"/>
        <v>0.17071455987669787</v>
      </c>
      <c r="S112" s="82" t="e">
        <f t="shared" si="12"/>
        <v>#N/A</v>
      </c>
    </row>
  </sheetData>
  <sheetProtection algorithmName="SHA-512" hashValue="bYJVNQGtlC2a3ERsIMBPmiCq6MPE4kfzrx0Bjn8+xEf3a6kK3p4z+9vC3rWBBR2Evb//NxOSoBtRZISwDAEEBw==" saltValue="c+piGFoeil0iqCKUZwEb2Q==" spinCount="100000" sheet="1" formatCells="0" formatColumns="0" formatRows="0" insertColumns="0" insertRows="0"/>
  <pageMargins left="0.7" right="0.7" top="0.75" bottom="0.75" header="0.3" footer="0.3"/>
  <pageSetup scale="42"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8DE95-7AA1-4F10-8652-9538B85D1393}">
  <sheetPr codeName="Sheet1"/>
  <dimension ref="A33:U112"/>
  <sheetViews>
    <sheetView zoomScale="80" zoomScaleNormal="80" workbookViewId="0">
      <selection activeCell="P65" sqref="P65:P66"/>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21" ht="31" x14ac:dyDescent="0.35">
      <c r="A33" s="7" t="s">
        <v>268</v>
      </c>
      <c r="B33" s="8" t="str">
        <f>("Demand ("&amp;C43&amp;")")</f>
        <v>Demand (Cases)</v>
      </c>
      <c r="C33" s="8" t="s">
        <v>269</v>
      </c>
      <c r="D33" s="8" t="s">
        <v>270</v>
      </c>
      <c r="E33" s="8" t="s">
        <v>271</v>
      </c>
      <c r="F33" s="9"/>
      <c r="G33" s="7" t="s">
        <v>268</v>
      </c>
      <c r="H33" s="7" t="s">
        <v>272</v>
      </c>
      <c r="I33" s="7" t="s">
        <v>273</v>
      </c>
      <c r="J33" s="9"/>
      <c r="K33" s="9"/>
      <c r="L33" s="11" t="s">
        <v>274</v>
      </c>
      <c r="M33" s="10"/>
      <c r="N33" s="9"/>
      <c r="O33" s="10"/>
      <c r="P33" s="11" t="s">
        <v>275</v>
      </c>
      <c r="Q33" s="10"/>
      <c r="S33" s="10"/>
      <c r="T33" s="11" t="s">
        <v>276</v>
      </c>
      <c r="U33" s="10"/>
    </row>
    <row r="34" spans="1:21" ht="15.5" x14ac:dyDescent="0.35">
      <c r="A34" s="24">
        <v>2024</v>
      </c>
      <c r="B34" s="12">
        <f>SUM($K$48:$K$60)</f>
        <v>745153</v>
      </c>
      <c r="C34" s="13">
        <f>$B34/(SUM($M$48:$M$60))</f>
        <v>0.59899849115261705</v>
      </c>
      <c r="D34" s="13">
        <f>$B34/(SUM($N$48:$N$60))</f>
        <v>0.49916540929384762</v>
      </c>
      <c r="E34" s="13">
        <f>$B34/(SUM($O$48:$O$60))</f>
        <v>0.4278560651090122</v>
      </c>
      <c r="F34" s="9"/>
      <c r="G34" s="7">
        <f>A34</f>
        <v>2024</v>
      </c>
      <c r="H34" s="14"/>
      <c r="I34" s="15">
        <f>AVERAGE($L$48:$L$60)</f>
        <v>0.73919829276742155</v>
      </c>
      <c r="J34" s="9"/>
      <c r="K34" s="9"/>
      <c r="L34" s="8" t="s">
        <v>277</v>
      </c>
      <c r="M34" s="8" t="s">
        <v>278</v>
      </c>
      <c r="N34" s="9"/>
      <c r="O34" s="16"/>
      <c r="P34" s="8" t="s">
        <v>277</v>
      </c>
      <c r="Q34" s="8" t="s">
        <v>278</v>
      </c>
      <c r="S34" s="16"/>
      <c r="T34" s="8" t="s">
        <v>277</v>
      </c>
      <c r="U34" s="8" t="s">
        <v>278</v>
      </c>
    </row>
    <row r="35" spans="1:21" ht="15.5" x14ac:dyDescent="0.35">
      <c r="A35" s="7">
        <f>A34+1</f>
        <v>2025</v>
      </c>
      <c r="B35" s="12">
        <f>SUM($K$61:$K$73)</f>
        <v>1076326</v>
      </c>
      <c r="C35" s="13">
        <f>$B35/(SUM($M$61:$M$73))</f>
        <v>0.84474881108505417</v>
      </c>
      <c r="D35" s="13">
        <f>$B35/(SUM($N$61:$N$73))</f>
        <v>0.70395734257087872</v>
      </c>
      <c r="E35" s="13">
        <f>$B35/(SUM($O$61:$O$73))</f>
        <v>0.60339200791789582</v>
      </c>
      <c r="F35" s="9"/>
      <c r="G35" s="7">
        <f>A35</f>
        <v>2025</v>
      </c>
      <c r="H35" s="27">
        <v>4.0993307044762561E-2</v>
      </c>
      <c r="I35" s="15">
        <f>AVERAGE($L$61:$L$73)</f>
        <v>0.75710736588394389</v>
      </c>
      <c r="J35" s="9"/>
      <c r="K35" s="17" t="s">
        <v>279</v>
      </c>
      <c r="L35" s="28">
        <v>0</v>
      </c>
      <c r="M35" s="28">
        <v>0</v>
      </c>
      <c r="N35" s="9"/>
      <c r="O35" s="17" t="s">
        <v>279</v>
      </c>
      <c r="P35" s="28">
        <v>1.5</v>
      </c>
      <c r="Q35" s="28">
        <v>8</v>
      </c>
      <c r="S35" s="17" t="s">
        <v>279</v>
      </c>
      <c r="T35" s="69">
        <v>3</v>
      </c>
      <c r="U35" s="69">
        <v>8</v>
      </c>
    </row>
    <row r="36" spans="1:21" ht="15.5" x14ac:dyDescent="0.35">
      <c r="A36" s="7">
        <f>A35+1</f>
        <v>2026</v>
      </c>
      <c r="B36" s="12">
        <f>SUM($K$74:$K$86)</f>
        <v>1084365.75</v>
      </c>
      <c r="C36" s="13">
        <f>$B36/(SUM($M$74:$M$86))</f>
        <v>0.85105876666906966</v>
      </c>
      <c r="D36" s="13">
        <f>$B36/(SUM($N$74:$N$86))</f>
        <v>0.70921563889089156</v>
      </c>
      <c r="E36" s="13">
        <f>$B36/(SUM($O$74:$O$86))</f>
        <v>0.60789911904933547</v>
      </c>
      <c r="F36" s="9"/>
      <c r="G36" s="7">
        <f>A36</f>
        <v>2026</v>
      </c>
      <c r="H36" s="27">
        <v>0</v>
      </c>
      <c r="I36" s="15">
        <f>AVERAGE($L$74:$L$86)</f>
        <v>0.75710736588394389</v>
      </c>
      <c r="J36" s="9"/>
      <c r="K36" s="17" t="s">
        <v>280</v>
      </c>
      <c r="L36" s="28">
        <v>3</v>
      </c>
      <c r="M36" s="28">
        <v>8</v>
      </c>
      <c r="N36" s="9"/>
      <c r="O36" s="17" t="s">
        <v>280</v>
      </c>
      <c r="P36" s="28">
        <v>3</v>
      </c>
      <c r="Q36" s="28">
        <v>8</v>
      </c>
      <c r="S36" s="17" t="s">
        <v>280</v>
      </c>
      <c r="T36" s="69">
        <v>3</v>
      </c>
      <c r="U36" s="69">
        <v>8</v>
      </c>
    </row>
    <row r="37" spans="1:21" ht="15.5" x14ac:dyDescent="0.35">
      <c r="A37" s="7">
        <f>A36+1</f>
        <v>2027</v>
      </c>
      <c r="B37" s="12">
        <f>SUM($K$87:$K$99)</f>
        <v>1084365.75</v>
      </c>
      <c r="C37" s="13">
        <f>$B37/(SUM($M$87:$M$99))</f>
        <v>0.85105876666906966</v>
      </c>
      <c r="D37" s="13">
        <f>$B37/(SUM($N$87:$N$99))</f>
        <v>0.70921563889089156</v>
      </c>
      <c r="E37" s="13">
        <f>$B37/(SUM($O$87:$O$99))</f>
        <v>0.60789911904933547</v>
      </c>
      <c r="F37" s="9"/>
      <c r="G37" s="7">
        <f>A37</f>
        <v>2027</v>
      </c>
      <c r="H37" s="27">
        <v>0</v>
      </c>
      <c r="I37" s="15">
        <f>AVERAGE($L$87:$L$99)</f>
        <v>0.75710736588394389</v>
      </c>
      <c r="J37" s="9"/>
      <c r="K37" s="17" t="s">
        <v>281</v>
      </c>
      <c r="L37" s="28">
        <v>3</v>
      </c>
      <c r="M37" s="28">
        <v>8</v>
      </c>
      <c r="N37" s="9"/>
      <c r="O37" s="17" t="s">
        <v>281</v>
      </c>
      <c r="P37" s="28">
        <v>3</v>
      </c>
      <c r="Q37" s="28">
        <v>8</v>
      </c>
      <c r="S37" s="17" t="s">
        <v>281</v>
      </c>
      <c r="T37" s="69">
        <v>3</v>
      </c>
      <c r="U37" s="69">
        <v>8</v>
      </c>
    </row>
    <row r="38" spans="1:21" ht="15.5" x14ac:dyDescent="0.35">
      <c r="A38" s="7">
        <f>A37+1</f>
        <v>2028</v>
      </c>
      <c r="B38" s="12">
        <f>SUM($K$100:$K$112)</f>
        <v>1084365.75</v>
      </c>
      <c r="C38" s="13">
        <f>$B38/(SUM($M$100:$M$112))</f>
        <v>0.85105876666906966</v>
      </c>
      <c r="D38" s="13">
        <f>$B38/(SUM($N$100:$N$112))</f>
        <v>0.70921563889089156</v>
      </c>
      <c r="E38" s="13">
        <f>$B38/(SUM($O$100:$O$112))</f>
        <v>0.60789911904933547</v>
      </c>
      <c r="F38" s="9"/>
      <c r="G38" s="7">
        <f>A38</f>
        <v>2028</v>
      </c>
      <c r="H38" s="27">
        <v>0</v>
      </c>
      <c r="I38" s="15">
        <f>AVERAGE($L$100:$L$112)</f>
        <v>0.75710736588394389</v>
      </c>
      <c r="J38" s="9"/>
      <c r="K38" s="17" t="s">
        <v>282</v>
      </c>
      <c r="L38" s="28">
        <v>3</v>
      </c>
      <c r="M38" s="28">
        <v>8</v>
      </c>
      <c r="N38" s="9"/>
      <c r="O38" s="17" t="s">
        <v>282</v>
      </c>
      <c r="P38" s="28">
        <v>3</v>
      </c>
      <c r="Q38" s="28">
        <v>8</v>
      </c>
      <c r="S38" s="17" t="s">
        <v>282</v>
      </c>
      <c r="T38" s="69">
        <v>3</v>
      </c>
      <c r="U38" s="69">
        <v>8</v>
      </c>
    </row>
    <row r="39" spans="1:21" ht="15.5" x14ac:dyDescent="0.35">
      <c r="A39" s="9"/>
      <c r="B39" s="9"/>
      <c r="C39" s="9"/>
      <c r="D39" s="9"/>
      <c r="E39" s="9"/>
      <c r="F39" s="9"/>
      <c r="G39" s="9"/>
      <c r="H39" s="9"/>
      <c r="I39" s="9"/>
      <c r="J39" s="9"/>
      <c r="K39" s="17" t="s">
        <v>283</v>
      </c>
      <c r="L39" s="28">
        <v>3</v>
      </c>
      <c r="M39" s="28">
        <v>8</v>
      </c>
      <c r="N39" s="9"/>
      <c r="O39" s="17" t="s">
        <v>283</v>
      </c>
      <c r="P39" s="28">
        <v>3</v>
      </c>
      <c r="Q39" s="28">
        <v>8</v>
      </c>
      <c r="S39" s="17" t="s">
        <v>283</v>
      </c>
      <c r="T39" s="69">
        <v>3</v>
      </c>
      <c r="U39" s="69">
        <v>8</v>
      </c>
    </row>
    <row r="40" spans="1:21" ht="15.5" x14ac:dyDescent="0.35">
      <c r="A40" s="9"/>
      <c r="B40" s="9"/>
      <c r="C40" s="18" t="s">
        <v>284</v>
      </c>
      <c r="D40" s="9"/>
      <c r="E40" s="9"/>
      <c r="F40" s="9"/>
      <c r="G40" s="19" t="str">
        <f>"Actual "&amp;A35&amp;" Growth YTD"</f>
        <v>Actual 2025 Growth YTD</v>
      </c>
      <c r="H40" s="9"/>
      <c r="I40" s="9"/>
      <c r="J40" s="9"/>
      <c r="K40" s="17" t="s">
        <v>285</v>
      </c>
      <c r="L40" s="28">
        <v>3</v>
      </c>
      <c r="M40" s="28">
        <v>8</v>
      </c>
      <c r="N40" s="9"/>
      <c r="O40" s="17" t="s">
        <v>285</v>
      </c>
      <c r="P40" s="28">
        <v>3</v>
      </c>
      <c r="Q40" s="28">
        <v>8</v>
      </c>
      <c r="S40" s="17" t="s">
        <v>285</v>
      </c>
      <c r="T40" s="69">
        <v>3</v>
      </c>
      <c r="U40" s="69">
        <v>8</v>
      </c>
    </row>
    <row r="41" spans="1:21" ht="15.5" x14ac:dyDescent="0.35">
      <c r="A41" s="9"/>
      <c r="B41" s="17" t="s">
        <v>286</v>
      </c>
      <c r="C41" s="40">
        <f>'KDT Q1 25 '!L206</f>
        <v>4.4949299771371836</v>
      </c>
      <c r="D41" s="19" t="str">
        <f>CONCATENATE(C43," per Minute")</f>
        <v>Cases per Minute</v>
      </c>
      <c r="E41" s="9"/>
      <c r="F41" s="9"/>
      <c r="G41" s="23">
        <f>IFERROR(SUM($J$61:$J$73)/SUM($J$48:$J$60)-1,"")</f>
        <v>3.9608290917535927E-2</v>
      </c>
      <c r="H41" s="9"/>
      <c r="I41" s="9"/>
      <c r="J41" s="9"/>
      <c r="K41" s="17" t="s">
        <v>287</v>
      </c>
      <c r="L41" s="28">
        <v>0</v>
      </c>
      <c r="M41" s="28">
        <v>0</v>
      </c>
      <c r="N41" s="9"/>
      <c r="O41" s="17" t="s">
        <v>287</v>
      </c>
      <c r="P41" s="28">
        <v>1.5</v>
      </c>
      <c r="Q41" s="28">
        <v>8</v>
      </c>
      <c r="S41" s="17" t="s">
        <v>287</v>
      </c>
      <c r="T41" s="69">
        <v>3</v>
      </c>
      <c r="U41" s="69">
        <v>8</v>
      </c>
    </row>
    <row r="42" spans="1:21" ht="15.5" x14ac:dyDescent="0.35">
      <c r="A42" s="9"/>
      <c r="B42" s="17"/>
      <c r="C42" s="35"/>
      <c r="D42" s="9"/>
      <c r="E42" s="9"/>
      <c r="F42" s="9"/>
      <c r="H42" s="9"/>
      <c r="I42" s="9"/>
      <c r="J42" s="9"/>
      <c r="K42" s="9"/>
      <c r="L42" s="17" t="s">
        <v>288</v>
      </c>
      <c r="M42" s="20">
        <f>(L35*M35)+(L36*M36)+(L37*M37)+(L38*M38)+(L39*M39)+(L40*M40)+(L41*M41)</f>
        <v>120</v>
      </c>
      <c r="N42" s="9"/>
      <c r="O42" s="18"/>
      <c r="P42" s="17" t="s">
        <v>288</v>
      </c>
      <c r="Q42" s="20">
        <f>(P35*Q35)+(P36*Q36)+(P37*Q37)+(P38*Q38)+(P39*Q39)+(P40*Q40)+(P41*Q41)</f>
        <v>144</v>
      </c>
      <c r="S42" s="18"/>
      <c r="T42" s="17" t="s">
        <v>288</v>
      </c>
      <c r="U42" s="20">
        <f>(T35*U35)+(T36*U36)+(T37*U37)+(T38*U38)+(T39*U39)+(T40*U40)+(T41*U41)</f>
        <v>168</v>
      </c>
    </row>
    <row r="43" spans="1:21" ht="15.5" x14ac:dyDescent="0.35">
      <c r="A43" s="9"/>
      <c r="B43" s="17" t="s">
        <v>289</v>
      </c>
      <c r="C43" s="26" t="s">
        <v>290</v>
      </c>
      <c r="D43" s="9"/>
      <c r="E43" s="9"/>
      <c r="F43" s="9"/>
      <c r="G43" s="9"/>
      <c r="H43" s="9"/>
      <c r="I43" s="9"/>
      <c r="J43" s="9"/>
      <c r="K43" s="9"/>
      <c r="L43" s="17" t="s">
        <v>291</v>
      </c>
      <c r="M43" s="9">
        <v>52</v>
      </c>
      <c r="N43" s="9"/>
      <c r="O43" s="18"/>
      <c r="P43" s="17" t="s">
        <v>291</v>
      </c>
      <c r="Q43" s="9">
        <v>52</v>
      </c>
      <c r="S43" s="18"/>
      <c r="T43" s="17" t="s">
        <v>291</v>
      </c>
      <c r="U43" s="9">
        <v>52</v>
      </c>
    </row>
    <row r="44" spans="1:21" ht="15.5" x14ac:dyDescent="0.35">
      <c r="A44" s="22"/>
      <c r="B44" s="9"/>
      <c r="C44" s="17"/>
      <c r="D44" s="21"/>
      <c r="E44" s="9"/>
      <c r="F44" s="9"/>
      <c r="G44" s="9"/>
      <c r="H44" s="9"/>
      <c r="I44" s="9"/>
      <c r="J44" s="9"/>
      <c r="K44" s="9"/>
      <c r="L44" s="17" t="s">
        <v>292</v>
      </c>
      <c r="M44" s="21">
        <f>M42*M43</f>
        <v>6240</v>
      </c>
      <c r="N44" s="9"/>
      <c r="O44" s="18"/>
      <c r="P44" s="17" t="s">
        <v>292</v>
      </c>
      <c r="Q44" s="21">
        <f>Q42*Q43</f>
        <v>7488</v>
      </c>
      <c r="S44" s="18"/>
      <c r="T44" s="17" t="s">
        <v>292</v>
      </c>
      <c r="U44" s="21">
        <f>U42*U43</f>
        <v>8736</v>
      </c>
    </row>
    <row r="45" spans="1:21" ht="15.5" x14ac:dyDescent="0.35">
      <c r="A45" s="22"/>
      <c r="B45" s="9"/>
      <c r="C45" s="9"/>
      <c r="D45" s="9"/>
      <c r="E45" s="9"/>
      <c r="F45" s="9"/>
      <c r="G45" s="9"/>
      <c r="H45" s="9"/>
      <c r="I45" s="9"/>
      <c r="J45" s="9"/>
      <c r="K45" s="9"/>
      <c r="L45" s="17" t="s">
        <v>293</v>
      </c>
      <c r="M45" s="9">
        <f>M44/13</f>
        <v>480</v>
      </c>
      <c r="N45" s="9"/>
      <c r="O45" s="18"/>
      <c r="P45" s="17" t="s">
        <v>293</v>
      </c>
      <c r="Q45" s="9">
        <f>Q44/13</f>
        <v>576</v>
      </c>
      <c r="S45" s="18"/>
      <c r="T45" s="17" t="s">
        <v>293</v>
      </c>
      <c r="U45" s="9">
        <f>U44/13</f>
        <v>672</v>
      </c>
    </row>
    <row r="46" spans="1:21" ht="29.25" customHeight="1" x14ac:dyDescent="0.35"/>
    <row r="47" spans="1:21"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t="s">
        <v>273</v>
      </c>
      <c r="M47" s="6" t="s">
        <v>269</v>
      </c>
      <c r="N47" s="6" t="s">
        <v>270</v>
      </c>
      <c r="O47" s="6" t="s">
        <v>271</v>
      </c>
      <c r="P47" s="6" t="s">
        <v>304</v>
      </c>
      <c r="Q47" s="6" t="s">
        <v>305</v>
      </c>
      <c r="R47" s="6" t="s">
        <v>306</v>
      </c>
      <c r="S47" s="6" t="s">
        <v>307</v>
      </c>
    </row>
    <row r="48" spans="1:21" x14ac:dyDescent="0.35">
      <c r="A48" s="1">
        <f>$A$34</f>
        <v>2024</v>
      </c>
      <c r="B48" s="1">
        <v>1</v>
      </c>
      <c r="C48" s="29">
        <v>129398</v>
      </c>
      <c r="D48" s="29">
        <v>95400</v>
      </c>
      <c r="E48" s="29">
        <v>160819</v>
      </c>
      <c r="F48" s="29">
        <v>95617</v>
      </c>
      <c r="G48" s="29">
        <v>49054</v>
      </c>
      <c r="H48" s="30">
        <v>160540</v>
      </c>
      <c r="I48" s="30"/>
      <c r="J48" s="5">
        <f>IF(G61&gt;0,G48,0)</f>
        <v>49054</v>
      </c>
      <c r="K48" s="5">
        <f>IF(G48&gt;0,G48,C48)</f>
        <v>49054</v>
      </c>
      <c r="L48" s="31">
        <f>'KDT Q4 24 '!$J$206</f>
        <v>0.73919829276742155</v>
      </c>
      <c r="M48" s="5">
        <f t="shared" ref="M48:M73" si="0">$C$41*$L48*60*$M$45</f>
        <v>95692.163478016635</v>
      </c>
      <c r="N48" s="5">
        <f t="shared" ref="N48:N73" si="1">$C$41*$L48*60*$Q$45</f>
        <v>114830.59617361997</v>
      </c>
      <c r="O48" s="5">
        <f>$C$41*$L48*60*$U$45</f>
        <v>133969.02886922329</v>
      </c>
      <c r="P48" s="70">
        <f>IF(K48=0,0%,K48/M48)</f>
        <v>0.51262295905002897</v>
      </c>
      <c r="Q48" s="70">
        <f>IF(K48=0,0%,K48/N48)</f>
        <v>0.42718579920835748</v>
      </c>
      <c r="R48" s="70">
        <f>IF(K48=0,0%,K48/O48)</f>
        <v>0.36615925646430642</v>
      </c>
      <c r="S48" s="82">
        <f>IF(ISBLANK(E48),#N/A,(E48/(C48/28)))</f>
        <v>34.79908499358568</v>
      </c>
    </row>
    <row r="49" spans="1:19" x14ac:dyDescent="0.35">
      <c r="A49" s="1"/>
      <c r="B49" s="1">
        <v>2</v>
      </c>
      <c r="C49" s="29">
        <v>110661</v>
      </c>
      <c r="D49" s="29">
        <v>96200</v>
      </c>
      <c r="E49" s="29">
        <v>160540</v>
      </c>
      <c r="F49" s="29">
        <v>94942</v>
      </c>
      <c r="G49" s="29">
        <v>63449</v>
      </c>
      <c r="H49" s="30">
        <v>145142</v>
      </c>
      <c r="I49" s="30"/>
      <c r="J49" s="5">
        <f t="shared" ref="J49:J60" si="2">IF(G62&gt;0,G49,0)</f>
        <v>63449</v>
      </c>
      <c r="K49" s="5">
        <f t="shared" ref="K49:K112" si="3">IF(G49&gt;0,G49,C49)</f>
        <v>63449</v>
      </c>
      <c r="L49" s="32">
        <f>L48</f>
        <v>0.73919829276742155</v>
      </c>
      <c r="M49" s="5">
        <f t="shared" si="0"/>
        <v>95692.163478016635</v>
      </c>
      <c r="N49" s="5">
        <f t="shared" si="1"/>
        <v>114830.59617361997</v>
      </c>
      <c r="O49" s="5">
        <f t="shared" ref="O49:O112" si="4">$C$41*$L49*60*$U$45</f>
        <v>133969.02886922329</v>
      </c>
      <c r="P49" s="70">
        <f t="shared" ref="P49:P112" si="5">IF(K49=0,0%,K49/M49)</f>
        <v>0.66305325006656524</v>
      </c>
      <c r="Q49" s="70">
        <f t="shared" ref="Q49:Q112" si="6">IF(K49=0,0%,K49/N49)</f>
        <v>0.55254437505547094</v>
      </c>
      <c r="R49" s="70">
        <f t="shared" ref="R49:R112" si="7">IF(K49=0,0%,K49/O49)</f>
        <v>0.47360946433326084</v>
      </c>
      <c r="S49" s="82">
        <f t="shared" ref="S49:S52" si="8">IF(ISBLANK(E49),#N/A,(E49/(C49/28)))</f>
        <v>40.620634189100045</v>
      </c>
    </row>
    <row r="50" spans="1:19" x14ac:dyDescent="0.35">
      <c r="A50" s="1"/>
      <c r="B50" s="1">
        <v>3</v>
      </c>
      <c r="C50" s="29">
        <v>133904</v>
      </c>
      <c r="D50" s="29">
        <v>151419</v>
      </c>
      <c r="E50" s="29">
        <v>145142</v>
      </c>
      <c r="F50" s="29">
        <v>121334</v>
      </c>
      <c r="G50" s="29">
        <v>69802</v>
      </c>
      <c r="H50" s="30">
        <v>144002</v>
      </c>
      <c r="I50" s="30"/>
      <c r="J50" s="5">
        <f t="shared" si="2"/>
        <v>69802</v>
      </c>
      <c r="K50" s="5">
        <f t="shared" si="3"/>
        <v>69802</v>
      </c>
      <c r="L50" s="32">
        <f t="shared" ref="L50:L112" si="9">L49</f>
        <v>0.73919829276742155</v>
      </c>
      <c r="M50" s="5">
        <f t="shared" si="0"/>
        <v>95692.163478016635</v>
      </c>
      <c r="N50" s="5">
        <f t="shared" si="1"/>
        <v>114830.59617361997</v>
      </c>
      <c r="O50" s="5">
        <f t="shared" si="4"/>
        <v>133969.02886922329</v>
      </c>
      <c r="P50" s="70">
        <f t="shared" si="5"/>
        <v>0.72944322150303997</v>
      </c>
      <c r="Q50" s="70">
        <f t="shared" si="6"/>
        <v>0.60786935125253327</v>
      </c>
      <c r="R50" s="70">
        <f t="shared" si="7"/>
        <v>0.52103087250217139</v>
      </c>
      <c r="S50" s="82">
        <f t="shared" si="8"/>
        <v>30.34992233241725</v>
      </c>
    </row>
    <row r="51" spans="1:19" x14ac:dyDescent="0.35">
      <c r="A51" s="1"/>
      <c r="B51" s="1">
        <v>4</v>
      </c>
      <c r="C51" s="29">
        <v>155555</v>
      </c>
      <c r="D51" s="29">
        <v>104800</v>
      </c>
      <c r="E51" s="29">
        <v>144002</v>
      </c>
      <c r="F51" s="29">
        <v>100647</v>
      </c>
      <c r="G51" s="29">
        <v>76050</v>
      </c>
      <c r="H51" s="30">
        <v>120090</v>
      </c>
      <c r="I51" s="30"/>
      <c r="J51" s="5">
        <f t="shared" si="2"/>
        <v>76050</v>
      </c>
      <c r="K51" s="5">
        <f t="shared" si="3"/>
        <v>76050</v>
      </c>
      <c r="L51" s="32">
        <f t="shared" si="9"/>
        <v>0.73919829276742155</v>
      </c>
      <c r="M51" s="5">
        <f t="shared" si="0"/>
        <v>95692.163478016635</v>
      </c>
      <c r="N51" s="5">
        <f t="shared" si="1"/>
        <v>114830.59617361997</v>
      </c>
      <c r="O51" s="5">
        <f t="shared" si="4"/>
        <v>133969.02886922329</v>
      </c>
      <c r="P51" s="70">
        <f t="shared" si="5"/>
        <v>0.79473592440483354</v>
      </c>
      <c r="Q51" s="70">
        <f t="shared" si="6"/>
        <v>0.66227993700402787</v>
      </c>
      <c r="R51" s="70">
        <f t="shared" si="7"/>
        <v>0.56766851743202396</v>
      </c>
      <c r="S51" s="82">
        <f t="shared" si="8"/>
        <v>25.920452573044901</v>
      </c>
    </row>
    <row r="52" spans="1:19" x14ac:dyDescent="0.35">
      <c r="A52" s="1"/>
      <c r="B52" s="1">
        <v>5</v>
      </c>
      <c r="C52" s="29">
        <v>114254</v>
      </c>
      <c r="D52" s="29">
        <v>141048</v>
      </c>
      <c r="E52" s="29">
        <v>120090</v>
      </c>
      <c r="F52" s="29">
        <v>107938</v>
      </c>
      <c r="G52" s="29">
        <v>58607</v>
      </c>
      <c r="H52" s="29">
        <v>126287</v>
      </c>
      <c r="I52" s="30"/>
      <c r="J52" s="5">
        <f t="shared" si="2"/>
        <v>0</v>
      </c>
      <c r="K52" s="5">
        <f t="shared" si="3"/>
        <v>58607</v>
      </c>
      <c r="L52" s="32">
        <f t="shared" si="9"/>
        <v>0.73919829276742155</v>
      </c>
      <c r="M52" s="5">
        <f t="shared" si="0"/>
        <v>95692.163478016635</v>
      </c>
      <c r="N52" s="5">
        <f t="shared" si="1"/>
        <v>114830.59617361997</v>
      </c>
      <c r="O52" s="5">
        <f t="shared" si="4"/>
        <v>133969.02886922329</v>
      </c>
      <c r="P52" s="70">
        <f t="shared" si="5"/>
        <v>0.61245349535297933</v>
      </c>
      <c r="Q52" s="70">
        <f t="shared" si="6"/>
        <v>0.51037791279414946</v>
      </c>
      <c r="R52" s="70">
        <f t="shared" si="7"/>
        <v>0.43746678239498527</v>
      </c>
      <c r="S52" s="82">
        <f t="shared" si="8"/>
        <v>29.43021688518564</v>
      </c>
    </row>
    <row r="53" spans="1:19" x14ac:dyDescent="0.35">
      <c r="A53" s="1"/>
      <c r="B53" s="1">
        <v>6</v>
      </c>
      <c r="C53" s="29">
        <v>106572</v>
      </c>
      <c r="D53" s="29">
        <v>78800</v>
      </c>
      <c r="E53" s="29">
        <v>126287</v>
      </c>
      <c r="F53" s="29">
        <v>93027</v>
      </c>
      <c r="G53" s="29">
        <v>63668</v>
      </c>
      <c r="H53" s="29">
        <v>140217</v>
      </c>
      <c r="I53" s="30"/>
      <c r="J53" s="5">
        <f t="shared" si="2"/>
        <v>0</v>
      </c>
      <c r="K53" s="5">
        <f t="shared" si="3"/>
        <v>63668</v>
      </c>
      <c r="L53" s="32">
        <f t="shared" si="9"/>
        <v>0.73919829276742155</v>
      </c>
      <c r="M53" s="5">
        <f t="shared" si="0"/>
        <v>95692.163478016635</v>
      </c>
      <c r="N53" s="5">
        <f t="shared" si="1"/>
        <v>114830.59617361997</v>
      </c>
      <c r="O53" s="5">
        <f t="shared" si="4"/>
        <v>133969.02886922329</v>
      </c>
      <c r="P53" s="70">
        <f t="shared" si="5"/>
        <v>0.66534183872461461</v>
      </c>
      <c r="Q53" s="70">
        <f t="shared" si="6"/>
        <v>0.55445153227051214</v>
      </c>
      <c r="R53" s="70">
        <f t="shared" si="7"/>
        <v>0.47524417051758189</v>
      </c>
      <c r="S53" s="82">
        <f>IF(ISBLANK(E53),#N/A,(E53/(C53/28)))</f>
        <v>33.17978455879593</v>
      </c>
    </row>
    <row r="54" spans="1:19" x14ac:dyDescent="0.35">
      <c r="A54" s="1"/>
      <c r="B54" s="1">
        <v>7</v>
      </c>
      <c r="C54" s="29">
        <v>89267</v>
      </c>
      <c r="D54" s="29">
        <v>116858</v>
      </c>
      <c r="E54" s="29">
        <v>140217</v>
      </c>
      <c r="F54" s="29">
        <v>107135</v>
      </c>
      <c r="G54" s="29">
        <v>50824</v>
      </c>
      <c r="H54" s="29">
        <v>154747</v>
      </c>
      <c r="I54" s="30"/>
      <c r="J54" s="5">
        <f t="shared" si="2"/>
        <v>0</v>
      </c>
      <c r="K54" s="5">
        <f t="shared" si="3"/>
        <v>50824</v>
      </c>
      <c r="L54" s="32">
        <f t="shared" si="9"/>
        <v>0.73919829276742155</v>
      </c>
      <c r="M54" s="5">
        <f t="shared" si="0"/>
        <v>95692.163478016635</v>
      </c>
      <c r="N54" s="5">
        <f t="shared" si="1"/>
        <v>114830.59617361997</v>
      </c>
      <c r="O54" s="5">
        <f t="shared" si="4"/>
        <v>133969.02886922329</v>
      </c>
      <c r="P54" s="70">
        <f t="shared" si="5"/>
        <v>0.53111977149179823</v>
      </c>
      <c r="Q54" s="70">
        <f t="shared" si="6"/>
        <v>0.44259980957649853</v>
      </c>
      <c r="R54" s="70">
        <f t="shared" si="7"/>
        <v>0.37937126535128451</v>
      </c>
      <c r="S54" s="82">
        <f t="shared" ref="S54:S112" si="10">IF(ISBLANK(E54),#N/A,(E54/(C54/28)))</f>
        <v>43.981269674123702</v>
      </c>
    </row>
    <row r="55" spans="1:19" x14ac:dyDescent="0.35">
      <c r="A55" s="1"/>
      <c r="B55" s="1">
        <v>8</v>
      </c>
      <c r="C55" s="29">
        <v>87655</v>
      </c>
      <c r="D55" s="29">
        <v>114494</v>
      </c>
      <c r="E55" s="29">
        <v>154747</v>
      </c>
      <c r="F55" s="29">
        <v>99488</v>
      </c>
      <c r="G55" s="29">
        <v>50116</v>
      </c>
      <c r="H55" s="29">
        <v>154288</v>
      </c>
      <c r="I55" s="30"/>
      <c r="J55" s="5">
        <f t="shared" si="2"/>
        <v>0</v>
      </c>
      <c r="K55" s="5">
        <f t="shared" si="3"/>
        <v>50116</v>
      </c>
      <c r="L55" s="32">
        <f t="shared" si="9"/>
        <v>0.73919829276742155</v>
      </c>
      <c r="M55" s="5">
        <f t="shared" si="0"/>
        <v>95692.163478016635</v>
      </c>
      <c r="N55" s="5">
        <f t="shared" si="1"/>
        <v>114830.59617361997</v>
      </c>
      <c r="O55" s="5">
        <f t="shared" si="4"/>
        <v>133969.02886922329</v>
      </c>
      <c r="P55" s="70">
        <f t="shared" si="5"/>
        <v>0.52372104651509055</v>
      </c>
      <c r="Q55" s="70">
        <f t="shared" si="6"/>
        <v>0.43643420542924211</v>
      </c>
      <c r="R55" s="70">
        <f t="shared" si="7"/>
        <v>0.37408646179649324</v>
      </c>
      <c r="S55" s="82">
        <f t="shared" si="10"/>
        <v>49.431475671667336</v>
      </c>
    </row>
    <row r="56" spans="1:19" x14ac:dyDescent="0.35">
      <c r="A56" s="1"/>
      <c r="B56" s="1">
        <v>9</v>
      </c>
      <c r="C56" s="29">
        <v>80459</v>
      </c>
      <c r="D56" s="29">
        <v>97999</v>
      </c>
      <c r="E56" s="29">
        <v>154288</v>
      </c>
      <c r="F56" s="29">
        <v>104956</v>
      </c>
      <c r="G56" s="29">
        <v>49054</v>
      </c>
      <c r="H56" s="29">
        <v>191701</v>
      </c>
      <c r="I56" s="30"/>
      <c r="J56" s="5">
        <f t="shared" si="2"/>
        <v>0</v>
      </c>
      <c r="K56" s="5">
        <f t="shared" si="3"/>
        <v>49054</v>
      </c>
      <c r="L56" s="32">
        <f t="shared" si="9"/>
        <v>0.73919829276742155</v>
      </c>
      <c r="M56" s="5">
        <f t="shared" si="0"/>
        <v>95692.163478016635</v>
      </c>
      <c r="N56" s="5">
        <f t="shared" si="1"/>
        <v>114830.59617361997</v>
      </c>
      <c r="O56" s="5">
        <f t="shared" si="4"/>
        <v>133969.02886922329</v>
      </c>
      <c r="P56" s="70">
        <f t="shared" si="5"/>
        <v>0.51262295905002897</v>
      </c>
      <c r="Q56" s="70">
        <f t="shared" si="6"/>
        <v>0.42718579920835748</v>
      </c>
      <c r="R56" s="70">
        <f t="shared" si="7"/>
        <v>0.36615925646430642</v>
      </c>
      <c r="S56" s="82">
        <f t="shared" si="10"/>
        <v>53.692737916205772</v>
      </c>
    </row>
    <row r="57" spans="1:19" x14ac:dyDescent="0.35">
      <c r="A57" s="1"/>
      <c r="B57" s="1">
        <v>10</v>
      </c>
      <c r="C57" s="29">
        <v>89790</v>
      </c>
      <c r="D57" s="29">
        <v>104111</v>
      </c>
      <c r="E57" s="29">
        <v>191701</v>
      </c>
      <c r="F57" s="29">
        <v>100455</v>
      </c>
      <c r="G57" s="29">
        <v>50281</v>
      </c>
      <c r="H57" s="29">
        <v>217101</v>
      </c>
      <c r="I57" s="30"/>
      <c r="J57" s="5">
        <f t="shared" si="2"/>
        <v>0</v>
      </c>
      <c r="K57" s="5">
        <f t="shared" si="3"/>
        <v>50281</v>
      </c>
      <c r="L57" s="32">
        <f t="shared" si="9"/>
        <v>0.73919829276742155</v>
      </c>
      <c r="M57" s="5">
        <f t="shared" si="0"/>
        <v>95692.163478016635</v>
      </c>
      <c r="N57" s="5">
        <f t="shared" si="1"/>
        <v>114830.59617361997</v>
      </c>
      <c r="O57" s="5">
        <f t="shared" si="4"/>
        <v>133969.02886922329</v>
      </c>
      <c r="P57" s="70">
        <f t="shared" si="5"/>
        <v>0.5254453256410182</v>
      </c>
      <c r="Q57" s="70">
        <f t="shared" si="6"/>
        <v>0.4378711047008485</v>
      </c>
      <c r="R57" s="70">
        <f t="shared" si="7"/>
        <v>0.37531808974358444</v>
      </c>
      <c r="S57" s="82">
        <f t="shared" si="10"/>
        <v>59.779797304822367</v>
      </c>
    </row>
    <row r="58" spans="1:19" x14ac:dyDescent="0.35">
      <c r="A58" s="1"/>
      <c r="B58" s="1">
        <v>11</v>
      </c>
      <c r="C58" s="29">
        <v>79770</v>
      </c>
      <c r="D58" s="29">
        <v>95083</v>
      </c>
      <c r="E58" s="29">
        <v>217101</v>
      </c>
      <c r="F58" s="29">
        <v>89874</v>
      </c>
      <c r="G58" s="29">
        <v>51139</v>
      </c>
      <c r="H58" s="29">
        <v>211108</v>
      </c>
      <c r="I58" s="30"/>
      <c r="J58" s="5">
        <f t="shared" si="2"/>
        <v>0</v>
      </c>
      <c r="K58" s="5">
        <f t="shared" si="3"/>
        <v>51139</v>
      </c>
      <c r="L58" s="32">
        <f t="shared" si="9"/>
        <v>0.73919829276742155</v>
      </c>
      <c r="M58" s="5">
        <f t="shared" si="0"/>
        <v>95692.163478016635</v>
      </c>
      <c r="N58" s="5">
        <f t="shared" si="1"/>
        <v>114830.59617361997</v>
      </c>
      <c r="O58" s="5">
        <f t="shared" si="4"/>
        <v>133969.02886922329</v>
      </c>
      <c r="P58" s="70">
        <f t="shared" si="5"/>
        <v>0.53441157709584197</v>
      </c>
      <c r="Q58" s="70">
        <f t="shared" si="6"/>
        <v>0.44534298091320162</v>
      </c>
      <c r="R58" s="70">
        <f t="shared" si="7"/>
        <v>0.38172255506845854</v>
      </c>
      <c r="S58" s="82">
        <f t="shared" si="10"/>
        <v>76.204437758555841</v>
      </c>
    </row>
    <row r="59" spans="1:19" x14ac:dyDescent="0.35">
      <c r="A59" s="1"/>
      <c r="B59" s="1">
        <v>12</v>
      </c>
      <c r="C59" s="29">
        <v>73135</v>
      </c>
      <c r="D59" s="29">
        <v>76287</v>
      </c>
      <c r="E59" s="29">
        <v>211108</v>
      </c>
      <c r="F59" s="29">
        <v>69492</v>
      </c>
      <c r="G59" s="29">
        <v>57122</v>
      </c>
      <c r="H59" s="29">
        <v>191500</v>
      </c>
      <c r="I59" s="30"/>
      <c r="J59" s="5">
        <f t="shared" si="2"/>
        <v>0</v>
      </c>
      <c r="K59" s="5">
        <f t="shared" si="3"/>
        <v>57122</v>
      </c>
      <c r="L59" s="32">
        <f t="shared" si="9"/>
        <v>0.73919829276742155</v>
      </c>
      <c r="M59" s="5">
        <f t="shared" si="0"/>
        <v>95692.163478016635</v>
      </c>
      <c r="N59" s="5">
        <f t="shared" si="1"/>
        <v>114830.59617361997</v>
      </c>
      <c r="O59" s="5">
        <f t="shared" si="4"/>
        <v>133969.02886922329</v>
      </c>
      <c r="P59" s="70">
        <f t="shared" si="5"/>
        <v>0.59693498321963057</v>
      </c>
      <c r="Q59" s="70">
        <f t="shared" si="6"/>
        <v>0.49744581934969206</v>
      </c>
      <c r="R59" s="70">
        <f t="shared" si="7"/>
        <v>0.42638213087116467</v>
      </c>
      <c r="S59" s="82">
        <f t="shared" si="10"/>
        <v>80.823463457988652</v>
      </c>
    </row>
    <row r="60" spans="1:19" x14ac:dyDescent="0.35">
      <c r="A60" s="1"/>
      <c r="B60" s="1">
        <v>13</v>
      </c>
      <c r="C60" s="29">
        <v>90956</v>
      </c>
      <c r="D60" s="29">
        <v>78450</v>
      </c>
      <c r="E60" s="29">
        <v>191500</v>
      </c>
      <c r="F60" s="79">
        <v>89171</v>
      </c>
      <c r="G60" s="79">
        <v>55987</v>
      </c>
      <c r="H60" s="29">
        <v>201437</v>
      </c>
      <c r="I60" s="30"/>
      <c r="J60" s="5">
        <f t="shared" si="2"/>
        <v>0</v>
      </c>
      <c r="K60" s="5">
        <f t="shared" si="3"/>
        <v>55987</v>
      </c>
      <c r="L60" s="32">
        <f t="shared" si="9"/>
        <v>0.73919829276742155</v>
      </c>
      <c r="M60" s="5">
        <f>($C$41*$L60*60*$M$45)</f>
        <v>95692.163478016635</v>
      </c>
      <c r="N60" s="5">
        <f>($C$41*$L60*60*$Q$45)</f>
        <v>114830.59617361997</v>
      </c>
      <c r="O60" s="5">
        <f>$C$41*$L60*60*$U$45</f>
        <v>133969.02886922329</v>
      </c>
      <c r="P60" s="70">
        <f t="shared" ref="P60" si="11">IF(K60=0,0%,K60/M60)</f>
        <v>0.58507403286855242</v>
      </c>
      <c r="Q60" s="70">
        <f t="shared" ref="Q60" si="12">IF(K60=0,0%,K60/N60)</f>
        <v>0.48756169405712702</v>
      </c>
      <c r="R60" s="70">
        <f t="shared" ref="R60" si="13">IF(K60=0,0%,K60/O60)</f>
        <v>0.41791002347753747</v>
      </c>
      <c r="S60" s="82">
        <f>IF(ISBLANK(E60),#N/A,(E60/(C60/35)))</f>
        <v>73.689476230265186</v>
      </c>
    </row>
    <row r="61" spans="1:19" s="233" customFormat="1" x14ac:dyDescent="0.35">
      <c r="A61" s="226">
        <f>$A$35</f>
        <v>2025</v>
      </c>
      <c r="B61" s="226">
        <v>1</v>
      </c>
      <c r="C61" s="227">
        <v>85227</v>
      </c>
      <c r="D61" s="228">
        <v>107200</v>
      </c>
      <c r="E61" s="228">
        <f t="shared" ref="E61:E73" si="14">H60</f>
        <v>201437</v>
      </c>
      <c r="F61" s="228">
        <v>100291</v>
      </c>
      <c r="G61" s="228">
        <v>51722</v>
      </c>
      <c r="H61" s="228">
        <v>220039</v>
      </c>
      <c r="I61" s="227"/>
      <c r="J61" s="229">
        <f>IF(G61&gt;0,G61,0)</f>
        <v>51722</v>
      </c>
      <c r="K61" s="229">
        <f t="shared" si="3"/>
        <v>51722</v>
      </c>
      <c r="L61" s="230">
        <f>'KDT Q1 25 '!J206</f>
        <v>0.75710736588394401</v>
      </c>
      <c r="M61" s="229">
        <f t="shared" si="0"/>
        <v>98010.564330905559</v>
      </c>
      <c r="N61" s="229">
        <f t="shared" si="1"/>
        <v>117612.67719708667</v>
      </c>
      <c r="O61" s="229">
        <f t="shared" si="4"/>
        <v>137214.79006326778</v>
      </c>
      <c r="P61" s="231">
        <f t="shared" si="5"/>
        <v>0.52771862250864077</v>
      </c>
      <c r="Q61" s="231">
        <f t="shared" si="6"/>
        <v>0.4397655187572006</v>
      </c>
      <c r="R61" s="231">
        <f t="shared" si="7"/>
        <v>0.37694187322045769</v>
      </c>
      <c r="S61" s="232">
        <f t="shared" si="10"/>
        <v>66.178980839405355</v>
      </c>
    </row>
    <row r="62" spans="1:19" s="233" customFormat="1" x14ac:dyDescent="0.35">
      <c r="A62" s="226"/>
      <c r="B62" s="226">
        <v>2</v>
      </c>
      <c r="C62" s="227">
        <v>99060</v>
      </c>
      <c r="D62" s="228">
        <v>92299</v>
      </c>
      <c r="E62" s="228">
        <f t="shared" si="14"/>
        <v>220039</v>
      </c>
      <c r="F62" s="228">
        <v>91189</v>
      </c>
      <c r="G62" s="228">
        <v>63658</v>
      </c>
      <c r="H62" s="228">
        <v>223343</v>
      </c>
      <c r="I62" s="227"/>
      <c r="J62" s="229">
        <f t="shared" ref="J62:J73" si="15">IF(G62&gt;0,G62,0)</f>
        <v>63658</v>
      </c>
      <c r="K62" s="229">
        <f t="shared" si="3"/>
        <v>63658</v>
      </c>
      <c r="L62" s="230">
        <f t="shared" si="9"/>
        <v>0.75710736588394401</v>
      </c>
      <c r="M62" s="229">
        <f t="shared" si="0"/>
        <v>98010.564330905559</v>
      </c>
      <c r="N62" s="229">
        <f t="shared" si="1"/>
        <v>117612.67719708667</v>
      </c>
      <c r="O62" s="229">
        <f t="shared" si="4"/>
        <v>137214.79006326778</v>
      </c>
      <c r="P62" s="231">
        <f t="shared" si="5"/>
        <v>0.64950141277705908</v>
      </c>
      <c r="Q62" s="231">
        <f t="shared" si="6"/>
        <v>0.5412511773142159</v>
      </c>
      <c r="R62" s="231">
        <f t="shared" si="7"/>
        <v>0.46392958055504224</v>
      </c>
      <c r="S62" s="232">
        <f t="shared" si="10"/>
        <v>62.195558247526755</v>
      </c>
    </row>
    <row r="63" spans="1:19" s="233" customFormat="1" x14ac:dyDescent="0.35">
      <c r="A63" s="226"/>
      <c r="B63" s="226">
        <v>3</v>
      </c>
      <c r="C63" s="227">
        <v>100248</v>
      </c>
      <c r="D63" s="234">
        <v>77500</v>
      </c>
      <c r="E63" s="228">
        <f t="shared" si="14"/>
        <v>223343</v>
      </c>
      <c r="F63" s="228">
        <v>83769</v>
      </c>
      <c r="G63" s="228">
        <v>76249</v>
      </c>
      <c r="H63" s="228">
        <v>188126</v>
      </c>
      <c r="I63" s="227"/>
      <c r="J63" s="229">
        <f t="shared" si="15"/>
        <v>76249</v>
      </c>
      <c r="K63" s="229">
        <f t="shared" si="3"/>
        <v>76249</v>
      </c>
      <c r="L63" s="230">
        <f t="shared" si="9"/>
        <v>0.75710736588394401</v>
      </c>
      <c r="M63" s="229">
        <f t="shared" si="0"/>
        <v>98010.564330905559</v>
      </c>
      <c r="N63" s="229">
        <f t="shared" si="1"/>
        <v>117612.67719708667</v>
      </c>
      <c r="O63" s="229">
        <f t="shared" si="4"/>
        <v>137214.79006326778</v>
      </c>
      <c r="P63" s="231">
        <f t="shared" si="5"/>
        <v>0.7779671560972381</v>
      </c>
      <c r="Q63" s="231">
        <f t="shared" si="6"/>
        <v>0.64830596341436508</v>
      </c>
      <c r="R63" s="231">
        <f t="shared" si="7"/>
        <v>0.55569082578374152</v>
      </c>
      <c r="S63" s="232">
        <f t="shared" si="10"/>
        <v>62.381334290958421</v>
      </c>
    </row>
    <row r="64" spans="1:19" s="233" customFormat="1" x14ac:dyDescent="0.35">
      <c r="A64" s="226"/>
      <c r="B64" s="226">
        <v>4</v>
      </c>
      <c r="C64" s="227">
        <v>130810</v>
      </c>
      <c r="D64" s="234">
        <v>96400</v>
      </c>
      <c r="E64" s="228">
        <f t="shared" si="14"/>
        <v>188126</v>
      </c>
      <c r="F64" s="228">
        <v>84368</v>
      </c>
      <c r="G64" s="228">
        <v>76959</v>
      </c>
      <c r="H64" s="228">
        <v>151885</v>
      </c>
      <c r="I64" s="227"/>
      <c r="J64" s="229">
        <f t="shared" si="15"/>
        <v>76959</v>
      </c>
      <c r="K64" s="229">
        <f t="shared" si="3"/>
        <v>76959</v>
      </c>
      <c r="L64" s="230">
        <f t="shared" si="9"/>
        <v>0.75710736588394401</v>
      </c>
      <c r="M64" s="229">
        <f t="shared" si="0"/>
        <v>98010.564330905559</v>
      </c>
      <c r="N64" s="229">
        <f t="shared" si="1"/>
        <v>117612.67719708667</v>
      </c>
      <c r="O64" s="229">
        <f t="shared" si="4"/>
        <v>137214.79006326778</v>
      </c>
      <c r="P64" s="231">
        <f t="shared" si="5"/>
        <v>0.78521127314571137</v>
      </c>
      <c r="Q64" s="231">
        <f t="shared" si="6"/>
        <v>0.6543427276214262</v>
      </c>
      <c r="R64" s="231">
        <f t="shared" si="7"/>
        <v>0.56086519510407962</v>
      </c>
      <c r="S64" s="232">
        <f t="shared" si="10"/>
        <v>40.268542160385287</v>
      </c>
    </row>
    <row r="65" spans="1:19" s="233" customFormat="1" x14ac:dyDescent="0.35">
      <c r="A65" s="226"/>
      <c r="B65" s="226">
        <v>5</v>
      </c>
      <c r="C65" s="227">
        <v>111654</v>
      </c>
      <c r="D65" s="234">
        <v>99200</v>
      </c>
      <c r="E65" s="228">
        <f t="shared" si="14"/>
        <v>151885</v>
      </c>
      <c r="F65" s="228"/>
      <c r="G65" s="228"/>
      <c r="H65" s="228">
        <v>126287</v>
      </c>
      <c r="I65" s="227"/>
      <c r="J65" s="229">
        <f t="shared" si="15"/>
        <v>0</v>
      </c>
      <c r="K65" s="229">
        <f t="shared" si="3"/>
        <v>111654</v>
      </c>
      <c r="L65" s="230">
        <f t="shared" si="9"/>
        <v>0.75710736588394401</v>
      </c>
      <c r="M65" s="229">
        <f t="shared" si="0"/>
        <v>98010.564330905559</v>
      </c>
      <c r="N65" s="229">
        <f t="shared" si="1"/>
        <v>117612.67719708667</v>
      </c>
      <c r="O65" s="229">
        <f t="shared" si="4"/>
        <v>137214.79006326778</v>
      </c>
      <c r="P65" s="231">
        <f t="shared" si="5"/>
        <v>1.1392037252538527</v>
      </c>
      <c r="Q65" s="231">
        <f t="shared" si="6"/>
        <v>0.94933643771154397</v>
      </c>
      <c r="R65" s="231">
        <f t="shared" si="7"/>
        <v>0.81371694660989491</v>
      </c>
      <c r="S65" s="232">
        <f t="shared" si="10"/>
        <v>38.088917548856287</v>
      </c>
    </row>
    <row r="66" spans="1:19" s="233" customFormat="1" x14ac:dyDescent="0.35">
      <c r="A66" s="226"/>
      <c r="B66" s="226">
        <v>6</v>
      </c>
      <c r="C66" s="235">
        <v>110308</v>
      </c>
      <c r="D66" s="234">
        <v>117700</v>
      </c>
      <c r="E66" s="228">
        <f t="shared" si="14"/>
        <v>126287</v>
      </c>
      <c r="F66" s="228"/>
      <c r="G66" s="228"/>
      <c r="H66" s="228">
        <v>140217</v>
      </c>
      <c r="I66" s="227"/>
      <c r="J66" s="229">
        <f t="shared" si="15"/>
        <v>0</v>
      </c>
      <c r="K66" s="229">
        <f t="shared" si="3"/>
        <v>110308</v>
      </c>
      <c r="L66" s="230">
        <f t="shared" si="9"/>
        <v>0.75710736588394401</v>
      </c>
      <c r="M66" s="229">
        <f t="shared" si="0"/>
        <v>98010.564330905559</v>
      </c>
      <c r="N66" s="229">
        <f t="shared" si="1"/>
        <v>117612.67719708667</v>
      </c>
      <c r="O66" s="229">
        <f t="shared" si="4"/>
        <v>137214.79006326778</v>
      </c>
      <c r="P66" s="231">
        <f t="shared" si="5"/>
        <v>1.1254705118070287</v>
      </c>
      <c r="Q66" s="231">
        <f t="shared" si="6"/>
        <v>0.93789209317252398</v>
      </c>
      <c r="R66" s="231">
        <f t="shared" si="7"/>
        <v>0.80390750843359204</v>
      </c>
      <c r="S66" s="232">
        <f t="shared" si="10"/>
        <v>32.056024948326503</v>
      </c>
    </row>
    <row r="67" spans="1:19" s="233" customFormat="1" x14ac:dyDescent="0.35">
      <c r="A67" s="226"/>
      <c r="B67" s="226">
        <v>7</v>
      </c>
      <c r="C67" s="235">
        <v>89672</v>
      </c>
      <c r="D67" s="234">
        <v>105900</v>
      </c>
      <c r="E67" s="228">
        <f t="shared" si="14"/>
        <v>140217</v>
      </c>
      <c r="F67" s="228"/>
      <c r="G67" s="228"/>
      <c r="H67" s="228">
        <v>154747</v>
      </c>
      <c r="I67" s="227"/>
      <c r="J67" s="229">
        <f t="shared" si="15"/>
        <v>0</v>
      </c>
      <c r="K67" s="229">
        <f t="shared" si="3"/>
        <v>89672</v>
      </c>
      <c r="L67" s="230">
        <f t="shared" si="9"/>
        <v>0.75710736588394401</v>
      </c>
      <c r="M67" s="229">
        <f t="shared" si="0"/>
        <v>98010.564330905559</v>
      </c>
      <c r="N67" s="229">
        <f t="shared" si="1"/>
        <v>117612.67719708667</v>
      </c>
      <c r="O67" s="229">
        <f t="shared" si="4"/>
        <v>137214.79006326778</v>
      </c>
      <c r="P67" s="231">
        <f t="shared" si="5"/>
        <v>0.9149217802404167</v>
      </c>
      <c r="Q67" s="231">
        <f t="shared" si="6"/>
        <v>0.76243481686701398</v>
      </c>
      <c r="R67" s="231">
        <f t="shared" si="7"/>
        <v>0.65351555731458344</v>
      </c>
      <c r="S67" s="232">
        <f t="shared" si="10"/>
        <v>43.782630029440632</v>
      </c>
    </row>
    <row r="68" spans="1:19" s="233" customFormat="1" x14ac:dyDescent="0.35">
      <c r="A68" s="226"/>
      <c r="B68" s="226">
        <v>8</v>
      </c>
      <c r="C68" s="235">
        <v>81340</v>
      </c>
      <c r="D68" s="247">
        <v>39900</v>
      </c>
      <c r="E68" s="228">
        <f t="shared" si="14"/>
        <v>154747</v>
      </c>
      <c r="F68" s="228"/>
      <c r="G68" s="228"/>
      <c r="H68" s="228">
        <v>154288</v>
      </c>
      <c r="I68" s="227"/>
      <c r="J68" s="229">
        <f t="shared" si="15"/>
        <v>0</v>
      </c>
      <c r="K68" s="229">
        <f t="shared" si="3"/>
        <v>81340</v>
      </c>
      <c r="L68" s="230">
        <f t="shared" si="9"/>
        <v>0.75710736588394401</v>
      </c>
      <c r="M68" s="229">
        <f t="shared" si="0"/>
        <v>98010.564330905559</v>
      </c>
      <c r="N68" s="229">
        <f t="shared" si="1"/>
        <v>117612.67719708667</v>
      </c>
      <c r="O68" s="229">
        <f t="shared" si="4"/>
        <v>137214.79006326778</v>
      </c>
      <c r="P68" s="231">
        <f t="shared" si="5"/>
        <v>0.82991053622931898</v>
      </c>
      <c r="Q68" s="231">
        <f t="shared" si="6"/>
        <v>0.69159211352443251</v>
      </c>
      <c r="R68" s="231">
        <f t="shared" si="7"/>
        <v>0.59279324016379931</v>
      </c>
      <c r="S68" s="232">
        <f t="shared" si="10"/>
        <v>53.269191049913942</v>
      </c>
    </row>
    <row r="69" spans="1:19" s="233" customFormat="1" x14ac:dyDescent="0.35">
      <c r="A69" s="226"/>
      <c r="B69" s="226">
        <v>9</v>
      </c>
      <c r="C69" s="235">
        <v>81113</v>
      </c>
      <c r="D69" s="234">
        <v>86600</v>
      </c>
      <c r="E69" s="228">
        <f t="shared" si="14"/>
        <v>154288</v>
      </c>
      <c r="F69" s="228"/>
      <c r="G69" s="228"/>
      <c r="H69" s="228">
        <v>191701</v>
      </c>
      <c r="I69" s="227"/>
      <c r="J69" s="229">
        <f t="shared" si="15"/>
        <v>0</v>
      </c>
      <c r="K69" s="229">
        <f t="shared" si="3"/>
        <v>81113</v>
      </c>
      <c r="L69" s="230">
        <f t="shared" si="9"/>
        <v>0.75710736588394401</v>
      </c>
      <c r="M69" s="229">
        <f t="shared" si="0"/>
        <v>98010.564330905559</v>
      </c>
      <c r="N69" s="229">
        <f t="shared" si="1"/>
        <v>117612.67719708667</v>
      </c>
      <c r="O69" s="229">
        <f t="shared" si="4"/>
        <v>137214.79006326778</v>
      </c>
      <c r="P69" s="231">
        <f t="shared" si="5"/>
        <v>0.8275944593701593</v>
      </c>
      <c r="Q69" s="231">
        <f t="shared" si="6"/>
        <v>0.68966204947513277</v>
      </c>
      <c r="R69" s="231">
        <f t="shared" si="7"/>
        <v>0.59113889955011378</v>
      </c>
      <c r="S69" s="232">
        <f t="shared" si="10"/>
        <v>53.259822716457286</v>
      </c>
    </row>
    <row r="70" spans="1:19" s="233" customFormat="1" x14ac:dyDescent="0.35">
      <c r="A70" s="226"/>
      <c r="B70" s="226">
        <v>10</v>
      </c>
      <c r="C70" s="234">
        <f>AVERAGE(C57:C60)</f>
        <v>83412.75</v>
      </c>
      <c r="D70" s="234">
        <f>+C70</f>
        <v>83412.75</v>
      </c>
      <c r="E70" s="228">
        <f t="shared" si="14"/>
        <v>191701</v>
      </c>
      <c r="F70" s="228"/>
      <c r="G70" s="228"/>
      <c r="H70" s="228">
        <v>217101</v>
      </c>
      <c r="I70" s="227"/>
      <c r="J70" s="229">
        <f t="shared" si="15"/>
        <v>0</v>
      </c>
      <c r="K70" s="229">
        <f t="shared" si="3"/>
        <v>83412.75</v>
      </c>
      <c r="L70" s="230">
        <f t="shared" si="9"/>
        <v>0.75710736588394401</v>
      </c>
      <c r="M70" s="229">
        <f t="shared" si="0"/>
        <v>98010.564330905559</v>
      </c>
      <c r="N70" s="229">
        <f t="shared" si="1"/>
        <v>117612.67719708667</v>
      </c>
      <c r="O70" s="229">
        <f t="shared" si="4"/>
        <v>137214.79006326778</v>
      </c>
      <c r="P70" s="231">
        <f t="shared" si="5"/>
        <v>0.85105876666906966</v>
      </c>
      <c r="Q70" s="231">
        <f t="shared" si="6"/>
        <v>0.70921563889089145</v>
      </c>
      <c r="R70" s="231">
        <f t="shared" si="7"/>
        <v>0.60789911904933558</v>
      </c>
      <c r="S70" s="232">
        <f t="shared" si="10"/>
        <v>64.350210249632099</v>
      </c>
    </row>
    <row r="71" spans="1:19" s="233" customFormat="1" x14ac:dyDescent="0.35">
      <c r="A71" s="226"/>
      <c r="B71" s="226">
        <v>11</v>
      </c>
      <c r="C71" s="234">
        <f>+C70</f>
        <v>83412.75</v>
      </c>
      <c r="D71" s="234">
        <f t="shared" ref="D70:D87" si="16">+D70</f>
        <v>83412.75</v>
      </c>
      <c r="E71" s="228">
        <f t="shared" si="14"/>
        <v>217101</v>
      </c>
      <c r="F71" s="228"/>
      <c r="G71" s="228"/>
      <c r="H71" s="228">
        <v>211108</v>
      </c>
      <c r="I71" s="227"/>
      <c r="J71" s="229">
        <f t="shared" si="15"/>
        <v>0</v>
      </c>
      <c r="K71" s="229">
        <f t="shared" si="3"/>
        <v>83412.75</v>
      </c>
      <c r="L71" s="230">
        <f t="shared" si="9"/>
        <v>0.75710736588394401</v>
      </c>
      <c r="M71" s="229">
        <f t="shared" si="0"/>
        <v>98010.564330905559</v>
      </c>
      <c r="N71" s="229">
        <f t="shared" si="1"/>
        <v>117612.67719708667</v>
      </c>
      <c r="O71" s="229">
        <f t="shared" si="4"/>
        <v>137214.79006326778</v>
      </c>
      <c r="P71" s="231">
        <f t="shared" si="5"/>
        <v>0.85105876666906966</v>
      </c>
      <c r="Q71" s="231">
        <f t="shared" si="6"/>
        <v>0.70921563889089145</v>
      </c>
      <c r="R71" s="231">
        <f t="shared" si="7"/>
        <v>0.60789911904933558</v>
      </c>
      <c r="S71" s="232">
        <f t="shared" si="10"/>
        <v>72.876484710071296</v>
      </c>
    </row>
    <row r="72" spans="1:19" s="233" customFormat="1" x14ac:dyDescent="0.35">
      <c r="A72" s="226"/>
      <c r="B72" s="226">
        <v>12</v>
      </c>
      <c r="C72" s="234">
        <f t="shared" ref="C72:C87" si="17">+C71</f>
        <v>83412.75</v>
      </c>
      <c r="D72" s="234">
        <f t="shared" si="16"/>
        <v>83412.75</v>
      </c>
      <c r="E72" s="228">
        <f t="shared" si="14"/>
        <v>211108</v>
      </c>
      <c r="F72" s="228"/>
      <c r="G72" s="228"/>
      <c r="H72" s="228">
        <v>191500</v>
      </c>
      <c r="I72" s="227"/>
      <c r="J72" s="229">
        <f t="shared" si="15"/>
        <v>0</v>
      </c>
      <c r="K72" s="229">
        <f t="shared" si="3"/>
        <v>83412.75</v>
      </c>
      <c r="L72" s="230">
        <f t="shared" si="9"/>
        <v>0.75710736588394401</v>
      </c>
      <c r="M72" s="229">
        <f t="shared" si="0"/>
        <v>98010.564330905559</v>
      </c>
      <c r="N72" s="229">
        <f t="shared" si="1"/>
        <v>117612.67719708667</v>
      </c>
      <c r="O72" s="229">
        <f t="shared" si="4"/>
        <v>137214.79006326778</v>
      </c>
      <c r="P72" s="231">
        <f t="shared" si="5"/>
        <v>0.85105876666906966</v>
      </c>
      <c r="Q72" s="231">
        <f t="shared" si="6"/>
        <v>0.70921563889089145</v>
      </c>
      <c r="R72" s="231">
        <f t="shared" si="7"/>
        <v>0.60789911904933558</v>
      </c>
      <c r="S72" s="232">
        <f t="shared" si="10"/>
        <v>70.864753889543266</v>
      </c>
    </row>
    <row r="73" spans="1:19" s="233" customFormat="1" x14ac:dyDescent="0.35">
      <c r="A73" s="226"/>
      <c r="B73" s="226">
        <v>13</v>
      </c>
      <c r="C73" s="234">
        <f t="shared" si="17"/>
        <v>83412.75</v>
      </c>
      <c r="D73" s="234">
        <f t="shared" si="16"/>
        <v>83412.75</v>
      </c>
      <c r="E73" s="228">
        <f t="shared" si="14"/>
        <v>191500</v>
      </c>
      <c r="F73" s="227"/>
      <c r="G73" s="227"/>
      <c r="H73" s="228">
        <v>201437</v>
      </c>
      <c r="I73" s="227"/>
      <c r="J73" s="229">
        <f t="shared" si="15"/>
        <v>0</v>
      </c>
      <c r="K73" s="229">
        <f t="shared" si="3"/>
        <v>83412.75</v>
      </c>
      <c r="L73" s="230">
        <f t="shared" si="9"/>
        <v>0.75710736588394401</v>
      </c>
      <c r="M73" s="229">
        <f t="shared" si="0"/>
        <v>98010.564330905559</v>
      </c>
      <c r="N73" s="229">
        <f t="shared" si="1"/>
        <v>117612.67719708667</v>
      </c>
      <c r="O73" s="229">
        <f t="shared" si="4"/>
        <v>137214.79006326778</v>
      </c>
      <c r="P73" s="231">
        <f t="shared" ref="P73" si="18">IF(K73=0,0%,K73/M73)</f>
        <v>0.85105876666906966</v>
      </c>
      <c r="Q73" s="231">
        <f t="shared" ref="Q73" si="19">IF(K73=0,0%,K73/N73)</f>
        <v>0.70921563889089145</v>
      </c>
      <c r="R73" s="231">
        <f t="shared" ref="R73" si="20">IF(K73=0,0%,K73/O73)</f>
        <v>0.60789911904933558</v>
      </c>
      <c r="S73" s="232">
        <f t="shared" si="10"/>
        <v>64.282738550161696</v>
      </c>
    </row>
    <row r="74" spans="1:19" x14ac:dyDescent="0.35">
      <c r="A74" s="1">
        <f>$A$36</f>
        <v>2026</v>
      </c>
      <c r="B74" s="1">
        <v>1</v>
      </c>
      <c r="C74" s="234">
        <f t="shared" si="17"/>
        <v>83412.75</v>
      </c>
      <c r="D74" s="234">
        <f t="shared" si="16"/>
        <v>83412.75</v>
      </c>
      <c r="E74" s="76">
        <f t="shared" ref="E74:E76" si="21">H73</f>
        <v>201437</v>
      </c>
      <c r="F74" s="30"/>
      <c r="G74" s="30"/>
      <c r="H74" s="76">
        <f t="shared" ref="H74:H76" si="22">IF(F74&gt;0,E74+F74+I74-G74,E74+D74+I74-C74)</f>
        <v>201437</v>
      </c>
      <c r="I74" s="30"/>
      <c r="J74" s="5"/>
      <c r="K74" s="5">
        <f t="shared" si="3"/>
        <v>83412.75</v>
      </c>
      <c r="L74" s="32">
        <f t="shared" si="9"/>
        <v>0.75710736588394401</v>
      </c>
      <c r="M74" s="5">
        <f t="shared" ref="M74:M112" si="23">$C$41*$L74*60*$M$45</f>
        <v>98010.564330905559</v>
      </c>
      <c r="N74" s="5">
        <f t="shared" ref="N74:N112" si="24">$C$41*$L74*60*$Q$45</f>
        <v>117612.67719708667</v>
      </c>
      <c r="O74" s="5">
        <f t="shared" si="4"/>
        <v>137214.79006326778</v>
      </c>
      <c r="P74" s="225">
        <f t="shared" si="5"/>
        <v>0.85105876666906966</v>
      </c>
      <c r="Q74" s="225">
        <f t="shared" si="6"/>
        <v>0.70921563889089145</v>
      </c>
      <c r="R74" s="225">
        <f t="shared" si="7"/>
        <v>0.60789911904933558</v>
      </c>
      <c r="S74" s="82">
        <f t="shared" si="10"/>
        <v>67.618391672735882</v>
      </c>
    </row>
    <row r="75" spans="1:19" x14ac:dyDescent="0.35">
      <c r="A75" s="1"/>
      <c r="B75" s="1">
        <v>2</v>
      </c>
      <c r="C75" s="234">
        <f t="shared" si="17"/>
        <v>83412.75</v>
      </c>
      <c r="D75" s="234">
        <f t="shared" si="16"/>
        <v>83412.75</v>
      </c>
      <c r="E75" s="76">
        <f t="shared" si="21"/>
        <v>201437</v>
      </c>
      <c r="F75" s="30"/>
      <c r="G75" s="30"/>
      <c r="H75" s="76">
        <f t="shared" si="22"/>
        <v>201437</v>
      </c>
      <c r="I75" s="30"/>
      <c r="J75" s="5"/>
      <c r="K75" s="5">
        <f t="shared" si="3"/>
        <v>83412.75</v>
      </c>
      <c r="L75" s="32">
        <f t="shared" si="9"/>
        <v>0.75710736588394401</v>
      </c>
      <c r="M75" s="5">
        <f t="shared" si="23"/>
        <v>98010.564330905559</v>
      </c>
      <c r="N75" s="5">
        <f t="shared" si="24"/>
        <v>117612.67719708667</v>
      </c>
      <c r="O75" s="5">
        <f t="shared" si="4"/>
        <v>137214.79006326778</v>
      </c>
      <c r="P75" s="225">
        <f t="shared" si="5"/>
        <v>0.85105876666906966</v>
      </c>
      <c r="Q75" s="225">
        <f t="shared" si="6"/>
        <v>0.70921563889089145</v>
      </c>
      <c r="R75" s="225">
        <f t="shared" si="7"/>
        <v>0.60789911904933558</v>
      </c>
      <c r="S75" s="82">
        <f t="shared" si="10"/>
        <v>67.618391672735882</v>
      </c>
    </row>
    <row r="76" spans="1:19" x14ac:dyDescent="0.35">
      <c r="A76" s="1"/>
      <c r="B76" s="1">
        <v>3</v>
      </c>
      <c r="C76" s="234">
        <f t="shared" si="17"/>
        <v>83412.75</v>
      </c>
      <c r="D76" s="234">
        <f t="shared" si="16"/>
        <v>83412.75</v>
      </c>
      <c r="E76" s="76">
        <f t="shared" si="21"/>
        <v>201437</v>
      </c>
      <c r="F76" s="30"/>
      <c r="G76" s="30"/>
      <c r="H76" s="76">
        <f t="shared" si="22"/>
        <v>201437</v>
      </c>
      <c r="I76" s="30"/>
      <c r="J76" s="5"/>
      <c r="K76" s="5">
        <f t="shared" si="3"/>
        <v>83412.75</v>
      </c>
      <c r="L76" s="32">
        <f t="shared" si="9"/>
        <v>0.75710736588394401</v>
      </c>
      <c r="M76" s="5">
        <f t="shared" si="23"/>
        <v>98010.564330905559</v>
      </c>
      <c r="N76" s="5">
        <f t="shared" si="24"/>
        <v>117612.67719708667</v>
      </c>
      <c r="O76" s="5">
        <f t="shared" si="4"/>
        <v>137214.79006326778</v>
      </c>
      <c r="P76" s="225">
        <f t="shared" si="5"/>
        <v>0.85105876666906966</v>
      </c>
      <c r="Q76" s="225">
        <f t="shared" si="6"/>
        <v>0.70921563889089145</v>
      </c>
      <c r="R76" s="225">
        <f t="shared" si="7"/>
        <v>0.60789911904933558</v>
      </c>
      <c r="S76" s="82">
        <f t="shared" si="10"/>
        <v>67.618391672735882</v>
      </c>
    </row>
    <row r="77" spans="1:19" x14ac:dyDescent="0.35">
      <c r="A77" s="1"/>
      <c r="B77" s="1">
        <v>4</v>
      </c>
      <c r="C77" s="234">
        <f t="shared" si="17"/>
        <v>83412.75</v>
      </c>
      <c r="D77" s="234">
        <f t="shared" si="16"/>
        <v>83412.75</v>
      </c>
      <c r="E77" s="76">
        <f t="shared" ref="E77:E83" si="25">H76</f>
        <v>201437</v>
      </c>
      <c r="F77" s="30"/>
      <c r="G77" s="30"/>
      <c r="H77" s="76">
        <f t="shared" ref="H77:H84" si="26">IF(F77&gt;0,E77+F77+I77-G77,E77+D77+I77-C77)</f>
        <v>201437</v>
      </c>
      <c r="I77" s="30"/>
      <c r="J77" s="5"/>
      <c r="K77" s="5">
        <f t="shared" si="3"/>
        <v>83412.75</v>
      </c>
      <c r="L77" s="32">
        <f t="shared" si="9"/>
        <v>0.75710736588394401</v>
      </c>
      <c r="M77" s="5">
        <f t="shared" si="23"/>
        <v>98010.564330905559</v>
      </c>
      <c r="N77" s="5">
        <f t="shared" si="24"/>
        <v>117612.67719708667</v>
      </c>
      <c r="O77" s="5">
        <f t="shared" si="4"/>
        <v>137214.79006326778</v>
      </c>
      <c r="P77" s="225">
        <f t="shared" si="5"/>
        <v>0.85105876666906966</v>
      </c>
      <c r="Q77" s="225">
        <f t="shared" si="6"/>
        <v>0.70921563889089145</v>
      </c>
      <c r="R77" s="225">
        <f t="shared" si="7"/>
        <v>0.60789911904933558</v>
      </c>
      <c r="S77" s="82">
        <f t="shared" si="10"/>
        <v>67.618391672735882</v>
      </c>
    </row>
    <row r="78" spans="1:19" x14ac:dyDescent="0.35">
      <c r="A78" s="1"/>
      <c r="B78" s="1">
        <v>5</v>
      </c>
      <c r="C78" s="234">
        <f t="shared" si="17"/>
        <v>83412.75</v>
      </c>
      <c r="D78" s="234">
        <f t="shared" si="16"/>
        <v>83412.75</v>
      </c>
      <c r="E78" s="76">
        <f t="shared" si="25"/>
        <v>201437</v>
      </c>
      <c r="F78" s="30"/>
      <c r="G78" s="30"/>
      <c r="H78" s="76">
        <f t="shared" si="26"/>
        <v>201437</v>
      </c>
      <c r="I78" s="30"/>
      <c r="J78" s="5"/>
      <c r="K78" s="5">
        <f t="shared" si="3"/>
        <v>83412.75</v>
      </c>
      <c r="L78" s="32">
        <f t="shared" si="9"/>
        <v>0.75710736588394401</v>
      </c>
      <c r="M78" s="5">
        <f t="shared" si="23"/>
        <v>98010.564330905559</v>
      </c>
      <c r="N78" s="5">
        <f t="shared" si="24"/>
        <v>117612.67719708667</v>
      </c>
      <c r="O78" s="5">
        <f t="shared" si="4"/>
        <v>137214.79006326778</v>
      </c>
      <c r="P78" s="225">
        <f t="shared" si="5"/>
        <v>0.85105876666906966</v>
      </c>
      <c r="Q78" s="225">
        <f t="shared" si="6"/>
        <v>0.70921563889089145</v>
      </c>
      <c r="R78" s="225">
        <f t="shared" si="7"/>
        <v>0.60789911904933558</v>
      </c>
      <c r="S78" s="82">
        <f t="shared" si="10"/>
        <v>67.618391672735882</v>
      </c>
    </row>
    <row r="79" spans="1:19" x14ac:dyDescent="0.35">
      <c r="A79" s="1"/>
      <c r="B79" s="1">
        <v>6</v>
      </c>
      <c r="C79" s="234">
        <f t="shared" si="17"/>
        <v>83412.75</v>
      </c>
      <c r="D79" s="234">
        <f t="shared" si="16"/>
        <v>83412.75</v>
      </c>
      <c r="E79" s="76">
        <f t="shared" si="25"/>
        <v>201437</v>
      </c>
      <c r="F79" s="30"/>
      <c r="G79" s="30"/>
      <c r="H79" s="76">
        <f t="shared" si="26"/>
        <v>201437</v>
      </c>
      <c r="I79" s="30"/>
      <c r="J79" s="5"/>
      <c r="K79" s="5">
        <f t="shared" si="3"/>
        <v>83412.75</v>
      </c>
      <c r="L79" s="32">
        <f t="shared" si="9"/>
        <v>0.75710736588394401</v>
      </c>
      <c r="M79" s="5">
        <f t="shared" si="23"/>
        <v>98010.564330905559</v>
      </c>
      <c r="N79" s="5">
        <f t="shared" si="24"/>
        <v>117612.67719708667</v>
      </c>
      <c r="O79" s="5">
        <f t="shared" si="4"/>
        <v>137214.79006326778</v>
      </c>
      <c r="P79" s="225">
        <f t="shared" si="5"/>
        <v>0.85105876666906966</v>
      </c>
      <c r="Q79" s="225">
        <f t="shared" si="6"/>
        <v>0.70921563889089145</v>
      </c>
      <c r="R79" s="225">
        <f t="shared" si="7"/>
        <v>0.60789911904933558</v>
      </c>
      <c r="S79" s="82">
        <f t="shared" si="10"/>
        <v>67.618391672735882</v>
      </c>
    </row>
    <row r="80" spans="1:19" x14ac:dyDescent="0.35">
      <c r="A80" s="1"/>
      <c r="B80" s="1">
        <v>7</v>
      </c>
      <c r="C80" s="234">
        <f t="shared" si="17"/>
        <v>83412.75</v>
      </c>
      <c r="D80" s="234">
        <f t="shared" si="16"/>
        <v>83412.75</v>
      </c>
      <c r="E80" s="76">
        <f t="shared" si="25"/>
        <v>201437</v>
      </c>
      <c r="F80" s="30"/>
      <c r="G80" s="30"/>
      <c r="H80" s="76">
        <f t="shared" si="26"/>
        <v>201437</v>
      </c>
      <c r="I80" s="30"/>
      <c r="J80" s="5"/>
      <c r="K80" s="5">
        <f t="shared" si="3"/>
        <v>83412.75</v>
      </c>
      <c r="L80" s="32">
        <f t="shared" si="9"/>
        <v>0.75710736588394401</v>
      </c>
      <c r="M80" s="5">
        <f t="shared" si="23"/>
        <v>98010.564330905559</v>
      </c>
      <c r="N80" s="5">
        <f t="shared" si="24"/>
        <v>117612.67719708667</v>
      </c>
      <c r="O80" s="5">
        <f t="shared" si="4"/>
        <v>137214.79006326778</v>
      </c>
      <c r="P80" s="225">
        <f t="shared" si="5"/>
        <v>0.85105876666906966</v>
      </c>
      <c r="Q80" s="225">
        <f t="shared" si="6"/>
        <v>0.70921563889089145</v>
      </c>
      <c r="R80" s="225">
        <f t="shared" si="7"/>
        <v>0.60789911904933558</v>
      </c>
      <c r="S80" s="82">
        <f t="shared" si="10"/>
        <v>67.618391672735882</v>
      </c>
    </row>
    <row r="81" spans="1:19" x14ac:dyDescent="0.35">
      <c r="A81" s="1"/>
      <c r="B81" s="1">
        <v>8</v>
      </c>
      <c r="C81" s="234">
        <f t="shared" si="17"/>
        <v>83412.75</v>
      </c>
      <c r="D81" s="234">
        <f t="shared" si="16"/>
        <v>83412.75</v>
      </c>
      <c r="E81" s="76">
        <f t="shared" si="25"/>
        <v>201437</v>
      </c>
      <c r="F81" s="30"/>
      <c r="G81" s="30"/>
      <c r="H81" s="76">
        <f t="shared" si="26"/>
        <v>201437</v>
      </c>
      <c r="I81" s="30"/>
      <c r="J81" s="5"/>
      <c r="K81" s="5">
        <f t="shared" si="3"/>
        <v>83412.75</v>
      </c>
      <c r="L81" s="32">
        <f t="shared" si="9"/>
        <v>0.75710736588394401</v>
      </c>
      <c r="M81" s="5">
        <f t="shared" si="23"/>
        <v>98010.564330905559</v>
      </c>
      <c r="N81" s="5">
        <f t="shared" si="24"/>
        <v>117612.67719708667</v>
      </c>
      <c r="O81" s="5">
        <f t="shared" si="4"/>
        <v>137214.79006326778</v>
      </c>
      <c r="P81" s="225">
        <f t="shared" si="5"/>
        <v>0.85105876666906966</v>
      </c>
      <c r="Q81" s="225">
        <f t="shared" si="6"/>
        <v>0.70921563889089145</v>
      </c>
      <c r="R81" s="225">
        <f t="shared" si="7"/>
        <v>0.60789911904933558</v>
      </c>
      <c r="S81" s="82">
        <f t="shared" si="10"/>
        <v>67.618391672735882</v>
      </c>
    </row>
    <row r="82" spans="1:19" x14ac:dyDescent="0.35">
      <c r="A82" s="1"/>
      <c r="B82" s="1">
        <v>9</v>
      </c>
      <c r="C82" s="234">
        <f t="shared" si="17"/>
        <v>83412.75</v>
      </c>
      <c r="D82" s="234">
        <f t="shared" si="16"/>
        <v>83412.75</v>
      </c>
      <c r="E82" s="76">
        <f t="shared" si="25"/>
        <v>201437</v>
      </c>
      <c r="F82" s="30"/>
      <c r="G82" s="30"/>
      <c r="H82" s="76">
        <f t="shared" si="26"/>
        <v>201437</v>
      </c>
      <c r="I82" s="30"/>
      <c r="J82" s="5"/>
      <c r="K82" s="5">
        <f t="shared" si="3"/>
        <v>83412.75</v>
      </c>
      <c r="L82" s="32">
        <f t="shared" si="9"/>
        <v>0.75710736588394401</v>
      </c>
      <c r="M82" s="5">
        <f t="shared" si="23"/>
        <v>98010.564330905559</v>
      </c>
      <c r="N82" s="5">
        <f t="shared" si="24"/>
        <v>117612.67719708667</v>
      </c>
      <c r="O82" s="5">
        <f t="shared" si="4"/>
        <v>137214.79006326778</v>
      </c>
      <c r="P82" s="225">
        <f t="shared" si="5"/>
        <v>0.85105876666906966</v>
      </c>
      <c r="Q82" s="225">
        <f t="shared" si="6"/>
        <v>0.70921563889089145</v>
      </c>
      <c r="R82" s="225">
        <f t="shared" si="7"/>
        <v>0.60789911904933558</v>
      </c>
      <c r="S82" s="82">
        <f t="shared" si="10"/>
        <v>67.618391672735882</v>
      </c>
    </row>
    <row r="83" spans="1:19" x14ac:dyDescent="0.35">
      <c r="A83" s="1"/>
      <c r="B83" s="1">
        <v>10</v>
      </c>
      <c r="C83" s="234">
        <f t="shared" si="17"/>
        <v>83412.75</v>
      </c>
      <c r="D83" s="234">
        <f t="shared" si="16"/>
        <v>83412.75</v>
      </c>
      <c r="E83" s="76">
        <f t="shared" si="25"/>
        <v>201437</v>
      </c>
      <c r="F83" s="30"/>
      <c r="G83" s="30"/>
      <c r="H83" s="76">
        <f t="shared" si="26"/>
        <v>201437</v>
      </c>
      <c r="I83" s="30"/>
      <c r="J83" s="5"/>
      <c r="K83" s="5">
        <f t="shared" si="3"/>
        <v>83412.75</v>
      </c>
      <c r="L83" s="32">
        <f t="shared" si="9"/>
        <v>0.75710736588394401</v>
      </c>
      <c r="M83" s="5">
        <f t="shared" si="23"/>
        <v>98010.564330905559</v>
      </c>
      <c r="N83" s="5">
        <f t="shared" si="24"/>
        <v>117612.67719708667</v>
      </c>
      <c r="O83" s="5">
        <f t="shared" si="4"/>
        <v>137214.79006326778</v>
      </c>
      <c r="P83" s="225">
        <f t="shared" si="5"/>
        <v>0.85105876666906966</v>
      </c>
      <c r="Q83" s="225">
        <f t="shared" si="6"/>
        <v>0.70921563889089145</v>
      </c>
      <c r="R83" s="225">
        <f t="shared" si="7"/>
        <v>0.60789911904933558</v>
      </c>
      <c r="S83" s="82">
        <f t="shared" si="10"/>
        <v>67.618391672735882</v>
      </c>
    </row>
    <row r="84" spans="1:19" x14ac:dyDescent="0.35">
      <c r="A84" s="1"/>
      <c r="B84" s="1">
        <v>11</v>
      </c>
      <c r="C84" s="234">
        <f t="shared" si="17"/>
        <v>83412.75</v>
      </c>
      <c r="D84" s="234">
        <f t="shared" si="16"/>
        <v>83412.75</v>
      </c>
      <c r="E84" s="76">
        <f>+E83</f>
        <v>201437</v>
      </c>
      <c r="F84" s="30"/>
      <c r="G84" s="30"/>
      <c r="H84" s="76">
        <f t="shared" si="26"/>
        <v>201437</v>
      </c>
      <c r="I84" s="30"/>
      <c r="J84" s="5"/>
      <c r="K84" s="5">
        <f t="shared" si="3"/>
        <v>83412.75</v>
      </c>
      <c r="L84" s="32">
        <f t="shared" si="9"/>
        <v>0.75710736588394401</v>
      </c>
      <c r="M84" s="5">
        <f t="shared" si="23"/>
        <v>98010.564330905559</v>
      </c>
      <c r="N84" s="5">
        <f t="shared" si="24"/>
        <v>117612.67719708667</v>
      </c>
      <c r="O84" s="5">
        <f t="shared" si="4"/>
        <v>137214.79006326778</v>
      </c>
      <c r="P84" s="225">
        <f t="shared" si="5"/>
        <v>0.85105876666906966</v>
      </c>
      <c r="Q84" s="225">
        <f t="shared" si="6"/>
        <v>0.70921563889089145</v>
      </c>
      <c r="R84" s="225">
        <f t="shared" si="7"/>
        <v>0.60789911904933558</v>
      </c>
      <c r="S84" s="82">
        <f t="shared" si="10"/>
        <v>67.618391672735882</v>
      </c>
    </row>
    <row r="85" spans="1:19" x14ac:dyDescent="0.35">
      <c r="A85" s="1"/>
      <c r="B85" s="1">
        <v>12</v>
      </c>
      <c r="C85" s="234">
        <f t="shared" si="17"/>
        <v>83412.75</v>
      </c>
      <c r="D85" s="234">
        <f t="shared" si="16"/>
        <v>83412.75</v>
      </c>
      <c r="E85" s="76">
        <f>+E84</f>
        <v>201437</v>
      </c>
      <c r="F85" s="30"/>
      <c r="G85" s="30"/>
      <c r="H85" s="76">
        <f t="shared" ref="H85:H87" si="27">IF(F85&gt;0,E85+F85+I85-G85,E85+D85+I85-C85)</f>
        <v>201437</v>
      </c>
      <c r="I85" s="30"/>
      <c r="J85" s="5"/>
      <c r="K85" s="5">
        <f t="shared" si="3"/>
        <v>83412.75</v>
      </c>
      <c r="L85" s="32">
        <f t="shared" si="9"/>
        <v>0.75710736588394401</v>
      </c>
      <c r="M85" s="5">
        <f t="shared" si="23"/>
        <v>98010.564330905559</v>
      </c>
      <c r="N85" s="5">
        <f t="shared" si="24"/>
        <v>117612.67719708667</v>
      </c>
      <c r="O85" s="5">
        <f t="shared" si="4"/>
        <v>137214.79006326778</v>
      </c>
      <c r="P85" s="225">
        <f t="shared" si="5"/>
        <v>0.85105876666906966</v>
      </c>
      <c r="Q85" s="225">
        <f t="shared" si="6"/>
        <v>0.70921563889089145</v>
      </c>
      <c r="R85" s="225">
        <f t="shared" si="7"/>
        <v>0.60789911904933558</v>
      </c>
      <c r="S85" s="82">
        <f t="shared" si="10"/>
        <v>67.618391672735882</v>
      </c>
    </row>
    <row r="86" spans="1:19" x14ac:dyDescent="0.35">
      <c r="A86" s="1"/>
      <c r="B86" s="1">
        <v>13</v>
      </c>
      <c r="C86" s="234">
        <f t="shared" si="17"/>
        <v>83412.75</v>
      </c>
      <c r="D86" s="234">
        <f t="shared" si="16"/>
        <v>83412.75</v>
      </c>
      <c r="E86" s="76">
        <f t="shared" ref="E86:E87" si="28">+E85</f>
        <v>201437</v>
      </c>
      <c r="F86" s="30"/>
      <c r="G86" s="30"/>
      <c r="H86" s="76">
        <f t="shared" si="27"/>
        <v>201437</v>
      </c>
      <c r="I86" s="30"/>
      <c r="J86" s="5"/>
      <c r="K86" s="5">
        <f t="shared" si="3"/>
        <v>83412.75</v>
      </c>
      <c r="L86" s="32">
        <f t="shared" si="9"/>
        <v>0.75710736588394401</v>
      </c>
      <c r="M86" s="5">
        <f t="shared" si="23"/>
        <v>98010.564330905559</v>
      </c>
      <c r="N86" s="5">
        <f t="shared" si="24"/>
        <v>117612.67719708667</v>
      </c>
      <c r="O86" s="5">
        <f t="shared" si="4"/>
        <v>137214.79006326778</v>
      </c>
      <c r="P86" s="225">
        <f t="shared" si="5"/>
        <v>0.85105876666906966</v>
      </c>
      <c r="Q86" s="225">
        <f t="shared" si="6"/>
        <v>0.70921563889089145</v>
      </c>
      <c r="R86" s="225">
        <f t="shared" si="7"/>
        <v>0.60789911904933558</v>
      </c>
      <c r="S86" s="82">
        <f t="shared" si="10"/>
        <v>67.618391672735882</v>
      </c>
    </row>
    <row r="87" spans="1:19" x14ac:dyDescent="0.35">
      <c r="A87" s="1">
        <f>$A$37</f>
        <v>2027</v>
      </c>
      <c r="B87" s="1">
        <v>1</v>
      </c>
      <c r="C87" s="234">
        <f t="shared" si="17"/>
        <v>83412.75</v>
      </c>
      <c r="D87" s="234">
        <f t="shared" si="16"/>
        <v>83412.75</v>
      </c>
      <c r="E87" s="76">
        <f t="shared" si="28"/>
        <v>201437</v>
      </c>
      <c r="F87" s="30"/>
      <c r="G87" s="30"/>
      <c r="H87" s="76">
        <f t="shared" si="27"/>
        <v>201437</v>
      </c>
      <c r="I87" s="30"/>
      <c r="J87" s="5"/>
      <c r="K87" s="5">
        <f t="shared" si="3"/>
        <v>83412.75</v>
      </c>
      <c r="L87" s="32">
        <f t="shared" si="9"/>
        <v>0.75710736588394401</v>
      </c>
      <c r="M87" s="5">
        <f t="shared" si="23"/>
        <v>98010.564330905559</v>
      </c>
      <c r="N87" s="5">
        <f t="shared" si="24"/>
        <v>117612.67719708667</v>
      </c>
      <c r="O87" s="5">
        <f t="shared" si="4"/>
        <v>137214.79006326778</v>
      </c>
      <c r="P87" s="225">
        <f t="shared" si="5"/>
        <v>0.85105876666906966</v>
      </c>
      <c r="Q87" s="225">
        <f t="shared" si="6"/>
        <v>0.70921563889089145</v>
      </c>
      <c r="R87" s="225">
        <f t="shared" si="7"/>
        <v>0.60789911904933558</v>
      </c>
      <c r="S87" s="82">
        <f t="shared" si="10"/>
        <v>67.618391672735882</v>
      </c>
    </row>
    <row r="88" spans="1:19" x14ac:dyDescent="0.35">
      <c r="A88" s="1"/>
      <c r="B88" s="1">
        <v>2</v>
      </c>
      <c r="C88" s="30">
        <f t="shared" ref="C88:C99" si="29">IF(ISBLANK(G75),C75*(1+$H$37),G75*(1+$H$37))</f>
        <v>83412.75</v>
      </c>
      <c r="D88" s="30"/>
      <c r="E88" s="30"/>
      <c r="F88" s="30"/>
      <c r="G88" s="30"/>
      <c r="H88" s="30"/>
      <c r="I88" s="30"/>
      <c r="J88" s="5"/>
      <c r="K88" s="5">
        <f t="shared" si="3"/>
        <v>83412.75</v>
      </c>
      <c r="L88" s="32">
        <f t="shared" si="9"/>
        <v>0.75710736588394401</v>
      </c>
      <c r="M88" s="5">
        <f t="shared" si="23"/>
        <v>98010.564330905559</v>
      </c>
      <c r="N88" s="5">
        <f t="shared" si="24"/>
        <v>117612.67719708667</v>
      </c>
      <c r="O88" s="5">
        <f t="shared" si="4"/>
        <v>137214.79006326778</v>
      </c>
      <c r="P88" s="70">
        <f t="shared" si="5"/>
        <v>0.85105876666906966</v>
      </c>
      <c r="Q88" s="70">
        <f t="shared" si="6"/>
        <v>0.70921563889089145</v>
      </c>
      <c r="R88" s="70">
        <f t="shared" si="7"/>
        <v>0.60789911904933558</v>
      </c>
      <c r="S88" s="82" t="e">
        <f t="shared" si="10"/>
        <v>#N/A</v>
      </c>
    </row>
    <row r="89" spans="1:19" x14ac:dyDescent="0.35">
      <c r="A89" s="1"/>
      <c r="B89" s="1">
        <v>3</v>
      </c>
      <c r="C89" s="30">
        <f t="shared" si="29"/>
        <v>83412.75</v>
      </c>
      <c r="D89" s="30"/>
      <c r="E89" s="30"/>
      <c r="F89" s="30"/>
      <c r="G89" s="30"/>
      <c r="H89" s="30"/>
      <c r="I89" s="30"/>
      <c r="J89" s="5"/>
      <c r="K89" s="5">
        <f t="shared" si="3"/>
        <v>83412.75</v>
      </c>
      <c r="L89" s="32">
        <f t="shared" si="9"/>
        <v>0.75710736588394401</v>
      </c>
      <c r="M89" s="5">
        <f t="shared" si="23"/>
        <v>98010.564330905559</v>
      </c>
      <c r="N89" s="5">
        <f t="shared" si="24"/>
        <v>117612.67719708667</v>
      </c>
      <c r="O89" s="5">
        <f t="shared" si="4"/>
        <v>137214.79006326778</v>
      </c>
      <c r="P89" s="70">
        <f t="shared" si="5"/>
        <v>0.85105876666906966</v>
      </c>
      <c r="Q89" s="70">
        <f t="shared" si="6"/>
        <v>0.70921563889089145</v>
      </c>
      <c r="R89" s="70">
        <f t="shared" si="7"/>
        <v>0.60789911904933558</v>
      </c>
      <c r="S89" s="82" t="e">
        <f t="shared" si="10"/>
        <v>#N/A</v>
      </c>
    </row>
    <row r="90" spans="1:19" x14ac:dyDescent="0.35">
      <c r="A90" s="1"/>
      <c r="B90" s="1">
        <v>4</v>
      </c>
      <c r="C90" s="30">
        <f t="shared" si="29"/>
        <v>83412.75</v>
      </c>
      <c r="D90" s="30"/>
      <c r="E90" s="30"/>
      <c r="F90" s="30"/>
      <c r="G90" s="30"/>
      <c r="H90" s="30"/>
      <c r="I90" s="30"/>
      <c r="J90" s="5"/>
      <c r="K90" s="5">
        <f t="shared" si="3"/>
        <v>83412.75</v>
      </c>
      <c r="L90" s="32">
        <f t="shared" si="9"/>
        <v>0.75710736588394401</v>
      </c>
      <c r="M90" s="5">
        <f t="shared" si="23"/>
        <v>98010.564330905559</v>
      </c>
      <c r="N90" s="5">
        <f t="shared" si="24"/>
        <v>117612.67719708667</v>
      </c>
      <c r="O90" s="5">
        <f t="shared" si="4"/>
        <v>137214.79006326778</v>
      </c>
      <c r="P90" s="70">
        <f t="shared" si="5"/>
        <v>0.85105876666906966</v>
      </c>
      <c r="Q90" s="70">
        <f t="shared" si="6"/>
        <v>0.70921563889089145</v>
      </c>
      <c r="R90" s="70">
        <f t="shared" si="7"/>
        <v>0.60789911904933558</v>
      </c>
      <c r="S90" s="82" t="e">
        <f t="shared" si="10"/>
        <v>#N/A</v>
      </c>
    </row>
    <row r="91" spans="1:19" x14ac:dyDescent="0.35">
      <c r="A91" s="1"/>
      <c r="B91" s="1">
        <v>5</v>
      </c>
      <c r="C91" s="30">
        <f t="shared" si="29"/>
        <v>83412.75</v>
      </c>
      <c r="D91" s="30"/>
      <c r="E91" s="30"/>
      <c r="F91" s="30"/>
      <c r="G91" s="30"/>
      <c r="H91" s="30"/>
      <c r="I91" s="30"/>
      <c r="J91" s="5"/>
      <c r="K91" s="5">
        <f t="shared" si="3"/>
        <v>83412.75</v>
      </c>
      <c r="L91" s="32">
        <f t="shared" si="9"/>
        <v>0.75710736588394401</v>
      </c>
      <c r="M91" s="5">
        <f t="shared" si="23"/>
        <v>98010.564330905559</v>
      </c>
      <c r="N91" s="5">
        <f t="shared" si="24"/>
        <v>117612.67719708667</v>
      </c>
      <c r="O91" s="5">
        <f t="shared" si="4"/>
        <v>137214.79006326778</v>
      </c>
      <c r="P91" s="70">
        <f t="shared" si="5"/>
        <v>0.85105876666906966</v>
      </c>
      <c r="Q91" s="70">
        <f t="shared" si="6"/>
        <v>0.70921563889089145</v>
      </c>
      <c r="R91" s="70">
        <f t="shared" si="7"/>
        <v>0.60789911904933558</v>
      </c>
      <c r="S91" s="82" t="e">
        <f t="shared" si="10"/>
        <v>#N/A</v>
      </c>
    </row>
    <row r="92" spans="1:19" x14ac:dyDescent="0.35">
      <c r="A92" s="1"/>
      <c r="B92" s="1">
        <v>6</v>
      </c>
      <c r="C92" s="30">
        <f t="shared" si="29"/>
        <v>83412.75</v>
      </c>
      <c r="D92" s="30"/>
      <c r="E92" s="30"/>
      <c r="F92" s="30"/>
      <c r="G92" s="30"/>
      <c r="H92" s="30"/>
      <c r="I92" s="30"/>
      <c r="J92" s="5"/>
      <c r="K92" s="5">
        <f t="shared" si="3"/>
        <v>83412.75</v>
      </c>
      <c r="L92" s="32">
        <f t="shared" si="9"/>
        <v>0.75710736588394401</v>
      </c>
      <c r="M92" s="5">
        <f t="shared" si="23"/>
        <v>98010.564330905559</v>
      </c>
      <c r="N92" s="5">
        <f t="shared" si="24"/>
        <v>117612.67719708667</v>
      </c>
      <c r="O92" s="5">
        <f t="shared" si="4"/>
        <v>137214.79006326778</v>
      </c>
      <c r="P92" s="70">
        <f t="shared" si="5"/>
        <v>0.85105876666906966</v>
      </c>
      <c r="Q92" s="70">
        <f t="shared" si="6"/>
        <v>0.70921563889089145</v>
      </c>
      <c r="R92" s="70">
        <f t="shared" si="7"/>
        <v>0.60789911904933558</v>
      </c>
      <c r="S92" s="82" t="e">
        <f t="shared" si="10"/>
        <v>#N/A</v>
      </c>
    </row>
    <row r="93" spans="1:19" x14ac:dyDescent="0.35">
      <c r="A93" s="1"/>
      <c r="B93" s="1">
        <v>7</v>
      </c>
      <c r="C93" s="30">
        <f t="shared" si="29"/>
        <v>83412.75</v>
      </c>
      <c r="D93" s="30"/>
      <c r="E93" s="30"/>
      <c r="F93" s="30"/>
      <c r="G93" s="30"/>
      <c r="H93" s="30"/>
      <c r="I93" s="30"/>
      <c r="J93" s="5"/>
      <c r="K93" s="5">
        <f t="shared" si="3"/>
        <v>83412.75</v>
      </c>
      <c r="L93" s="32">
        <f t="shared" si="9"/>
        <v>0.75710736588394401</v>
      </c>
      <c r="M93" s="5">
        <f t="shared" si="23"/>
        <v>98010.564330905559</v>
      </c>
      <c r="N93" s="5">
        <f t="shared" si="24"/>
        <v>117612.67719708667</v>
      </c>
      <c r="O93" s="5">
        <f t="shared" si="4"/>
        <v>137214.79006326778</v>
      </c>
      <c r="P93" s="70">
        <f t="shared" si="5"/>
        <v>0.85105876666906966</v>
      </c>
      <c r="Q93" s="70">
        <f t="shared" si="6"/>
        <v>0.70921563889089145</v>
      </c>
      <c r="R93" s="70">
        <f t="shared" si="7"/>
        <v>0.60789911904933558</v>
      </c>
      <c r="S93" s="82" t="e">
        <f t="shared" si="10"/>
        <v>#N/A</v>
      </c>
    </row>
    <row r="94" spans="1:19" x14ac:dyDescent="0.35">
      <c r="A94" s="1"/>
      <c r="B94" s="1">
        <v>8</v>
      </c>
      <c r="C94" s="30">
        <f t="shared" si="29"/>
        <v>83412.75</v>
      </c>
      <c r="D94" s="30"/>
      <c r="E94" s="30"/>
      <c r="F94" s="30"/>
      <c r="G94" s="30"/>
      <c r="H94" s="30"/>
      <c r="I94" s="30"/>
      <c r="J94" s="5"/>
      <c r="K94" s="5">
        <f t="shared" si="3"/>
        <v>83412.75</v>
      </c>
      <c r="L94" s="32">
        <f t="shared" si="9"/>
        <v>0.75710736588394401</v>
      </c>
      <c r="M94" s="5">
        <f t="shared" si="23"/>
        <v>98010.564330905559</v>
      </c>
      <c r="N94" s="5">
        <f t="shared" si="24"/>
        <v>117612.67719708667</v>
      </c>
      <c r="O94" s="5">
        <f t="shared" si="4"/>
        <v>137214.79006326778</v>
      </c>
      <c r="P94" s="70">
        <f t="shared" si="5"/>
        <v>0.85105876666906966</v>
      </c>
      <c r="Q94" s="70">
        <f t="shared" si="6"/>
        <v>0.70921563889089145</v>
      </c>
      <c r="R94" s="70">
        <f t="shared" si="7"/>
        <v>0.60789911904933558</v>
      </c>
      <c r="S94" s="82" t="e">
        <f t="shared" si="10"/>
        <v>#N/A</v>
      </c>
    </row>
    <row r="95" spans="1:19" x14ac:dyDescent="0.35">
      <c r="A95" s="1"/>
      <c r="B95" s="1">
        <v>9</v>
      </c>
      <c r="C95" s="30">
        <f t="shared" si="29"/>
        <v>83412.75</v>
      </c>
      <c r="D95" s="30"/>
      <c r="E95" s="30"/>
      <c r="F95" s="30"/>
      <c r="G95" s="30"/>
      <c r="H95" s="30"/>
      <c r="I95" s="30"/>
      <c r="J95" s="5"/>
      <c r="K95" s="5">
        <f t="shared" si="3"/>
        <v>83412.75</v>
      </c>
      <c r="L95" s="32">
        <f t="shared" si="9"/>
        <v>0.75710736588394401</v>
      </c>
      <c r="M95" s="5">
        <f t="shared" si="23"/>
        <v>98010.564330905559</v>
      </c>
      <c r="N95" s="5">
        <f t="shared" si="24"/>
        <v>117612.67719708667</v>
      </c>
      <c r="O95" s="5">
        <f t="shared" si="4"/>
        <v>137214.79006326778</v>
      </c>
      <c r="P95" s="70">
        <f t="shared" si="5"/>
        <v>0.85105876666906966</v>
      </c>
      <c r="Q95" s="70">
        <f t="shared" si="6"/>
        <v>0.70921563889089145</v>
      </c>
      <c r="R95" s="70">
        <f t="shared" si="7"/>
        <v>0.60789911904933558</v>
      </c>
      <c r="S95" s="82" t="e">
        <f t="shared" si="10"/>
        <v>#N/A</v>
      </c>
    </row>
    <row r="96" spans="1:19" x14ac:dyDescent="0.35">
      <c r="A96" s="1"/>
      <c r="B96" s="1">
        <v>10</v>
      </c>
      <c r="C96" s="30">
        <f t="shared" si="29"/>
        <v>83412.75</v>
      </c>
      <c r="D96" s="30"/>
      <c r="E96" s="30"/>
      <c r="F96" s="30"/>
      <c r="G96" s="30"/>
      <c r="H96" s="30"/>
      <c r="I96" s="30"/>
      <c r="J96" s="5"/>
      <c r="K96" s="5">
        <f t="shared" si="3"/>
        <v>83412.75</v>
      </c>
      <c r="L96" s="32">
        <f t="shared" si="9"/>
        <v>0.75710736588394401</v>
      </c>
      <c r="M96" s="5">
        <f t="shared" si="23"/>
        <v>98010.564330905559</v>
      </c>
      <c r="N96" s="5">
        <f t="shared" si="24"/>
        <v>117612.67719708667</v>
      </c>
      <c r="O96" s="5">
        <f t="shared" si="4"/>
        <v>137214.79006326778</v>
      </c>
      <c r="P96" s="70">
        <f t="shared" si="5"/>
        <v>0.85105876666906966</v>
      </c>
      <c r="Q96" s="70">
        <f t="shared" si="6"/>
        <v>0.70921563889089145</v>
      </c>
      <c r="R96" s="70">
        <f t="shared" si="7"/>
        <v>0.60789911904933558</v>
      </c>
      <c r="S96" s="82" t="e">
        <f t="shared" si="10"/>
        <v>#N/A</v>
      </c>
    </row>
    <row r="97" spans="1:19" x14ac:dyDescent="0.35">
      <c r="A97" s="1"/>
      <c r="B97" s="1">
        <v>11</v>
      </c>
      <c r="C97" s="30">
        <f t="shared" si="29"/>
        <v>83412.75</v>
      </c>
      <c r="D97" s="30"/>
      <c r="E97" s="30"/>
      <c r="F97" s="30"/>
      <c r="G97" s="30"/>
      <c r="H97" s="30"/>
      <c r="I97" s="30"/>
      <c r="J97" s="5"/>
      <c r="K97" s="5">
        <f t="shared" si="3"/>
        <v>83412.75</v>
      </c>
      <c r="L97" s="32">
        <f t="shared" si="9"/>
        <v>0.75710736588394401</v>
      </c>
      <c r="M97" s="5">
        <f t="shared" si="23"/>
        <v>98010.564330905559</v>
      </c>
      <c r="N97" s="5">
        <f t="shared" si="24"/>
        <v>117612.67719708667</v>
      </c>
      <c r="O97" s="5">
        <f t="shared" si="4"/>
        <v>137214.79006326778</v>
      </c>
      <c r="P97" s="70">
        <f t="shared" si="5"/>
        <v>0.85105876666906966</v>
      </c>
      <c r="Q97" s="70">
        <f t="shared" si="6"/>
        <v>0.70921563889089145</v>
      </c>
      <c r="R97" s="70">
        <f t="shared" si="7"/>
        <v>0.60789911904933558</v>
      </c>
      <c r="S97" s="82" t="e">
        <f t="shared" si="10"/>
        <v>#N/A</v>
      </c>
    </row>
    <row r="98" spans="1:19" x14ac:dyDescent="0.35">
      <c r="A98" s="1"/>
      <c r="B98" s="1">
        <v>12</v>
      </c>
      <c r="C98" s="30">
        <f t="shared" si="29"/>
        <v>83412.75</v>
      </c>
      <c r="D98" s="30"/>
      <c r="E98" s="30"/>
      <c r="F98" s="30"/>
      <c r="G98" s="30"/>
      <c r="H98" s="30"/>
      <c r="I98" s="30"/>
      <c r="J98" s="5"/>
      <c r="K98" s="5">
        <f t="shared" si="3"/>
        <v>83412.75</v>
      </c>
      <c r="L98" s="32">
        <f t="shared" si="9"/>
        <v>0.75710736588394401</v>
      </c>
      <c r="M98" s="5">
        <f t="shared" si="23"/>
        <v>98010.564330905559</v>
      </c>
      <c r="N98" s="5">
        <f t="shared" si="24"/>
        <v>117612.67719708667</v>
      </c>
      <c r="O98" s="5">
        <f t="shared" si="4"/>
        <v>137214.79006326778</v>
      </c>
      <c r="P98" s="70">
        <f t="shared" si="5"/>
        <v>0.85105876666906966</v>
      </c>
      <c r="Q98" s="70">
        <f t="shared" si="6"/>
        <v>0.70921563889089145</v>
      </c>
      <c r="R98" s="70">
        <f t="shared" si="7"/>
        <v>0.60789911904933558</v>
      </c>
      <c r="S98" s="82" t="e">
        <f t="shared" si="10"/>
        <v>#N/A</v>
      </c>
    </row>
    <row r="99" spans="1:19" x14ac:dyDescent="0.35">
      <c r="A99" s="1"/>
      <c r="B99" s="1">
        <v>13</v>
      </c>
      <c r="C99" s="30">
        <f t="shared" si="29"/>
        <v>83412.75</v>
      </c>
      <c r="D99" s="30"/>
      <c r="E99" s="30"/>
      <c r="F99" s="30"/>
      <c r="G99" s="30"/>
      <c r="H99" s="30"/>
      <c r="I99" s="30"/>
      <c r="J99" s="5"/>
      <c r="K99" s="5">
        <f t="shared" si="3"/>
        <v>83412.75</v>
      </c>
      <c r="L99" s="32">
        <f t="shared" si="9"/>
        <v>0.75710736588394401</v>
      </c>
      <c r="M99" s="5">
        <f t="shared" si="23"/>
        <v>98010.564330905559</v>
      </c>
      <c r="N99" s="5">
        <f t="shared" si="24"/>
        <v>117612.67719708667</v>
      </c>
      <c r="O99" s="5">
        <f t="shared" si="4"/>
        <v>137214.79006326778</v>
      </c>
      <c r="P99" s="70">
        <f t="shared" si="5"/>
        <v>0.85105876666906966</v>
      </c>
      <c r="Q99" s="70">
        <f t="shared" si="6"/>
        <v>0.70921563889089145</v>
      </c>
      <c r="R99" s="70">
        <f t="shared" si="7"/>
        <v>0.60789911904933558</v>
      </c>
      <c r="S99" s="82" t="e">
        <f t="shared" si="10"/>
        <v>#N/A</v>
      </c>
    </row>
    <row r="100" spans="1:19" hidden="1" x14ac:dyDescent="0.35">
      <c r="A100" s="1">
        <f>$A$38</f>
        <v>2028</v>
      </c>
      <c r="B100" s="1">
        <v>1</v>
      </c>
      <c r="C100" s="30">
        <f t="shared" ref="C100:C112" si="30">IF(ISBLANK(G87),C87*(1+$H$38),G87*(1+$H$38))</f>
        <v>83412.75</v>
      </c>
      <c r="D100" s="30"/>
      <c r="E100" s="30"/>
      <c r="F100" s="30"/>
      <c r="G100" s="30"/>
      <c r="H100" s="30"/>
      <c r="I100" s="30"/>
      <c r="J100" s="5"/>
      <c r="K100" s="5">
        <f t="shared" si="3"/>
        <v>83412.75</v>
      </c>
      <c r="L100" s="32">
        <f t="shared" si="9"/>
        <v>0.75710736588394401</v>
      </c>
      <c r="M100" s="5">
        <f t="shared" si="23"/>
        <v>98010.564330905559</v>
      </c>
      <c r="N100" s="5">
        <f t="shared" si="24"/>
        <v>117612.67719708667</v>
      </c>
      <c r="O100" s="5">
        <f t="shared" si="4"/>
        <v>137214.79006326778</v>
      </c>
      <c r="P100" s="70">
        <f t="shared" si="5"/>
        <v>0.85105876666906966</v>
      </c>
      <c r="Q100" s="70">
        <f t="shared" si="6"/>
        <v>0.70921563889089145</v>
      </c>
      <c r="R100" s="70">
        <f t="shared" si="7"/>
        <v>0.60789911904933558</v>
      </c>
      <c r="S100" s="82" t="e">
        <f t="shared" si="10"/>
        <v>#N/A</v>
      </c>
    </row>
    <row r="101" spans="1:19" hidden="1" x14ac:dyDescent="0.35">
      <c r="A101" s="1"/>
      <c r="B101" s="1">
        <v>2</v>
      </c>
      <c r="C101" s="30">
        <f t="shared" si="30"/>
        <v>83412.75</v>
      </c>
      <c r="D101" s="30"/>
      <c r="E101" s="30"/>
      <c r="F101" s="30"/>
      <c r="G101" s="30"/>
      <c r="H101" s="30"/>
      <c r="I101" s="30"/>
      <c r="J101" s="5"/>
      <c r="K101" s="5">
        <f t="shared" si="3"/>
        <v>83412.75</v>
      </c>
      <c r="L101" s="32">
        <f t="shared" si="9"/>
        <v>0.75710736588394401</v>
      </c>
      <c r="M101" s="5">
        <f t="shared" si="23"/>
        <v>98010.564330905559</v>
      </c>
      <c r="N101" s="5">
        <f t="shared" si="24"/>
        <v>117612.67719708667</v>
      </c>
      <c r="O101" s="5">
        <f t="shared" si="4"/>
        <v>137214.79006326778</v>
      </c>
      <c r="P101" s="70">
        <f t="shared" si="5"/>
        <v>0.85105876666906966</v>
      </c>
      <c r="Q101" s="70">
        <f t="shared" si="6"/>
        <v>0.70921563889089145</v>
      </c>
      <c r="R101" s="70">
        <f t="shared" si="7"/>
        <v>0.60789911904933558</v>
      </c>
      <c r="S101" s="82" t="e">
        <f t="shared" si="10"/>
        <v>#N/A</v>
      </c>
    </row>
    <row r="102" spans="1:19" hidden="1" x14ac:dyDescent="0.35">
      <c r="A102" s="1"/>
      <c r="B102" s="1">
        <v>3</v>
      </c>
      <c r="C102" s="30">
        <f t="shared" si="30"/>
        <v>83412.75</v>
      </c>
      <c r="D102" s="30"/>
      <c r="E102" s="30"/>
      <c r="F102" s="30"/>
      <c r="G102" s="30"/>
      <c r="H102" s="30"/>
      <c r="I102" s="30"/>
      <c r="J102" s="5"/>
      <c r="K102" s="5">
        <f t="shared" si="3"/>
        <v>83412.75</v>
      </c>
      <c r="L102" s="32">
        <f t="shared" si="9"/>
        <v>0.75710736588394401</v>
      </c>
      <c r="M102" s="5">
        <f t="shared" si="23"/>
        <v>98010.564330905559</v>
      </c>
      <c r="N102" s="5">
        <f t="shared" si="24"/>
        <v>117612.67719708667</v>
      </c>
      <c r="O102" s="5">
        <f t="shared" si="4"/>
        <v>137214.79006326778</v>
      </c>
      <c r="P102" s="70">
        <f t="shared" si="5"/>
        <v>0.85105876666906966</v>
      </c>
      <c r="Q102" s="70">
        <f t="shared" si="6"/>
        <v>0.70921563889089145</v>
      </c>
      <c r="R102" s="70">
        <f t="shared" si="7"/>
        <v>0.60789911904933558</v>
      </c>
      <c r="S102" s="82" t="e">
        <f t="shared" si="10"/>
        <v>#N/A</v>
      </c>
    </row>
    <row r="103" spans="1:19" hidden="1" x14ac:dyDescent="0.35">
      <c r="A103" s="1"/>
      <c r="B103" s="1">
        <v>4</v>
      </c>
      <c r="C103" s="30">
        <f t="shared" si="30"/>
        <v>83412.75</v>
      </c>
      <c r="D103" s="30"/>
      <c r="E103" s="30"/>
      <c r="F103" s="30"/>
      <c r="G103" s="30"/>
      <c r="H103" s="30"/>
      <c r="I103" s="30"/>
      <c r="J103" s="5"/>
      <c r="K103" s="5">
        <f t="shared" si="3"/>
        <v>83412.75</v>
      </c>
      <c r="L103" s="32">
        <f t="shared" si="9"/>
        <v>0.75710736588394401</v>
      </c>
      <c r="M103" s="5">
        <f t="shared" si="23"/>
        <v>98010.564330905559</v>
      </c>
      <c r="N103" s="5">
        <f t="shared" si="24"/>
        <v>117612.67719708667</v>
      </c>
      <c r="O103" s="5">
        <f t="shared" si="4"/>
        <v>137214.79006326778</v>
      </c>
      <c r="P103" s="70">
        <f t="shared" si="5"/>
        <v>0.85105876666906966</v>
      </c>
      <c r="Q103" s="70">
        <f t="shared" si="6"/>
        <v>0.70921563889089145</v>
      </c>
      <c r="R103" s="70">
        <f t="shared" si="7"/>
        <v>0.60789911904933558</v>
      </c>
      <c r="S103" s="82" t="e">
        <f t="shared" si="10"/>
        <v>#N/A</v>
      </c>
    </row>
    <row r="104" spans="1:19" hidden="1" x14ac:dyDescent="0.35">
      <c r="A104" s="1"/>
      <c r="B104" s="1">
        <v>5</v>
      </c>
      <c r="C104" s="30">
        <f t="shared" si="30"/>
        <v>83412.75</v>
      </c>
      <c r="D104" s="30"/>
      <c r="E104" s="30"/>
      <c r="F104" s="30"/>
      <c r="G104" s="30"/>
      <c r="H104" s="30"/>
      <c r="I104" s="30"/>
      <c r="J104" s="5"/>
      <c r="K104" s="5">
        <f t="shared" si="3"/>
        <v>83412.75</v>
      </c>
      <c r="L104" s="32">
        <f t="shared" si="9"/>
        <v>0.75710736588394401</v>
      </c>
      <c r="M104" s="5">
        <f t="shared" si="23"/>
        <v>98010.564330905559</v>
      </c>
      <c r="N104" s="5">
        <f t="shared" si="24"/>
        <v>117612.67719708667</v>
      </c>
      <c r="O104" s="5">
        <f t="shared" si="4"/>
        <v>137214.79006326778</v>
      </c>
      <c r="P104" s="70">
        <f t="shared" si="5"/>
        <v>0.85105876666906966</v>
      </c>
      <c r="Q104" s="70">
        <f t="shared" si="6"/>
        <v>0.70921563889089145</v>
      </c>
      <c r="R104" s="70">
        <f t="shared" si="7"/>
        <v>0.60789911904933558</v>
      </c>
      <c r="S104" s="82" t="e">
        <f t="shared" si="10"/>
        <v>#N/A</v>
      </c>
    </row>
    <row r="105" spans="1:19" hidden="1" x14ac:dyDescent="0.35">
      <c r="A105" s="1"/>
      <c r="B105" s="1">
        <v>6</v>
      </c>
      <c r="C105" s="30">
        <f t="shared" si="30"/>
        <v>83412.75</v>
      </c>
      <c r="D105" s="30"/>
      <c r="E105" s="30"/>
      <c r="F105" s="30"/>
      <c r="G105" s="30"/>
      <c r="H105" s="30"/>
      <c r="I105" s="30"/>
      <c r="J105" s="5"/>
      <c r="K105" s="5">
        <f t="shared" si="3"/>
        <v>83412.75</v>
      </c>
      <c r="L105" s="32">
        <f t="shared" si="9"/>
        <v>0.75710736588394401</v>
      </c>
      <c r="M105" s="5">
        <f t="shared" si="23"/>
        <v>98010.564330905559</v>
      </c>
      <c r="N105" s="5">
        <f t="shared" si="24"/>
        <v>117612.67719708667</v>
      </c>
      <c r="O105" s="5">
        <f t="shared" si="4"/>
        <v>137214.79006326778</v>
      </c>
      <c r="P105" s="70">
        <f t="shared" si="5"/>
        <v>0.85105876666906966</v>
      </c>
      <c r="Q105" s="70">
        <f t="shared" si="6"/>
        <v>0.70921563889089145</v>
      </c>
      <c r="R105" s="70">
        <f t="shared" si="7"/>
        <v>0.60789911904933558</v>
      </c>
      <c r="S105" s="82" t="e">
        <f t="shared" si="10"/>
        <v>#N/A</v>
      </c>
    </row>
    <row r="106" spans="1:19" hidden="1" x14ac:dyDescent="0.35">
      <c r="A106" s="1"/>
      <c r="B106" s="1">
        <v>7</v>
      </c>
      <c r="C106" s="30">
        <f t="shared" si="30"/>
        <v>83412.75</v>
      </c>
      <c r="D106" s="30"/>
      <c r="E106" s="30"/>
      <c r="F106" s="30"/>
      <c r="G106" s="30"/>
      <c r="H106" s="30"/>
      <c r="I106" s="30"/>
      <c r="J106" s="5"/>
      <c r="K106" s="5">
        <f t="shared" si="3"/>
        <v>83412.75</v>
      </c>
      <c r="L106" s="32">
        <f t="shared" si="9"/>
        <v>0.75710736588394401</v>
      </c>
      <c r="M106" s="5">
        <f t="shared" si="23"/>
        <v>98010.564330905559</v>
      </c>
      <c r="N106" s="5">
        <f t="shared" si="24"/>
        <v>117612.67719708667</v>
      </c>
      <c r="O106" s="5">
        <f t="shared" si="4"/>
        <v>137214.79006326778</v>
      </c>
      <c r="P106" s="70">
        <f t="shared" si="5"/>
        <v>0.85105876666906966</v>
      </c>
      <c r="Q106" s="70">
        <f t="shared" si="6"/>
        <v>0.70921563889089145</v>
      </c>
      <c r="R106" s="70">
        <f t="shared" si="7"/>
        <v>0.60789911904933558</v>
      </c>
      <c r="S106" s="82" t="e">
        <f t="shared" si="10"/>
        <v>#N/A</v>
      </c>
    </row>
    <row r="107" spans="1:19" hidden="1" x14ac:dyDescent="0.35">
      <c r="A107" s="1"/>
      <c r="B107" s="1">
        <v>8</v>
      </c>
      <c r="C107" s="30">
        <f t="shared" si="30"/>
        <v>83412.75</v>
      </c>
      <c r="D107" s="30"/>
      <c r="E107" s="30"/>
      <c r="F107" s="30"/>
      <c r="G107" s="30"/>
      <c r="H107" s="30"/>
      <c r="I107" s="30"/>
      <c r="J107" s="5"/>
      <c r="K107" s="5">
        <f t="shared" si="3"/>
        <v>83412.75</v>
      </c>
      <c r="L107" s="32">
        <f t="shared" si="9"/>
        <v>0.75710736588394401</v>
      </c>
      <c r="M107" s="5">
        <f t="shared" si="23"/>
        <v>98010.564330905559</v>
      </c>
      <c r="N107" s="5">
        <f t="shared" si="24"/>
        <v>117612.67719708667</v>
      </c>
      <c r="O107" s="5">
        <f t="shared" si="4"/>
        <v>137214.79006326778</v>
      </c>
      <c r="P107" s="70">
        <f t="shared" si="5"/>
        <v>0.85105876666906966</v>
      </c>
      <c r="Q107" s="70">
        <f t="shared" si="6"/>
        <v>0.70921563889089145</v>
      </c>
      <c r="R107" s="70">
        <f t="shared" si="7"/>
        <v>0.60789911904933558</v>
      </c>
      <c r="S107" s="82" t="e">
        <f t="shared" si="10"/>
        <v>#N/A</v>
      </c>
    </row>
    <row r="108" spans="1:19" hidden="1" x14ac:dyDescent="0.35">
      <c r="A108" s="1"/>
      <c r="B108" s="1">
        <v>9</v>
      </c>
      <c r="C108" s="30">
        <f t="shared" si="30"/>
        <v>83412.75</v>
      </c>
      <c r="D108" s="30"/>
      <c r="E108" s="30"/>
      <c r="F108" s="30"/>
      <c r="G108" s="30"/>
      <c r="H108" s="30"/>
      <c r="I108" s="30"/>
      <c r="J108" s="5"/>
      <c r="K108" s="5">
        <f t="shared" si="3"/>
        <v>83412.75</v>
      </c>
      <c r="L108" s="32">
        <f t="shared" si="9"/>
        <v>0.75710736588394401</v>
      </c>
      <c r="M108" s="5">
        <f t="shared" si="23"/>
        <v>98010.564330905559</v>
      </c>
      <c r="N108" s="5">
        <f t="shared" si="24"/>
        <v>117612.67719708667</v>
      </c>
      <c r="O108" s="5">
        <f t="shared" si="4"/>
        <v>137214.79006326778</v>
      </c>
      <c r="P108" s="70">
        <f t="shared" si="5"/>
        <v>0.85105876666906966</v>
      </c>
      <c r="Q108" s="70">
        <f t="shared" si="6"/>
        <v>0.70921563889089145</v>
      </c>
      <c r="R108" s="70">
        <f t="shared" si="7"/>
        <v>0.60789911904933558</v>
      </c>
      <c r="S108" s="82" t="e">
        <f t="shared" si="10"/>
        <v>#N/A</v>
      </c>
    </row>
    <row r="109" spans="1:19" hidden="1" x14ac:dyDescent="0.35">
      <c r="A109" s="1"/>
      <c r="B109" s="1">
        <v>10</v>
      </c>
      <c r="C109" s="30">
        <f t="shared" si="30"/>
        <v>83412.75</v>
      </c>
      <c r="D109" s="30"/>
      <c r="E109" s="30"/>
      <c r="F109" s="30"/>
      <c r="G109" s="30"/>
      <c r="H109" s="30"/>
      <c r="I109" s="30"/>
      <c r="J109" s="5"/>
      <c r="K109" s="5">
        <f t="shared" si="3"/>
        <v>83412.75</v>
      </c>
      <c r="L109" s="32">
        <f t="shared" si="9"/>
        <v>0.75710736588394401</v>
      </c>
      <c r="M109" s="5">
        <f t="shared" si="23"/>
        <v>98010.564330905559</v>
      </c>
      <c r="N109" s="5">
        <f t="shared" si="24"/>
        <v>117612.67719708667</v>
      </c>
      <c r="O109" s="5">
        <f t="shared" si="4"/>
        <v>137214.79006326778</v>
      </c>
      <c r="P109" s="70">
        <f t="shared" si="5"/>
        <v>0.85105876666906966</v>
      </c>
      <c r="Q109" s="70">
        <f t="shared" si="6"/>
        <v>0.70921563889089145</v>
      </c>
      <c r="R109" s="70">
        <f t="shared" si="7"/>
        <v>0.60789911904933558</v>
      </c>
      <c r="S109" s="82" t="e">
        <f t="shared" si="10"/>
        <v>#N/A</v>
      </c>
    </row>
    <row r="110" spans="1:19" hidden="1" x14ac:dyDescent="0.35">
      <c r="A110" s="1"/>
      <c r="B110" s="1">
        <v>11</v>
      </c>
      <c r="C110" s="30">
        <f t="shared" si="30"/>
        <v>83412.75</v>
      </c>
      <c r="D110" s="30"/>
      <c r="E110" s="30"/>
      <c r="F110" s="30"/>
      <c r="G110" s="30"/>
      <c r="H110" s="30"/>
      <c r="I110" s="30"/>
      <c r="J110" s="5"/>
      <c r="K110" s="5">
        <f t="shared" si="3"/>
        <v>83412.75</v>
      </c>
      <c r="L110" s="32">
        <f t="shared" si="9"/>
        <v>0.75710736588394401</v>
      </c>
      <c r="M110" s="5">
        <f t="shared" si="23"/>
        <v>98010.564330905559</v>
      </c>
      <c r="N110" s="5">
        <f t="shared" si="24"/>
        <v>117612.67719708667</v>
      </c>
      <c r="O110" s="5">
        <f t="shared" si="4"/>
        <v>137214.79006326778</v>
      </c>
      <c r="P110" s="70">
        <f t="shared" si="5"/>
        <v>0.85105876666906966</v>
      </c>
      <c r="Q110" s="70">
        <f t="shared" si="6"/>
        <v>0.70921563889089145</v>
      </c>
      <c r="R110" s="70">
        <f t="shared" si="7"/>
        <v>0.60789911904933558</v>
      </c>
      <c r="S110" s="82" t="e">
        <f t="shared" si="10"/>
        <v>#N/A</v>
      </c>
    </row>
    <row r="111" spans="1:19" hidden="1" x14ac:dyDescent="0.35">
      <c r="A111" s="1"/>
      <c r="B111" s="1">
        <v>12</v>
      </c>
      <c r="C111" s="30">
        <f t="shared" si="30"/>
        <v>83412.75</v>
      </c>
      <c r="D111" s="30"/>
      <c r="E111" s="30"/>
      <c r="F111" s="30"/>
      <c r="G111" s="30"/>
      <c r="H111" s="30"/>
      <c r="I111" s="30"/>
      <c r="J111" s="5"/>
      <c r="K111" s="5">
        <f t="shared" si="3"/>
        <v>83412.75</v>
      </c>
      <c r="L111" s="32">
        <f t="shared" si="9"/>
        <v>0.75710736588394401</v>
      </c>
      <c r="M111" s="5">
        <f t="shared" si="23"/>
        <v>98010.564330905559</v>
      </c>
      <c r="N111" s="5">
        <f t="shared" si="24"/>
        <v>117612.67719708667</v>
      </c>
      <c r="O111" s="5">
        <f t="shared" si="4"/>
        <v>137214.79006326778</v>
      </c>
      <c r="P111" s="70">
        <f t="shared" si="5"/>
        <v>0.85105876666906966</v>
      </c>
      <c r="Q111" s="70">
        <f t="shared" si="6"/>
        <v>0.70921563889089145</v>
      </c>
      <c r="R111" s="70">
        <f t="shared" si="7"/>
        <v>0.60789911904933558</v>
      </c>
      <c r="S111" s="82" t="e">
        <f t="shared" si="10"/>
        <v>#N/A</v>
      </c>
    </row>
    <row r="112" spans="1:19" hidden="1" x14ac:dyDescent="0.35">
      <c r="A112" s="1"/>
      <c r="B112" s="1">
        <v>13</v>
      </c>
      <c r="C112" s="30">
        <f t="shared" si="30"/>
        <v>83412.75</v>
      </c>
      <c r="D112" s="30"/>
      <c r="E112" s="30"/>
      <c r="F112" s="30"/>
      <c r="G112" s="30"/>
      <c r="H112" s="30"/>
      <c r="I112" s="30"/>
      <c r="J112" s="5"/>
      <c r="K112" s="5">
        <f t="shared" si="3"/>
        <v>83412.75</v>
      </c>
      <c r="L112" s="32">
        <f t="shared" si="9"/>
        <v>0.75710736588394401</v>
      </c>
      <c r="M112" s="5">
        <f t="shared" si="23"/>
        <v>98010.564330905559</v>
      </c>
      <c r="N112" s="5">
        <f t="shared" si="24"/>
        <v>117612.67719708667</v>
      </c>
      <c r="O112" s="5">
        <f t="shared" si="4"/>
        <v>137214.79006326778</v>
      </c>
      <c r="P112" s="70">
        <f t="shared" si="5"/>
        <v>0.85105876666906966</v>
      </c>
      <c r="Q112" s="70">
        <f t="shared" si="6"/>
        <v>0.70921563889089145</v>
      </c>
      <c r="R112" s="70">
        <f t="shared" si="7"/>
        <v>0.60789911904933558</v>
      </c>
      <c r="S112" s="82" t="e">
        <f t="shared" si="10"/>
        <v>#N/A</v>
      </c>
    </row>
  </sheetData>
  <sheetProtection algorithmName="SHA-512" hashValue="cAF6WiG0lfqmQKePIpVkTTSRDKdqxCrBh8xj/tOm3Fdi7blBkDz/g0I0nUzb661Db78s7GrMufYf24jfapEdow==" saltValue="S2W3Mxok0jdeqXiUr9roEw==" spinCount="100000" sheet="1" formatCells="0" formatColumns="0" formatRows="0" insertColumns="0" insertRows="0"/>
  <pageMargins left="0.7" right="0.7" top="0.75" bottom="0.75" header="0.3" footer="0.3"/>
  <pageSetup scale="42"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2FFBD-355F-4B6F-B9CA-B9C4AB5CEF1F}">
  <sheetPr codeName="Sheet2"/>
  <dimension ref="A33:U112"/>
  <sheetViews>
    <sheetView topLeftCell="A2" zoomScale="80" zoomScaleNormal="80" workbookViewId="0">
      <selection activeCell="E35" sqref="E35"/>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21" ht="31" x14ac:dyDescent="0.35">
      <c r="A33" s="7" t="s">
        <v>268</v>
      </c>
      <c r="B33" s="8" t="str">
        <f>("Demand ("&amp;C43&amp;")")</f>
        <v>Demand (Cases)</v>
      </c>
      <c r="C33" s="8" t="s">
        <v>269</v>
      </c>
      <c r="D33" s="8" t="s">
        <v>270</v>
      </c>
      <c r="E33" s="8" t="s">
        <v>271</v>
      </c>
      <c r="F33" s="9"/>
      <c r="G33" s="7" t="s">
        <v>268</v>
      </c>
      <c r="H33" s="7" t="s">
        <v>272</v>
      </c>
      <c r="I33" s="7" t="s">
        <v>273</v>
      </c>
      <c r="J33" s="9"/>
      <c r="K33" s="9"/>
      <c r="L33" s="11" t="s">
        <v>274</v>
      </c>
      <c r="M33" s="10"/>
      <c r="N33" s="9"/>
      <c r="O33" s="10"/>
      <c r="P33" s="11" t="s">
        <v>275</v>
      </c>
      <c r="Q33" s="10"/>
      <c r="S33" s="10"/>
      <c r="T33" s="11" t="s">
        <v>276</v>
      </c>
      <c r="U33" s="10"/>
    </row>
    <row r="34" spans="1:21" ht="15.5" x14ac:dyDescent="0.35">
      <c r="A34" s="24">
        <v>2024</v>
      </c>
      <c r="B34" s="12">
        <f>SUM($K$48:$K$60)</f>
        <v>1690710</v>
      </c>
      <c r="C34" s="13">
        <f>$B34/(SUM($M$48:$M$60))</f>
        <v>0.78600861970135882</v>
      </c>
      <c r="D34" s="13">
        <f>$B34/(SUM($N$48:$N$60))</f>
        <v>0.65500718308446582</v>
      </c>
      <c r="E34" s="13">
        <f>$B34/(SUM($O$48:$O$60))</f>
        <v>0.56143472835811359</v>
      </c>
      <c r="F34" s="9"/>
      <c r="G34" s="7">
        <f>A34</f>
        <v>2024</v>
      </c>
      <c r="H34" s="14"/>
      <c r="I34" s="15">
        <f>AVERAGE($L$48:$L$60)</f>
        <v>0.64654312409312809</v>
      </c>
      <c r="J34" s="9"/>
      <c r="K34" s="9"/>
      <c r="L34" s="8" t="s">
        <v>277</v>
      </c>
      <c r="M34" s="8" t="s">
        <v>278</v>
      </c>
      <c r="N34" s="9"/>
      <c r="O34" s="16"/>
      <c r="P34" s="8" t="s">
        <v>277</v>
      </c>
      <c r="Q34" s="8" t="s">
        <v>278</v>
      </c>
      <c r="S34" s="16"/>
      <c r="T34" s="8" t="s">
        <v>277</v>
      </c>
      <c r="U34" s="8" t="s">
        <v>278</v>
      </c>
    </row>
    <row r="35" spans="1:21" ht="15.5" x14ac:dyDescent="0.35">
      <c r="A35" s="7">
        <f>A34+1</f>
        <v>2025</v>
      </c>
      <c r="B35" s="12">
        <f>SUM($K$61:$K$73)</f>
        <v>2080293</v>
      </c>
      <c r="C35" s="13">
        <f>$B35/(SUM($M$61:$M$73))</f>
        <v>0.93030166012234083</v>
      </c>
      <c r="D35" s="13">
        <f>$B35/(SUM($N$61:$N$73))</f>
        <v>0.77525138343528377</v>
      </c>
      <c r="E35" s="13">
        <f>$B35/(SUM($O$61:$O$73))</f>
        <v>0.66450118580167183</v>
      </c>
      <c r="F35" s="9"/>
      <c r="G35" s="7">
        <f t="shared" ref="G35:G38" si="0">A35</f>
        <v>2025</v>
      </c>
      <c r="H35" s="27">
        <v>4.0993307044762561E-2</v>
      </c>
      <c r="I35" s="15">
        <f>AVERAGE($L$61:$L$73)</f>
        <v>0.67213482287646653</v>
      </c>
      <c r="J35" s="9"/>
      <c r="K35" s="17" t="s">
        <v>279</v>
      </c>
      <c r="L35" s="28">
        <v>0</v>
      </c>
      <c r="M35" s="28">
        <v>8</v>
      </c>
      <c r="N35" s="9"/>
      <c r="O35" s="17" t="s">
        <v>279</v>
      </c>
      <c r="P35" s="28">
        <v>1.5</v>
      </c>
      <c r="Q35" s="28">
        <v>8</v>
      </c>
      <c r="S35" s="17" t="s">
        <v>279</v>
      </c>
      <c r="T35" s="69">
        <v>3</v>
      </c>
      <c r="U35" s="69">
        <v>8</v>
      </c>
    </row>
    <row r="36" spans="1:21" ht="15.5" x14ac:dyDescent="0.35">
      <c r="A36" s="7">
        <f t="shared" ref="A36:A38" si="1">A35+1</f>
        <v>2026</v>
      </c>
      <c r="B36" s="12">
        <f>SUM($K$74:$K$86)</f>
        <v>2257836.75</v>
      </c>
      <c r="C36" s="13">
        <f>$B36/(SUM($M$74:$M$86))</f>
        <v>1.0096987668613173</v>
      </c>
      <c r="D36" s="13">
        <f>$B36/(SUM($N$74:$N$86))</f>
        <v>0.84141563905109762</v>
      </c>
      <c r="E36" s="13">
        <f>$B36/(SUM($O$74:$O$86))</f>
        <v>0.72121340490094088</v>
      </c>
      <c r="F36" s="9"/>
      <c r="G36" s="7">
        <f t="shared" si="0"/>
        <v>2026</v>
      </c>
      <c r="H36" s="27">
        <v>0</v>
      </c>
      <c r="I36" s="15">
        <f>AVERAGE($L$74:$L$86)</f>
        <v>0.67213482287646653</v>
      </c>
      <c r="J36" s="9"/>
      <c r="K36" s="17" t="s">
        <v>280</v>
      </c>
      <c r="L36" s="28">
        <v>3</v>
      </c>
      <c r="M36" s="28">
        <v>8</v>
      </c>
      <c r="N36" s="9"/>
      <c r="O36" s="17" t="s">
        <v>280</v>
      </c>
      <c r="P36" s="28">
        <v>3</v>
      </c>
      <c r="Q36" s="28">
        <v>8</v>
      </c>
      <c r="S36" s="17" t="s">
        <v>280</v>
      </c>
      <c r="T36" s="69">
        <v>3</v>
      </c>
      <c r="U36" s="69">
        <v>8</v>
      </c>
    </row>
    <row r="37" spans="1:21" ht="15.5" x14ac:dyDescent="0.35">
      <c r="A37" s="7">
        <f t="shared" si="1"/>
        <v>2027</v>
      </c>
      <c r="B37" s="12">
        <f>SUM($K$87:$K$99)</f>
        <v>2257836.75</v>
      </c>
      <c r="C37" s="13">
        <f>$B37/(SUM($M$87:$M$99))</f>
        <v>1.0096987668613173</v>
      </c>
      <c r="D37" s="13">
        <f>$B37/(SUM($N$87:$N$99))</f>
        <v>0.84141563905109762</v>
      </c>
      <c r="E37" s="13">
        <f>$B37/(SUM($O$87:$O$99))</f>
        <v>0.72121340490094088</v>
      </c>
      <c r="F37" s="9"/>
      <c r="G37" s="7">
        <f t="shared" si="0"/>
        <v>2027</v>
      </c>
      <c r="H37" s="27">
        <v>0</v>
      </c>
      <c r="I37" s="15">
        <f>AVERAGE($L$87:$L$99)</f>
        <v>0.67213482287646653</v>
      </c>
      <c r="J37" s="9"/>
      <c r="K37" s="17" t="s">
        <v>281</v>
      </c>
      <c r="L37" s="28">
        <v>3</v>
      </c>
      <c r="M37" s="28">
        <v>8</v>
      </c>
      <c r="N37" s="9"/>
      <c r="O37" s="17" t="s">
        <v>281</v>
      </c>
      <c r="P37" s="28">
        <v>3</v>
      </c>
      <c r="Q37" s="28">
        <v>8</v>
      </c>
      <c r="S37" s="17" t="s">
        <v>281</v>
      </c>
      <c r="T37" s="69">
        <v>3</v>
      </c>
      <c r="U37" s="69">
        <v>8</v>
      </c>
    </row>
    <row r="38" spans="1:21" ht="15.5" x14ac:dyDescent="0.35">
      <c r="A38" s="7">
        <f t="shared" si="1"/>
        <v>2028</v>
      </c>
      <c r="B38" s="12">
        <f>SUM($K$100:$K$112)</f>
        <v>2257836.75</v>
      </c>
      <c r="C38" s="13">
        <f>$B38/(SUM($M$100:$M$112))</f>
        <v>1.0096987668613173</v>
      </c>
      <c r="D38" s="13">
        <f>$B38/(SUM($N$100:$N$112))</f>
        <v>0.84141563905109762</v>
      </c>
      <c r="E38" s="13">
        <f>$B38/(SUM($O$100:$O$112))</f>
        <v>0.72121340490094088</v>
      </c>
      <c r="F38" s="9"/>
      <c r="G38" s="7">
        <f t="shared" si="0"/>
        <v>2028</v>
      </c>
      <c r="H38" s="27">
        <v>0</v>
      </c>
      <c r="I38" s="15">
        <f>AVERAGE($L$100:$L$112)</f>
        <v>0.67213482287646653</v>
      </c>
      <c r="J38" s="9"/>
      <c r="K38" s="17" t="s">
        <v>282</v>
      </c>
      <c r="L38" s="28">
        <v>3</v>
      </c>
      <c r="M38" s="28">
        <v>8</v>
      </c>
      <c r="N38" s="9"/>
      <c r="O38" s="17" t="s">
        <v>282</v>
      </c>
      <c r="P38" s="28">
        <v>3</v>
      </c>
      <c r="Q38" s="28">
        <v>8</v>
      </c>
      <c r="S38" s="17" t="s">
        <v>282</v>
      </c>
      <c r="T38" s="69">
        <v>3</v>
      </c>
      <c r="U38" s="69">
        <v>8</v>
      </c>
    </row>
    <row r="39" spans="1:21" ht="15.5" x14ac:dyDescent="0.35">
      <c r="A39" s="9"/>
      <c r="B39" s="9"/>
      <c r="C39" s="9"/>
      <c r="D39" s="9"/>
      <c r="E39" s="9"/>
      <c r="F39" s="9"/>
      <c r="G39" s="9"/>
      <c r="H39" s="9"/>
      <c r="I39" s="9"/>
      <c r="J39" s="9"/>
      <c r="K39" s="17" t="s">
        <v>283</v>
      </c>
      <c r="L39" s="28">
        <v>3</v>
      </c>
      <c r="M39" s="28">
        <v>8</v>
      </c>
      <c r="N39" s="9"/>
      <c r="O39" s="17" t="s">
        <v>283</v>
      </c>
      <c r="P39" s="28">
        <v>3</v>
      </c>
      <c r="Q39" s="28">
        <v>8</v>
      </c>
      <c r="S39" s="17" t="s">
        <v>283</v>
      </c>
      <c r="T39" s="69">
        <v>3</v>
      </c>
      <c r="U39" s="69">
        <v>8</v>
      </c>
    </row>
    <row r="40" spans="1:21" ht="15.5" x14ac:dyDescent="0.35">
      <c r="A40" s="9"/>
      <c r="B40" s="9"/>
      <c r="C40" s="18" t="s">
        <v>284</v>
      </c>
      <c r="D40" s="9"/>
      <c r="E40" s="9"/>
      <c r="F40" s="9"/>
      <c r="G40" s="19" t="str">
        <f>"Actual "&amp;A35&amp;" Growth YTD"</f>
        <v>Actual 2025 Growth YTD</v>
      </c>
      <c r="H40" s="9"/>
      <c r="I40" s="9"/>
      <c r="J40" s="9"/>
      <c r="K40" s="17" t="s">
        <v>285</v>
      </c>
      <c r="L40" s="28">
        <v>3</v>
      </c>
      <c r="M40" s="28">
        <v>8</v>
      </c>
      <c r="N40" s="9"/>
      <c r="O40" s="17" t="s">
        <v>285</v>
      </c>
      <c r="P40" s="28">
        <v>3</v>
      </c>
      <c r="Q40" s="28">
        <v>8</v>
      </c>
      <c r="S40" s="17" t="s">
        <v>285</v>
      </c>
      <c r="T40" s="69">
        <v>3</v>
      </c>
      <c r="U40" s="69">
        <v>8</v>
      </c>
    </row>
    <row r="41" spans="1:21" ht="15.5" x14ac:dyDescent="0.35">
      <c r="A41" s="9"/>
      <c r="B41" s="17" t="s">
        <v>286</v>
      </c>
      <c r="C41" s="40">
        <f>'KDT Q1 25 '!L208</f>
        <v>8.8860443239335005</v>
      </c>
      <c r="D41" s="19" t="str">
        <f>CONCATENATE(C43," per Minute")</f>
        <v>Cases per Minute</v>
      </c>
      <c r="E41" s="9"/>
      <c r="F41" s="9"/>
      <c r="G41" s="23">
        <f>IFERROR(SUM($J$61:$J$73)/SUM($J$48:$J$60)-1,"")</f>
        <v>7.8791245325409376E-2</v>
      </c>
      <c r="H41" s="9"/>
      <c r="I41" s="9"/>
      <c r="J41" s="9"/>
      <c r="K41" s="17" t="s">
        <v>287</v>
      </c>
      <c r="L41" s="28">
        <v>0</v>
      </c>
      <c r="M41" s="28">
        <v>8</v>
      </c>
      <c r="N41" s="9"/>
      <c r="O41" s="17" t="s">
        <v>287</v>
      </c>
      <c r="P41" s="28">
        <v>1.5</v>
      </c>
      <c r="Q41" s="28">
        <v>8</v>
      </c>
      <c r="S41" s="17" t="s">
        <v>287</v>
      </c>
      <c r="T41" s="69">
        <v>3</v>
      </c>
      <c r="U41" s="69">
        <v>8</v>
      </c>
    </row>
    <row r="42" spans="1:21" ht="15.5" x14ac:dyDescent="0.35">
      <c r="A42" s="9"/>
      <c r="B42" s="17"/>
      <c r="C42" s="35"/>
      <c r="D42" s="9"/>
      <c r="E42" s="9"/>
      <c r="F42" s="9"/>
      <c r="H42" s="9"/>
      <c r="I42" s="9"/>
      <c r="J42" s="9"/>
      <c r="K42" s="9"/>
      <c r="L42" s="17" t="s">
        <v>288</v>
      </c>
      <c r="M42" s="20">
        <f>(L35*M35)+(L36*M36)+(L37*M37)+(L38*M38)+(L39*M39)+(L40*M40)+(L41*M41)</f>
        <v>120</v>
      </c>
      <c r="N42" s="9"/>
      <c r="O42" s="18"/>
      <c r="P42" s="17" t="s">
        <v>288</v>
      </c>
      <c r="Q42" s="20">
        <f>(P35*Q35)+(P36*Q36)+(P37*Q37)+(P38*Q38)+(P39*Q39)+(P40*Q40)+(P41*Q41)</f>
        <v>144</v>
      </c>
      <c r="S42" s="18"/>
      <c r="T42" s="17" t="s">
        <v>288</v>
      </c>
      <c r="U42" s="20">
        <f>(T35*U35)+(T36*U36)+(T37*U37)+(T38*U38)+(T39*U39)+(T40*U40)+(T41*U41)</f>
        <v>168</v>
      </c>
    </row>
    <row r="43" spans="1:21" ht="15.5" x14ac:dyDescent="0.35">
      <c r="A43" s="9"/>
      <c r="B43" s="17" t="s">
        <v>289</v>
      </c>
      <c r="C43" s="26" t="s">
        <v>290</v>
      </c>
      <c r="D43" s="9"/>
      <c r="E43" s="9"/>
      <c r="F43" s="9"/>
      <c r="G43" s="9"/>
      <c r="H43" s="9"/>
      <c r="I43" s="9"/>
      <c r="J43" s="9"/>
      <c r="K43" s="9"/>
      <c r="L43" s="17" t="s">
        <v>291</v>
      </c>
      <c r="M43" s="9">
        <v>52</v>
      </c>
      <c r="N43" s="9"/>
      <c r="O43" s="18"/>
      <c r="P43" s="17" t="s">
        <v>291</v>
      </c>
      <c r="Q43" s="9">
        <v>52</v>
      </c>
      <c r="S43" s="18"/>
      <c r="T43" s="17" t="s">
        <v>291</v>
      </c>
      <c r="U43" s="9">
        <v>52</v>
      </c>
    </row>
    <row r="44" spans="1:21" ht="15.5" x14ac:dyDescent="0.35">
      <c r="A44" s="22"/>
      <c r="B44" s="9"/>
      <c r="C44" s="17"/>
      <c r="D44" s="21"/>
      <c r="E44" s="9"/>
      <c r="F44" s="9"/>
      <c r="G44" s="9"/>
      <c r="H44" s="9"/>
      <c r="I44" s="9"/>
      <c r="J44" s="9"/>
      <c r="K44" s="9"/>
      <c r="L44" s="17" t="s">
        <v>292</v>
      </c>
      <c r="M44" s="21">
        <f>M42*M43</f>
        <v>6240</v>
      </c>
      <c r="N44" s="9"/>
      <c r="O44" s="18"/>
      <c r="P44" s="17" t="s">
        <v>292</v>
      </c>
      <c r="Q44" s="21">
        <f>Q42*Q43</f>
        <v>7488</v>
      </c>
      <c r="S44" s="18"/>
      <c r="T44" s="17" t="s">
        <v>292</v>
      </c>
      <c r="U44" s="21">
        <f>U42*U43</f>
        <v>8736</v>
      </c>
    </row>
    <row r="45" spans="1:21" ht="15.5" x14ac:dyDescent="0.35">
      <c r="A45" s="22"/>
      <c r="B45" s="9"/>
      <c r="C45" s="9"/>
      <c r="D45" s="9"/>
      <c r="E45" s="9"/>
      <c r="F45" s="9"/>
      <c r="G45" s="9"/>
      <c r="H45" s="9"/>
      <c r="I45" s="9"/>
      <c r="J45" s="9"/>
      <c r="K45" s="9"/>
      <c r="L45" s="17" t="s">
        <v>293</v>
      </c>
      <c r="M45" s="9">
        <f>M44/13</f>
        <v>480</v>
      </c>
      <c r="N45" s="9"/>
      <c r="O45" s="18"/>
      <c r="P45" s="17" t="s">
        <v>293</v>
      </c>
      <c r="Q45" s="9">
        <f>Q44/13</f>
        <v>576</v>
      </c>
      <c r="S45" s="18"/>
      <c r="T45" s="17" t="s">
        <v>293</v>
      </c>
      <c r="U45" s="9">
        <f>U44/13</f>
        <v>672</v>
      </c>
    </row>
    <row r="46" spans="1:21" ht="29.25" customHeight="1" x14ac:dyDescent="0.35"/>
    <row r="47" spans="1:21"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t="s">
        <v>273</v>
      </c>
      <c r="M47" s="6" t="s">
        <v>269</v>
      </c>
      <c r="N47" s="6" t="s">
        <v>270</v>
      </c>
      <c r="O47" s="6" t="s">
        <v>271</v>
      </c>
      <c r="P47" s="6" t="s">
        <v>304</v>
      </c>
      <c r="Q47" s="6" t="s">
        <v>305</v>
      </c>
      <c r="R47" s="6" t="s">
        <v>306</v>
      </c>
      <c r="S47" s="6" t="s">
        <v>307</v>
      </c>
    </row>
    <row r="48" spans="1:21" x14ac:dyDescent="0.35">
      <c r="A48" s="1">
        <f>$A$34</f>
        <v>2024</v>
      </c>
      <c r="B48" s="1">
        <v>1</v>
      </c>
      <c r="C48" s="29">
        <v>172783</v>
      </c>
      <c r="D48" s="29">
        <v>203890</v>
      </c>
      <c r="E48" s="29">
        <v>239636</v>
      </c>
      <c r="F48" s="29">
        <v>198838</v>
      </c>
      <c r="G48" s="29">
        <v>152784</v>
      </c>
      <c r="H48" s="30">
        <v>296289</v>
      </c>
      <c r="I48" s="30"/>
      <c r="J48" s="5">
        <f>IF(G61&gt;0,G48,0)</f>
        <v>152784</v>
      </c>
      <c r="K48" s="5">
        <f>IF(G48&gt;0,G48,C48)</f>
        <v>152784</v>
      </c>
      <c r="L48" s="31">
        <f>'KDT Q4 24 '!$J$208</f>
        <v>0.64654312409312809</v>
      </c>
      <c r="M48" s="5">
        <f t="shared" ref="M48:M111" si="2">$C$41*$L48*60*$M$45</f>
        <v>165462.07271114807</v>
      </c>
      <c r="N48" s="5">
        <f t="shared" ref="N48:N111" si="3">$C$41*$L48*60*$Q$45</f>
        <v>198554.48725337768</v>
      </c>
      <c r="O48" s="5">
        <f>$C$41*$L48*60*$U$45</f>
        <v>231646.90179560729</v>
      </c>
      <c r="P48" s="70">
        <f>IF(K48=0,0%,K48/M48)</f>
        <v>0.92337777169466173</v>
      </c>
      <c r="Q48" s="70">
        <f>IF(K48=0,0%,K48/N48)</f>
        <v>0.76948147641221809</v>
      </c>
      <c r="R48" s="70">
        <f>IF(K48=0,0%,K48/O48)</f>
        <v>0.65955555121047271</v>
      </c>
      <c r="S48" s="82">
        <f t="shared" ref="S48:S52" si="4">IF(ISBLANK(E48),#N/A,(E48/(C48/28)))</f>
        <v>38.833727855170935</v>
      </c>
    </row>
    <row r="49" spans="1:19" x14ac:dyDescent="0.35">
      <c r="A49" s="1"/>
      <c r="B49" s="1">
        <v>2</v>
      </c>
      <c r="C49" s="29">
        <v>124336</v>
      </c>
      <c r="D49" s="29">
        <v>235500</v>
      </c>
      <c r="E49" s="29">
        <v>296289</v>
      </c>
      <c r="F49" s="29">
        <v>142094</v>
      </c>
      <c r="G49" s="29">
        <v>110050</v>
      </c>
      <c r="H49" s="30">
        <v>298832</v>
      </c>
      <c r="I49" s="30"/>
      <c r="J49" s="5">
        <f t="shared" ref="J49:J60" si="5">IF(G62&gt;0,G49,0)</f>
        <v>110050</v>
      </c>
      <c r="K49" s="5">
        <f t="shared" ref="K49:K112" si="6">IF(G49&gt;0,G49,C49)</f>
        <v>110050</v>
      </c>
      <c r="L49" s="32">
        <f>L48</f>
        <v>0.64654312409312809</v>
      </c>
      <c r="M49" s="5">
        <f t="shared" si="2"/>
        <v>165462.07271114807</v>
      </c>
      <c r="N49" s="5">
        <f t="shared" si="3"/>
        <v>198554.48725337768</v>
      </c>
      <c r="O49" s="5">
        <f t="shared" ref="O49:O112" si="7">$C$41*$L49*60*$U$45</f>
        <v>231646.90179560729</v>
      </c>
      <c r="P49" s="70">
        <f t="shared" ref="P49:P112" si="8">IF(K49=0,0%,K49/M49)</f>
        <v>0.66510710398338524</v>
      </c>
      <c r="Q49" s="70">
        <f t="shared" ref="Q49:Q112" si="9">IF(K49=0,0%,K49/N49)</f>
        <v>0.55425591998615431</v>
      </c>
      <c r="R49" s="70">
        <f t="shared" ref="R49:R112" si="10">IF(K49=0,0%,K49/O49)</f>
        <v>0.47507650284527514</v>
      </c>
      <c r="S49" s="82">
        <f t="shared" si="4"/>
        <v>66.72316947625788</v>
      </c>
    </row>
    <row r="50" spans="1:19" x14ac:dyDescent="0.35">
      <c r="A50" s="1"/>
      <c r="B50" s="1">
        <v>3</v>
      </c>
      <c r="C50" s="29">
        <v>142908</v>
      </c>
      <c r="D50" s="29">
        <v>139000</v>
      </c>
      <c r="E50" s="29">
        <v>298832</v>
      </c>
      <c r="F50" s="29">
        <v>137788</v>
      </c>
      <c r="G50" s="29">
        <v>105638</v>
      </c>
      <c r="H50" s="30">
        <v>293669</v>
      </c>
      <c r="I50" s="30"/>
      <c r="J50" s="5">
        <f t="shared" si="5"/>
        <v>105638</v>
      </c>
      <c r="K50" s="5">
        <f t="shared" si="6"/>
        <v>105638</v>
      </c>
      <c r="L50" s="32">
        <f t="shared" ref="L50:L112" si="11">L49</f>
        <v>0.64654312409312809</v>
      </c>
      <c r="M50" s="5">
        <f t="shared" si="2"/>
        <v>165462.07271114807</v>
      </c>
      <c r="N50" s="5">
        <f t="shared" si="3"/>
        <v>198554.48725337768</v>
      </c>
      <c r="O50" s="5">
        <f t="shared" si="7"/>
        <v>231646.90179560729</v>
      </c>
      <c r="P50" s="70">
        <f t="shared" si="8"/>
        <v>0.63844238301314715</v>
      </c>
      <c r="Q50" s="70">
        <f t="shared" si="9"/>
        <v>0.53203531917762259</v>
      </c>
      <c r="R50" s="70">
        <f t="shared" si="10"/>
        <v>0.45603027358081938</v>
      </c>
      <c r="S50" s="82">
        <f t="shared" si="4"/>
        <v>58.550228118789711</v>
      </c>
    </row>
    <row r="51" spans="1:19" x14ac:dyDescent="0.35">
      <c r="A51" s="1"/>
      <c r="B51" s="1">
        <v>4</v>
      </c>
      <c r="C51" s="29">
        <v>144048</v>
      </c>
      <c r="D51" s="29">
        <v>157000</v>
      </c>
      <c r="E51" s="29">
        <v>293669</v>
      </c>
      <c r="F51" s="29">
        <v>156412</v>
      </c>
      <c r="G51" s="29">
        <v>115795</v>
      </c>
      <c r="H51" s="30">
        <v>292201</v>
      </c>
      <c r="I51" s="30"/>
      <c r="J51" s="5">
        <f t="shared" si="5"/>
        <v>115795</v>
      </c>
      <c r="K51" s="5">
        <f t="shared" si="6"/>
        <v>115795</v>
      </c>
      <c r="L51" s="32">
        <f t="shared" si="11"/>
        <v>0.64654312409312809</v>
      </c>
      <c r="M51" s="5">
        <f t="shared" si="2"/>
        <v>165462.07271114807</v>
      </c>
      <c r="N51" s="5">
        <f t="shared" si="3"/>
        <v>198554.48725337768</v>
      </c>
      <c r="O51" s="5">
        <f t="shared" si="7"/>
        <v>231646.90179560729</v>
      </c>
      <c r="P51" s="70">
        <f t="shared" si="8"/>
        <v>0.69982805184694308</v>
      </c>
      <c r="Q51" s="70">
        <f t="shared" si="9"/>
        <v>0.58319004320578594</v>
      </c>
      <c r="R51" s="70">
        <f t="shared" si="10"/>
        <v>0.49987717989067365</v>
      </c>
      <c r="S51" s="82">
        <f t="shared" si="4"/>
        <v>57.083277796290126</v>
      </c>
    </row>
    <row r="52" spans="1:19" x14ac:dyDescent="0.35">
      <c r="A52" s="1"/>
      <c r="B52" s="1">
        <v>5</v>
      </c>
      <c r="C52" s="29">
        <v>152090</v>
      </c>
      <c r="D52" s="29">
        <v>164600</v>
      </c>
      <c r="E52" s="29">
        <v>292201</v>
      </c>
      <c r="F52" s="29">
        <v>139173</v>
      </c>
      <c r="G52" s="29">
        <v>107637</v>
      </c>
      <c r="H52" s="29">
        <v>276928</v>
      </c>
      <c r="I52" s="30"/>
      <c r="J52" s="5">
        <f t="shared" si="5"/>
        <v>0</v>
      </c>
      <c r="K52" s="5">
        <f t="shared" si="6"/>
        <v>107637</v>
      </c>
      <c r="L52" s="32">
        <f t="shared" si="11"/>
        <v>0.64654312409312809</v>
      </c>
      <c r="M52" s="5">
        <f t="shared" si="2"/>
        <v>165462.07271114807</v>
      </c>
      <c r="N52" s="5">
        <f t="shared" si="3"/>
        <v>198554.48725337768</v>
      </c>
      <c r="O52" s="5">
        <f t="shared" si="7"/>
        <v>231646.90179560729</v>
      </c>
      <c r="P52" s="70">
        <f t="shared" si="8"/>
        <v>0.65052370151258188</v>
      </c>
      <c r="Q52" s="70">
        <f t="shared" si="9"/>
        <v>0.54210308459381817</v>
      </c>
      <c r="R52" s="70">
        <f t="shared" si="10"/>
        <v>0.46465978679470132</v>
      </c>
      <c r="S52" s="82">
        <f t="shared" si="4"/>
        <v>53.794647905845217</v>
      </c>
    </row>
    <row r="53" spans="1:19" x14ac:dyDescent="0.35">
      <c r="A53" s="1"/>
      <c r="B53" s="1">
        <v>6</v>
      </c>
      <c r="C53" s="29">
        <v>170607</v>
      </c>
      <c r="D53" s="29">
        <v>174215</v>
      </c>
      <c r="E53" s="29">
        <v>276928</v>
      </c>
      <c r="F53" s="29">
        <v>172995</v>
      </c>
      <c r="G53" s="29">
        <v>118910</v>
      </c>
      <c r="H53" s="29">
        <v>229595</v>
      </c>
      <c r="I53" s="30"/>
      <c r="J53" s="5">
        <f t="shared" si="5"/>
        <v>0</v>
      </c>
      <c r="K53" s="5">
        <f t="shared" si="6"/>
        <v>118910</v>
      </c>
      <c r="L53" s="32">
        <f t="shared" si="11"/>
        <v>0.64654312409312809</v>
      </c>
      <c r="M53" s="5">
        <f t="shared" si="2"/>
        <v>165462.07271114807</v>
      </c>
      <c r="N53" s="5">
        <f t="shared" si="3"/>
        <v>198554.48725337768</v>
      </c>
      <c r="O53" s="5">
        <f t="shared" si="7"/>
        <v>231646.90179560729</v>
      </c>
      <c r="P53" s="70">
        <f t="shared" si="8"/>
        <v>0.71865411844311067</v>
      </c>
      <c r="Q53" s="70">
        <f t="shared" si="9"/>
        <v>0.59887843203592561</v>
      </c>
      <c r="R53" s="70">
        <f t="shared" si="10"/>
        <v>0.51332437031650768</v>
      </c>
      <c r="S53" s="82">
        <f>IF(ISBLANK(E53),#N/A,(E53/(C53/28)))</f>
        <v>45.449389532668647</v>
      </c>
    </row>
    <row r="54" spans="1:19" x14ac:dyDescent="0.35">
      <c r="A54" s="1"/>
      <c r="B54" s="1">
        <v>7</v>
      </c>
      <c r="C54" s="29">
        <v>190809</v>
      </c>
      <c r="D54" s="29">
        <v>193447</v>
      </c>
      <c r="E54" s="29">
        <v>229595</v>
      </c>
      <c r="F54" s="29">
        <v>174796</v>
      </c>
      <c r="G54" s="29">
        <v>118743</v>
      </c>
      <c r="H54" s="29">
        <v>240637</v>
      </c>
      <c r="I54" s="30"/>
      <c r="J54" s="5">
        <f t="shared" si="5"/>
        <v>0</v>
      </c>
      <c r="K54" s="5">
        <f t="shared" si="6"/>
        <v>118743</v>
      </c>
      <c r="L54" s="32">
        <f t="shared" si="11"/>
        <v>0.64654312409312809</v>
      </c>
      <c r="M54" s="5">
        <f t="shared" si="2"/>
        <v>165462.07271114807</v>
      </c>
      <c r="N54" s="5">
        <f t="shared" si="3"/>
        <v>198554.48725337768</v>
      </c>
      <c r="O54" s="5">
        <f t="shared" si="7"/>
        <v>231646.90179560729</v>
      </c>
      <c r="P54" s="70">
        <f t="shared" si="8"/>
        <v>0.71764482370103688</v>
      </c>
      <c r="Q54" s="70">
        <f t="shared" si="9"/>
        <v>0.59803735308419737</v>
      </c>
      <c r="R54" s="70">
        <f t="shared" si="10"/>
        <v>0.51260344550074066</v>
      </c>
      <c r="S54" s="82">
        <f t="shared" ref="S54:S112" si="12">IF(ISBLANK(E54),#N/A,(E54/(C54/28)))</f>
        <v>33.69159735651882</v>
      </c>
    </row>
    <row r="55" spans="1:19" x14ac:dyDescent="0.35">
      <c r="A55" s="1"/>
      <c r="B55" s="1">
        <v>8</v>
      </c>
      <c r="C55" s="29">
        <v>157070</v>
      </c>
      <c r="D55" s="29">
        <v>195028</v>
      </c>
      <c r="E55" s="29">
        <v>240637</v>
      </c>
      <c r="F55" s="29">
        <v>180501</v>
      </c>
      <c r="G55" s="29">
        <v>113634</v>
      </c>
      <c r="H55" s="29">
        <v>275011</v>
      </c>
      <c r="I55" s="30"/>
      <c r="J55" s="5">
        <f t="shared" si="5"/>
        <v>0</v>
      </c>
      <c r="K55" s="5">
        <f t="shared" si="6"/>
        <v>113634</v>
      </c>
      <c r="L55" s="32">
        <f t="shared" si="11"/>
        <v>0.64654312409312809</v>
      </c>
      <c r="M55" s="5">
        <f t="shared" si="2"/>
        <v>165462.07271114807</v>
      </c>
      <c r="N55" s="5">
        <f t="shared" si="3"/>
        <v>198554.48725337768</v>
      </c>
      <c r="O55" s="5">
        <f t="shared" si="7"/>
        <v>231646.90179560729</v>
      </c>
      <c r="P55" s="70">
        <f t="shared" si="8"/>
        <v>0.68676765701088593</v>
      </c>
      <c r="Q55" s="70">
        <f t="shared" si="9"/>
        <v>0.57230638084240493</v>
      </c>
      <c r="R55" s="70">
        <f t="shared" si="10"/>
        <v>0.49054832643634705</v>
      </c>
      <c r="S55" s="82">
        <f t="shared" si="12"/>
        <v>42.897026803336097</v>
      </c>
    </row>
    <row r="56" spans="1:19" x14ac:dyDescent="0.35">
      <c r="A56" s="1"/>
      <c r="B56" s="1">
        <v>9</v>
      </c>
      <c r="C56" s="29">
        <v>183348</v>
      </c>
      <c r="D56" s="29">
        <v>212999</v>
      </c>
      <c r="E56" s="29">
        <v>275011</v>
      </c>
      <c r="F56" s="29">
        <v>207495</v>
      </c>
      <c r="G56" s="29">
        <v>126393</v>
      </c>
      <c r="H56" s="29">
        <v>283987</v>
      </c>
      <c r="I56" s="30"/>
      <c r="J56" s="5">
        <f t="shared" si="5"/>
        <v>0</v>
      </c>
      <c r="K56" s="5">
        <f t="shared" si="6"/>
        <v>126393</v>
      </c>
      <c r="L56" s="32">
        <f t="shared" si="11"/>
        <v>0.64654312409312809</v>
      </c>
      <c r="M56" s="5">
        <f t="shared" si="2"/>
        <v>165462.07271114807</v>
      </c>
      <c r="N56" s="5">
        <f t="shared" si="3"/>
        <v>198554.48725337768</v>
      </c>
      <c r="O56" s="5">
        <f t="shared" si="7"/>
        <v>231646.90179560729</v>
      </c>
      <c r="P56" s="70">
        <f t="shared" si="8"/>
        <v>0.76387898404154475</v>
      </c>
      <c r="Q56" s="70">
        <f t="shared" si="9"/>
        <v>0.6365658200346207</v>
      </c>
      <c r="R56" s="70">
        <f t="shared" si="10"/>
        <v>0.54562784574396062</v>
      </c>
      <c r="S56" s="82">
        <f t="shared" si="12"/>
        <v>41.998320134389253</v>
      </c>
    </row>
    <row r="57" spans="1:19" x14ac:dyDescent="0.35">
      <c r="A57" s="1"/>
      <c r="B57" s="1">
        <v>10</v>
      </c>
      <c r="C57" s="29">
        <v>178850</v>
      </c>
      <c r="D57" s="29">
        <v>214166</v>
      </c>
      <c r="E57" s="29">
        <v>283987</v>
      </c>
      <c r="F57" s="29">
        <v>119556</v>
      </c>
      <c r="G57" s="29">
        <v>228913</v>
      </c>
      <c r="H57" s="29">
        <v>363320</v>
      </c>
      <c r="I57" s="30"/>
      <c r="J57" s="5">
        <f t="shared" si="5"/>
        <v>0</v>
      </c>
      <c r="K57" s="5">
        <f t="shared" si="6"/>
        <v>228913</v>
      </c>
      <c r="L57" s="32">
        <f t="shared" si="11"/>
        <v>0.64654312409312809</v>
      </c>
      <c r="M57" s="5">
        <f t="shared" si="2"/>
        <v>165462.07271114807</v>
      </c>
      <c r="N57" s="5">
        <f t="shared" si="3"/>
        <v>198554.48725337768</v>
      </c>
      <c r="O57" s="5">
        <f t="shared" si="7"/>
        <v>231646.90179560729</v>
      </c>
      <c r="P57" s="70">
        <f t="shared" si="8"/>
        <v>1.3834771694152537</v>
      </c>
      <c r="Q57" s="70">
        <f t="shared" si="9"/>
        <v>1.1528976411793779</v>
      </c>
      <c r="R57" s="70">
        <f t="shared" si="10"/>
        <v>0.98819797815375254</v>
      </c>
      <c r="S57" s="82">
        <f t="shared" si="12"/>
        <v>44.459804305283754</v>
      </c>
    </row>
    <row r="58" spans="1:19" x14ac:dyDescent="0.35">
      <c r="A58" s="1"/>
      <c r="B58" s="1">
        <v>11</v>
      </c>
      <c r="C58" s="29">
        <v>184364</v>
      </c>
      <c r="D58" s="29">
        <v>170599</v>
      </c>
      <c r="E58" s="29">
        <v>363320</v>
      </c>
      <c r="F58" s="29">
        <v>197056</v>
      </c>
      <c r="G58" s="29">
        <v>127961</v>
      </c>
      <c r="H58" s="29">
        <v>363603</v>
      </c>
      <c r="I58" s="30"/>
      <c r="J58" s="5">
        <f t="shared" si="5"/>
        <v>0</v>
      </c>
      <c r="K58" s="5">
        <f t="shared" si="6"/>
        <v>127961</v>
      </c>
      <c r="L58" s="32">
        <f t="shared" si="11"/>
        <v>0.64654312409312809</v>
      </c>
      <c r="M58" s="5">
        <f t="shared" si="2"/>
        <v>165462.07271114807</v>
      </c>
      <c r="N58" s="5">
        <f t="shared" si="3"/>
        <v>198554.48725337768</v>
      </c>
      <c r="O58" s="5">
        <f t="shared" si="7"/>
        <v>231646.90179560729</v>
      </c>
      <c r="P58" s="70">
        <f t="shared" si="8"/>
        <v>0.77335547599107635</v>
      </c>
      <c r="Q58" s="70">
        <f t="shared" si="9"/>
        <v>0.64446289665923029</v>
      </c>
      <c r="R58" s="70">
        <f t="shared" si="10"/>
        <v>0.5523967685650546</v>
      </c>
      <c r="S58" s="82">
        <f t="shared" si="12"/>
        <v>55.178668286650321</v>
      </c>
    </row>
    <row r="59" spans="1:19" x14ac:dyDescent="0.35">
      <c r="A59" s="1"/>
      <c r="B59" s="1">
        <v>12</v>
      </c>
      <c r="C59" s="29">
        <v>155222</v>
      </c>
      <c r="D59" s="29">
        <v>162799</v>
      </c>
      <c r="E59" s="29">
        <v>363603</v>
      </c>
      <c r="F59" s="29">
        <v>173190</v>
      </c>
      <c r="G59" s="29">
        <v>132551</v>
      </c>
      <c r="H59" s="29">
        <v>362211</v>
      </c>
      <c r="I59" s="30"/>
      <c r="J59" s="5">
        <f t="shared" si="5"/>
        <v>0</v>
      </c>
      <c r="K59" s="5">
        <f t="shared" si="6"/>
        <v>132551</v>
      </c>
      <c r="L59" s="32">
        <f t="shared" si="11"/>
        <v>0.64654312409312809</v>
      </c>
      <c r="M59" s="5">
        <f t="shared" si="2"/>
        <v>165462.07271114807</v>
      </c>
      <c r="N59" s="5">
        <f t="shared" si="3"/>
        <v>198554.48725337768</v>
      </c>
      <c r="O59" s="5">
        <f t="shared" si="7"/>
        <v>231646.90179560729</v>
      </c>
      <c r="P59" s="70">
        <f t="shared" si="8"/>
        <v>0.80109597219538109</v>
      </c>
      <c r="Q59" s="70">
        <f t="shared" si="9"/>
        <v>0.66757997682948422</v>
      </c>
      <c r="R59" s="70">
        <f t="shared" si="10"/>
        <v>0.57221140871098652</v>
      </c>
      <c r="S59" s="82">
        <f t="shared" si="12"/>
        <v>65.589181945858186</v>
      </c>
    </row>
    <row r="60" spans="1:19" x14ac:dyDescent="0.35">
      <c r="A60" s="1"/>
      <c r="B60" s="1">
        <v>13</v>
      </c>
      <c r="C60" s="29">
        <v>176283</v>
      </c>
      <c r="D60" s="29">
        <v>62397</v>
      </c>
      <c r="E60" s="29">
        <v>362211</v>
      </c>
      <c r="F60" s="79">
        <v>118621</v>
      </c>
      <c r="G60" s="79">
        <v>131701</v>
      </c>
      <c r="H60" s="29">
        <v>280011</v>
      </c>
      <c r="I60" s="30"/>
      <c r="J60" s="5">
        <f t="shared" si="5"/>
        <v>0</v>
      </c>
      <c r="K60" s="5">
        <f t="shared" si="6"/>
        <v>131701</v>
      </c>
      <c r="L60" s="32">
        <f t="shared" si="11"/>
        <v>0.64654312409312809</v>
      </c>
      <c r="M60" s="5">
        <f>($C$41*$L60*60*$M$45)</f>
        <v>165462.07271114807</v>
      </c>
      <c r="N60" s="5">
        <f>($C$41*$L60*60*$Q$45)</f>
        <v>198554.48725337768</v>
      </c>
      <c r="O60" s="5">
        <f>$C$41*$L60*60*$U$45</f>
        <v>231646.90179560729</v>
      </c>
      <c r="P60" s="70">
        <f t="shared" ref="P60" si="13">IF(K60=0,0%,K60/M60)</f>
        <v>0.79595884326865807</v>
      </c>
      <c r="Q60" s="70">
        <f t="shared" ref="Q60" si="14">IF(K60=0,0%,K60/N60)</f>
        <v>0.66329903605721496</v>
      </c>
      <c r="R60" s="70">
        <f t="shared" ref="R60" si="15">IF(K60=0,0%,K60/O60)</f>
        <v>0.56854203090618427</v>
      </c>
      <c r="S60" s="82">
        <f>IF(ISBLANK(E60),#N/A,(E60/(C60/35)))</f>
        <v>71.914960603121116</v>
      </c>
    </row>
    <row r="61" spans="1:19" s="233" customFormat="1" x14ac:dyDescent="0.35">
      <c r="A61" s="226">
        <f>$A$35</f>
        <v>2025</v>
      </c>
      <c r="B61" s="226">
        <v>1</v>
      </c>
      <c r="C61" s="227">
        <v>184952</v>
      </c>
      <c r="D61" s="228">
        <v>151999</v>
      </c>
      <c r="E61" s="228">
        <f t="shared" ref="E61:E73" si="16">H60</f>
        <v>280011</v>
      </c>
      <c r="F61" s="228">
        <v>134307</v>
      </c>
      <c r="G61" s="228">
        <v>152120</v>
      </c>
      <c r="H61" s="228">
        <v>245548</v>
      </c>
      <c r="I61" s="227"/>
      <c r="J61" s="229">
        <f>IF(G61&gt;0,G61,0)</f>
        <v>152120</v>
      </c>
      <c r="K61" s="229">
        <f t="shared" si="6"/>
        <v>152120</v>
      </c>
      <c r="L61" s="244">
        <f>'KDT Q1 25 '!J208</f>
        <v>0.67213482287646664</v>
      </c>
      <c r="M61" s="229">
        <f t="shared" si="2"/>
        <v>172011.45103889686</v>
      </c>
      <c r="N61" s="229">
        <f t="shared" si="3"/>
        <v>206413.74124667625</v>
      </c>
      <c r="O61" s="229">
        <f t="shared" si="7"/>
        <v>240816.03145445563</v>
      </c>
      <c r="P61" s="231">
        <f t="shared" si="8"/>
        <v>0.8843597276881362</v>
      </c>
      <c r="Q61" s="231">
        <f t="shared" si="9"/>
        <v>0.73696643974011344</v>
      </c>
      <c r="R61" s="231">
        <f t="shared" si="10"/>
        <v>0.63168551977724008</v>
      </c>
      <c r="S61" s="232">
        <f t="shared" si="12"/>
        <v>42.391042000086507</v>
      </c>
    </row>
    <row r="62" spans="1:19" s="233" customFormat="1" x14ac:dyDescent="0.35">
      <c r="A62" s="226"/>
      <c r="B62" s="226">
        <v>2</v>
      </c>
      <c r="C62" s="227">
        <v>144882</v>
      </c>
      <c r="D62" s="228">
        <v>166000</v>
      </c>
      <c r="E62" s="228">
        <f t="shared" si="16"/>
        <v>245548</v>
      </c>
      <c r="F62" s="228">
        <v>155404</v>
      </c>
      <c r="G62" s="228">
        <v>105832</v>
      </c>
      <c r="H62" s="228">
        <v>262978</v>
      </c>
      <c r="I62" s="227"/>
      <c r="J62" s="229">
        <f t="shared" ref="J62:J73" si="17">IF(G62&gt;0,G62,0)</f>
        <v>105832</v>
      </c>
      <c r="K62" s="229">
        <f t="shared" si="6"/>
        <v>105832</v>
      </c>
      <c r="L62" s="230">
        <f t="shared" si="11"/>
        <v>0.67213482287646664</v>
      </c>
      <c r="M62" s="229">
        <f t="shared" si="2"/>
        <v>172011.45103889686</v>
      </c>
      <c r="N62" s="229">
        <f t="shared" si="3"/>
        <v>206413.74124667625</v>
      </c>
      <c r="O62" s="229">
        <f t="shared" si="7"/>
        <v>240816.03145445563</v>
      </c>
      <c r="P62" s="231">
        <f t="shared" si="8"/>
        <v>0.61526136405923504</v>
      </c>
      <c r="Q62" s="231">
        <f t="shared" si="9"/>
        <v>0.51271780338269579</v>
      </c>
      <c r="R62" s="231">
        <f t="shared" si="10"/>
        <v>0.43947240289945355</v>
      </c>
      <c r="S62" s="232">
        <f t="shared" si="12"/>
        <v>47.454783893099211</v>
      </c>
    </row>
    <row r="63" spans="1:19" s="233" customFormat="1" x14ac:dyDescent="0.35">
      <c r="A63" s="226"/>
      <c r="B63" s="226">
        <v>3</v>
      </c>
      <c r="C63" s="227">
        <v>146920</v>
      </c>
      <c r="D63" s="234">
        <v>128000</v>
      </c>
      <c r="E63" s="228">
        <f t="shared" si="16"/>
        <v>262978</v>
      </c>
      <c r="F63" s="228">
        <v>153377</v>
      </c>
      <c r="G63" s="228">
        <v>114007</v>
      </c>
      <c r="H63" s="228">
        <v>266678</v>
      </c>
      <c r="I63" s="227"/>
      <c r="J63" s="229">
        <f t="shared" si="17"/>
        <v>114007</v>
      </c>
      <c r="K63" s="229">
        <f t="shared" si="6"/>
        <v>114007</v>
      </c>
      <c r="L63" s="249">
        <f>L61</f>
        <v>0.67213482287646664</v>
      </c>
      <c r="M63" s="229">
        <f t="shared" si="2"/>
        <v>172011.45103889686</v>
      </c>
      <c r="N63" s="229">
        <f t="shared" si="3"/>
        <v>206413.74124667625</v>
      </c>
      <c r="O63" s="229">
        <f t="shared" si="7"/>
        <v>240816.03145445563</v>
      </c>
      <c r="P63" s="231">
        <f t="shared" si="8"/>
        <v>0.66278726975112634</v>
      </c>
      <c r="Q63" s="231">
        <f t="shared" si="9"/>
        <v>0.55232272479260525</v>
      </c>
      <c r="R63" s="231">
        <f t="shared" si="10"/>
        <v>0.47341947839366166</v>
      </c>
      <c r="S63" s="232">
        <f t="shared" si="12"/>
        <v>50.118322896814597</v>
      </c>
    </row>
    <row r="64" spans="1:19" s="233" customFormat="1" x14ac:dyDescent="0.35">
      <c r="A64" s="226"/>
      <c r="B64" s="226">
        <v>4</v>
      </c>
      <c r="C64" s="227">
        <v>175447</v>
      </c>
      <c r="D64" s="234">
        <v>227998</v>
      </c>
      <c r="E64" s="246">
        <f t="shared" si="16"/>
        <v>266678</v>
      </c>
      <c r="F64" s="246">
        <v>198410</v>
      </c>
      <c r="G64" s="246">
        <v>150464</v>
      </c>
      <c r="H64" s="228">
        <v>241670</v>
      </c>
      <c r="I64" s="227"/>
      <c r="J64" s="229">
        <f t="shared" si="17"/>
        <v>150464</v>
      </c>
      <c r="K64" s="229">
        <f t="shared" si="6"/>
        <v>150464</v>
      </c>
      <c r="L64" s="230">
        <f t="shared" si="11"/>
        <v>0.67213482287646664</v>
      </c>
      <c r="M64" s="229">
        <f t="shared" si="2"/>
        <v>172011.45103889686</v>
      </c>
      <c r="N64" s="229">
        <f t="shared" si="3"/>
        <v>206413.74124667625</v>
      </c>
      <c r="O64" s="229">
        <f t="shared" si="7"/>
        <v>240816.03145445563</v>
      </c>
      <c r="P64" s="231">
        <f t="shared" si="8"/>
        <v>0.87473246165440255</v>
      </c>
      <c r="Q64" s="231">
        <f t="shared" si="9"/>
        <v>0.72894371804533542</v>
      </c>
      <c r="R64" s="231">
        <f t="shared" si="10"/>
        <v>0.62480890118171606</v>
      </c>
      <c r="S64" s="232">
        <f t="shared" si="12"/>
        <v>42.559770187008048</v>
      </c>
    </row>
    <row r="65" spans="1:19" s="233" customFormat="1" x14ac:dyDescent="0.35">
      <c r="A65" s="226"/>
      <c r="B65" s="226">
        <v>5</v>
      </c>
      <c r="C65" s="227">
        <v>186541</v>
      </c>
      <c r="D65" s="234">
        <v>206000</v>
      </c>
      <c r="E65" s="228">
        <f t="shared" si="16"/>
        <v>241670</v>
      </c>
      <c r="F65" s="228"/>
      <c r="G65" s="228"/>
      <c r="H65" s="228">
        <f t="shared" ref="H65" si="18">+H64-C65+D65</f>
        <v>261129</v>
      </c>
      <c r="I65" s="227"/>
      <c r="J65" s="229">
        <f t="shared" si="17"/>
        <v>0</v>
      </c>
      <c r="K65" s="229">
        <f t="shared" si="6"/>
        <v>186541</v>
      </c>
      <c r="L65" s="230">
        <f t="shared" si="11"/>
        <v>0.67213482287646664</v>
      </c>
      <c r="M65" s="229">
        <f t="shared" si="2"/>
        <v>172011.45103889686</v>
      </c>
      <c r="N65" s="229">
        <f t="shared" si="3"/>
        <v>206413.74124667625</v>
      </c>
      <c r="O65" s="229">
        <f t="shared" si="7"/>
        <v>240816.03145445563</v>
      </c>
      <c r="P65" s="231">
        <f t="shared" si="8"/>
        <v>1.0844684983083921</v>
      </c>
      <c r="Q65" s="231">
        <f t="shared" si="9"/>
        <v>0.90372374859032678</v>
      </c>
      <c r="R65" s="231">
        <f t="shared" si="10"/>
        <v>0.77462035593456569</v>
      </c>
      <c r="S65" s="232">
        <f t="shared" si="12"/>
        <v>36.274920794892275</v>
      </c>
    </row>
    <row r="66" spans="1:19" s="233" customFormat="1" x14ac:dyDescent="0.35">
      <c r="A66" s="226"/>
      <c r="B66" s="226">
        <v>6</v>
      </c>
      <c r="C66" s="227">
        <v>170319</v>
      </c>
      <c r="D66" s="234">
        <v>186000</v>
      </c>
      <c r="E66" s="228">
        <f t="shared" si="16"/>
        <v>261129</v>
      </c>
      <c r="F66" s="228"/>
      <c r="G66" s="228"/>
      <c r="H66" s="228">
        <f t="shared" ref="H66:H73" si="19">+H65-C66+D66</f>
        <v>276810</v>
      </c>
      <c r="I66" s="227"/>
      <c r="J66" s="229">
        <f t="shared" si="17"/>
        <v>0</v>
      </c>
      <c r="K66" s="229">
        <f t="shared" si="6"/>
        <v>170319</v>
      </c>
      <c r="L66" s="230">
        <f t="shared" si="11"/>
        <v>0.67213482287646664</v>
      </c>
      <c r="M66" s="229">
        <f t="shared" si="2"/>
        <v>172011.45103889686</v>
      </c>
      <c r="N66" s="229">
        <f t="shared" si="3"/>
        <v>206413.74124667625</v>
      </c>
      <c r="O66" s="229">
        <f t="shared" si="7"/>
        <v>240816.03145445563</v>
      </c>
      <c r="P66" s="231">
        <f t="shared" si="8"/>
        <v>0.9901608234296323</v>
      </c>
      <c r="Q66" s="231">
        <f t="shared" si="9"/>
        <v>0.82513401952469356</v>
      </c>
      <c r="R66" s="231">
        <f t="shared" si="10"/>
        <v>0.70725773102116585</v>
      </c>
      <c r="S66" s="232">
        <f t="shared" si="12"/>
        <v>42.928927483134586</v>
      </c>
    </row>
    <row r="67" spans="1:19" s="233" customFormat="1" x14ac:dyDescent="0.35">
      <c r="A67" s="226"/>
      <c r="B67" s="226">
        <v>7</v>
      </c>
      <c r="C67" s="227">
        <v>187261</v>
      </c>
      <c r="D67" s="234">
        <v>187398</v>
      </c>
      <c r="E67" s="228">
        <f t="shared" si="16"/>
        <v>276810</v>
      </c>
      <c r="F67" s="228"/>
      <c r="G67" s="228"/>
      <c r="H67" s="228">
        <f t="shared" si="19"/>
        <v>276947</v>
      </c>
      <c r="I67" s="227"/>
      <c r="J67" s="229">
        <f t="shared" si="17"/>
        <v>0</v>
      </c>
      <c r="K67" s="229">
        <f t="shared" si="6"/>
        <v>187261</v>
      </c>
      <c r="L67" s="230">
        <f t="shared" si="11"/>
        <v>0.67213482287646664</v>
      </c>
      <c r="M67" s="229">
        <f t="shared" si="2"/>
        <v>172011.45103889686</v>
      </c>
      <c r="N67" s="229">
        <f t="shared" si="3"/>
        <v>206413.74124667625</v>
      </c>
      <c r="O67" s="229">
        <f t="shared" si="7"/>
        <v>240816.03145445563</v>
      </c>
      <c r="P67" s="231">
        <f t="shared" si="8"/>
        <v>1.0886542661491458</v>
      </c>
      <c r="Q67" s="231">
        <f t="shared" si="9"/>
        <v>0.90721188845762146</v>
      </c>
      <c r="R67" s="231">
        <f t="shared" si="10"/>
        <v>0.77761019010653265</v>
      </c>
      <c r="S67" s="232">
        <f t="shared" si="12"/>
        <v>41.389718093997153</v>
      </c>
    </row>
    <row r="68" spans="1:19" s="233" customFormat="1" x14ac:dyDescent="0.35">
      <c r="A68" s="226"/>
      <c r="B68" s="226">
        <v>8</v>
      </c>
      <c r="C68" s="227">
        <v>152356</v>
      </c>
      <c r="D68" s="234">
        <v>174000</v>
      </c>
      <c r="E68" s="228">
        <f t="shared" si="16"/>
        <v>276947</v>
      </c>
      <c r="F68" s="228"/>
      <c r="G68" s="228"/>
      <c r="H68" s="228">
        <f t="shared" si="19"/>
        <v>298591</v>
      </c>
      <c r="I68" s="227"/>
      <c r="J68" s="229">
        <f t="shared" si="17"/>
        <v>0</v>
      </c>
      <c r="K68" s="229">
        <f t="shared" si="6"/>
        <v>152356</v>
      </c>
      <c r="L68" s="230">
        <f t="shared" si="11"/>
        <v>0.67213482287646664</v>
      </c>
      <c r="M68" s="229">
        <f t="shared" si="2"/>
        <v>172011.45103889686</v>
      </c>
      <c r="N68" s="229">
        <f t="shared" si="3"/>
        <v>206413.74124667625</v>
      </c>
      <c r="O68" s="229">
        <f t="shared" si="7"/>
        <v>240816.03145445563</v>
      </c>
      <c r="P68" s="231">
        <f t="shared" si="8"/>
        <v>0.88573172936927214</v>
      </c>
      <c r="Q68" s="231">
        <f t="shared" si="9"/>
        <v>0.73810977447439341</v>
      </c>
      <c r="R68" s="231">
        <f t="shared" si="10"/>
        <v>0.63266552097805151</v>
      </c>
      <c r="S68" s="232">
        <f t="shared" si="12"/>
        <v>50.897345690356794</v>
      </c>
    </row>
    <row r="69" spans="1:19" s="233" customFormat="1" x14ac:dyDescent="0.35">
      <c r="A69" s="226"/>
      <c r="B69" s="226">
        <v>9</v>
      </c>
      <c r="C69" s="227">
        <v>166674</v>
      </c>
      <c r="D69" s="234">
        <v>177000</v>
      </c>
      <c r="E69" s="228">
        <f t="shared" si="16"/>
        <v>298591</v>
      </c>
      <c r="F69" s="228"/>
      <c r="G69" s="228"/>
      <c r="H69" s="228">
        <f t="shared" si="19"/>
        <v>308917</v>
      </c>
      <c r="I69" s="227"/>
      <c r="J69" s="229">
        <f t="shared" si="17"/>
        <v>0</v>
      </c>
      <c r="K69" s="229">
        <f t="shared" si="6"/>
        <v>166674</v>
      </c>
      <c r="L69" s="230">
        <f t="shared" si="11"/>
        <v>0.67213482287646664</v>
      </c>
      <c r="M69" s="229">
        <f t="shared" si="2"/>
        <v>172011.45103889686</v>
      </c>
      <c r="N69" s="229">
        <f t="shared" si="3"/>
        <v>206413.74124667625</v>
      </c>
      <c r="O69" s="229">
        <f t="shared" si="7"/>
        <v>240816.03145445563</v>
      </c>
      <c r="P69" s="231">
        <f t="shared" si="8"/>
        <v>0.96897037373581651</v>
      </c>
      <c r="Q69" s="231">
        <f t="shared" si="9"/>
        <v>0.80747531144651374</v>
      </c>
      <c r="R69" s="231">
        <f t="shared" si="10"/>
        <v>0.69212169552558322</v>
      </c>
      <c r="S69" s="232">
        <f t="shared" si="12"/>
        <v>50.161080912439857</v>
      </c>
    </row>
    <row r="70" spans="1:19" s="233" customFormat="1" x14ac:dyDescent="0.35">
      <c r="A70" s="226"/>
      <c r="B70" s="226">
        <v>10</v>
      </c>
      <c r="C70" s="234">
        <f>AVERAGE(C57:C60)</f>
        <v>173679.75</v>
      </c>
      <c r="D70" s="234">
        <f>+C70</f>
        <v>173679.75</v>
      </c>
      <c r="E70" s="228">
        <f t="shared" si="16"/>
        <v>308917</v>
      </c>
      <c r="F70" s="228"/>
      <c r="G70" s="228"/>
      <c r="H70" s="228">
        <f t="shared" si="19"/>
        <v>308917</v>
      </c>
      <c r="I70" s="227"/>
      <c r="J70" s="229">
        <f t="shared" si="17"/>
        <v>0</v>
      </c>
      <c r="K70" s="229">
        <f t="shared" si="6"/>
        <v>173679.75</v>
      </c>
      <c r="L70" s="230">
        <f t="shared" si="11"/>
        <v>0.67213482287646664</v>
      </c>
      <c r="M70" s="229">
        <f t="shared" si="2"/>
        <v>172011.45103889686</v>
      </c>
      <c r="N70" s="229">
        <f t="shared" si="3"/>
        <v>206413.74124667625</v>
      </c>
      <c r="O70" s="229">
        <f t="shared" si="7"/>
        <v>240816.03145445563</v>
      </c>
      <c r="P70" s="231">
        <f t="shared" si="8"/>
        <v>1.0096987668613171</v>
      </c>
      <c r="Q70" s="231">
        <f t="shared" si="9"/>
        <v>0.84141563905109762</v>
      </c>
      <c r="R70" s="231">
        <f t="shared" si="10"/>
        <v>0.72121340490094077</v>
      </c>
      <c r="S70" s="232">
        <f t="shared" si="12"/>
        <v>49.802443865793215</v>
      </c>
    </row>
    <row r="71" spans="1:19" s="233" customFormat="1" x14ac:dyDescent="0.35">
      <c r="A71" s="226"/>
      <c r="B71" s="226">
        <v>11</v>
      </c>
      <c r="C71" s="234">
        <f>+C70</f>
        <v>173679.75</v>
      </c>
      <c r="D71" s="234">
        <f t="shared" ref="D70:D86" si="20">+D70</f>
        <v>173679.75</v>
      </c>
      <c r="E71" s="228">
        <f t="shared" si="16"/>
        <v>308917</v>
      </c>
      <c r="F71" s="228"/>
      <c r="G71" s="228"/>
      <c r="H71" s="228">
        <f t="shared" si="19"/>
        <v>308917</v>
      </c>
      <c r="I71" s="227"/>
      <c r="J71" s="229">
        <f t="shared" si="17"/>
        <v>0</v>
      </c>
      <c r="K71" s="229">
        <f t="shared" si="6"/>
        <v>173679.75</v>
      </c>
      <c r="L71" s="230">
        <f t="shared" si="11"/>
        <v>0.67213482287646664</v>
      </c>
      <c r="M71" s="229">
        <f t="shared" si="2"/>
        <v>172011.45103889686</v>
      </c>
      <c r="N71" s="229">
        <f t="shared" si="3"/>
        <v>206413.74124667625</v>
      </c>
      <c r="O71" s="229">
        <f t="shared" si="7"/>
        <v>240816.03145445563</v>
      </c>
      <c r="P71" s="231">
        <f t="shared" si="8"/>
        <v>1.0096987668613171</v>
      </c>
      <c r="Q71" s="231">
        <f t="shared" si="9"/>
        <v>0.84141563905109762</v>
      </c>
      <c r="R71" s="231">
        <f t="shared" si="10"/>
        <v>0.72121340490094077</v>
      </c>
      <c r="S71" s="232">
        <f t="shared" si="12"/>
        <v>49.802443865793215</v>
      </c>
    </row>
    <row r="72" spans="1:19" s="233" customFormat="1" x14ac:dyDescent="0.35">
      <c r="A72" s="226"/>
      <c r="B72" s="226">
        <v>12</v>
      </c>
      <c r="C72" s="234">
        <f t="shared" ref="C72:C86" si="21">+C71</f>
        <v>173679.75</v>
      </c>
      <c r="D72" s="234">
        <f t="shared" si="20"/>
        <v>173679.75</v>
      </c>
      <c r="E72" s="228">
        <f t="shared" si="16"/>
        <v>308917</v>
      </c>
      <c r="F72" s="228"/>
      <c r="G72" s="228"/>
      <c r="H72" s="228">
        <f t="shared" si="19"/>
        <v>308917</v>
      </c>
      <c r="I72" s="227"/>
      <c r="J72" s="229">
        <f t="shared" si="17"/>
        <v>0</v>
      </c>
      <c r="K72" s="229">
        <f t="shared" si="6"/>
        <v>173679.75</v>
      </c>
      <c r="L72" s="230">
        <f t="shared" si="11"/>
        <v>0.67213482287646664</v>
      </c>
      <c r="M72" s="229">
        <f t="shared" si="2"/>
        <v>172011.45103889686</v>
      </c>
      <c r="N72" s="229">
        <f t="shared" si="3"/>
        <v>206413.74124667625</v>
      </c>
      <c r="O72" s="229">
        <f t="shared" si="7"/>
        <v>240816.03145445563</v>
      </c>
      <c r="P72" s="231">
        <f t="shared" si="8"/>
        <v>1.0096987668613171</v>
      </c>
      <c r="Q72" s="231">
        <f t="shared" si="9"/>
        <v>0.84141563905109762</v>
      </c>
      <c r="R72" s="231">
        <f t="shared" si="10"/>
        <v>0.72121340490094077</v>
      </c>
      <c r="S72" s="232">
        <f t="shared" si="12"/>
        <v>49.802443865793215</v>
      </c>
    </row>
    <row r="73" spans="1:19" s="233" customFormat="1" x14ac:dyDescent="0.35">
      <c r="A73" s="226"/>
      <c r="B73" s="226">
        <v>13</v>
      </c>
      <c r="C73" s="234">
        <f t="shared" si="21"/>
        <v>173679.75</v>
      </c>
      <c r="D73" s="234">
        <f t="shared" si="20"/>
        <v>173679.75</v>
      </c>
      <c r="E73" s="228">
        <f t="shared" si="16"/>
        <v>308917</v>
      </c>
      <c r="F73" s="227"/>
      <c r="G73" s="227"/>
      <c r="H73" s="228">
        <f t="shared" si="19"/>
        <v>308917</v>
      </c>
      <c r="I73" s="227"/>
      <c r="J73" s="229">
        <f t="shared" si="17"/>
        <v>0</v>
      </c>
      <c r="K73" s="229">
        <f t="shared" si="6"/>
        <v>173679.75</v>
      </c>
      <c r="L73" s="230">
        <f t="shared" si="11"/>
        <v>0.67213482287646664</v>
      </c>
      <c r="M73" s="229">
        <f t="shared" si="2"/>
        <v>172011.45103889686</v>
      </c>
      <c r="N73" s="229">
        <f t="shared" si="3"/>
        <v>206413.74124667625</v>
      </c>
      <c r="O73" s="229">
        <f t="shared" si="7"/>
        <v>240816.03145445563</v>
      </c>
      <c r="P73" s="231">
        <f t="shared" ref="P73" si="22">IF(K73=0,0%,K73/M73)</f>
        <v>1.0096987668613171</v>
      </c>
      <c r="Q73" s="231">
        <f t="shared" ref="Q73" si="23">IF(K73=0,0%,K73/N73)</f>
        <v>0.84141563905109762</v>
      </c>
      <c r="R73" s="231">
        <f t="shared" ref="R73" si="24">IF(K73=0,0%,K73/O73)</f>
        <v>0.72121340490094077</v>
      </c>
      <c r="S73" s="232">
        <f t="shared" si="12"/>
        <v>49.802443865793215</v>
      </c>
    </row>
    <row r="74" spans="1:19" x14ac:dyDescent="0.35">
      <c r="A74" s="1">
        <f>$A$36</f>
        <v>2026</v>
      </c>
      <c r="B74" s="1">
        <v>1</v>
      </c>
      <c r="C74" s="234">
        <f t="shared" si="21"/>
        <v>173679.75</v>
      </c>
      <c r="D74" s="234">
        <f t="shared" si="20"/>
        <v>173679.75</v>
      </c>
      <c r="E74" s="76">
        <f t="shared" ref="E74:E76" si="25">H73</f>
        <v>308917</v>
      </c>
      <c r="F74" s="30"/>
      <c r="G74" s="30"/>
      <c r="H74" s="76">
        <f>IF(F74&gt;0,E74+F74+I74-G74,E74+D74+I74-C74)</f>
        <v>308917</v>
      </c>
      <c r="I74" s="30"/>
      <c r="J74" s="5"/>
      <c r="K74" s="5">
        <f t="shared" si="6"/>
        <v>173679.75</v>
      </c>
      <c r="L74" s="32">
        <f t="shared" si="11"/>
        <v>0.67213482287646664</v>
      </c>
      <c r="M74" s="5">
        <f t="shared" si="2"/>
        <v>172011.45103889686</v>
      </c>
      <c r="N74" s="5">
        <f t="shared" si="3"/>
        <v>206413.74124667625</v>
      </c>
      <c r="O74" s="5">
        <f t="shared" si="7"/>
        <v>240816.03145445563</v>
      </c>
      <c r="P74" s="225">
        <f t="shared" si="8"/>
        <v>1.0096987668613171</v>
      </c>
      <c r="Q74" s="225">
        <f t="shared" si="9"/>
        <v>0.84141563905109762</v>
      </c>
      <c r="R74" s="225">
        <f t="shared" si="10"/>
        <v>0.72121340490094077</v>
      </c>
      <c r="S74" s="82">
        <f t="shared" si="12"/>
        <v>49.802443865793215</v>
      </c>
    </row>
    <row r="75" spans="1:19" x14ac:dyDescent="0.35">
      <c r="A75" s="1"/>
      <c r="B75" s="1">
        <v>2</v>
      </c>
      <c r="C75" s="234">
        <f t="shared" si="21"/>
        <v>173679.75</v>
      </c>
      <c r="D75" s="234">
        <f t="shared" si="20"/>
        <v>173679.75</v>
      </c>
      <c r="E75" s="76">
        <f t="shared" si="25"/>
        <v>308917</v>
      </c>
      <c r="F75" s="30"/>
      <c r="G75" s="30"/>
      <c r="H75" s="76">
        <f t="shared" ref="H75:H76" si="26">IF(F75&gt;0,E75+F75+I75-G75,E75+D75+I75-C75)</f>
        <v>308917</v>
      </c>
      <c r="I75" s="30"/>
      <c r="J75" s="5"/>
      <c r="K75" s="5">
        <f t="shared" si="6"/>
        <v>173679.75</v>
      </c>
      <c r="L75" s="32">
        <f t="shared" si="11"/>
        <v>0.67213482287646664</v>
      </c>
      <c r="M75" s="5">
        <f t="shared" si="2"/>
        <v>172011.45103889686</v>
      </c>
      <c r="N75" s="5">
        <f t="shared" si="3"/>
        <v>206413.74124667625</v>
      </c>
      <c r="O75" s="5">
        <f t="shared" si="7"/>
        <v>240816.03145445563</v>
      </c>
      <c r="P75" s="225">
        <f t="shared" si="8"/>
        <v>1.0096987668613171</v>
      </c>
      <c r="Q75" s="225">
        <f t="shared" si="9"/>
        <v>0.84141563905109762</v>
      </c>
      <c r="R75" s="225">
        <f t="shared" si="10"/>
        <v>0.72121340490094077</v>
      </c>
      <c r="S75" s="82">
        <f t="shared" si="12"/>
        <v>49.802443865793215</v>
      </c>
    </row>
    <row r="76" spans="1:19" x14ac:dyDescent="0.35">
      <c r="A76" s="1"/>
      <c r="B76" s="1">
        <v>3</v>
      </c>
      <c r="C76" s="234">
        <f t="shared" si="21"/>
        <v>173679.75</v>
      </c>
      <c r="D76" s="234">
        <f t="shared" si="20"/>
        <v>173679.75</v>
      </c>
      <c r="E76" s="76">
        <f t="shared" si="25"/>
        <v>308917</v>
      </c>
      <c r="F76" s="30"/>
      <c r="G76" s="30"/>
      <c r="H76" s="76">
        <f t="shared" si="26"/>
        <v>308917</v>
      </c>
      <c r="I76" s="30"/>
      <c r="J76" s="5"/>
      <c r="K76" s="5">
        <f t="shared" si="6"/>
        <v>173679.75</v>
      </c>
      <c r="L76" s="32">
        <f t="shared" si="11"/>
        <v>0.67213482287646664</v>
      </c>
      <c r="M76" s="5">
        <f t="shared" si="2"/>
        <v>172011.45103889686</v>
      </c>
      <c r="N76" s="5">
        <f t="shared" si="3"/>
        <v>206413.74124667625</v>
      </c>
      <c r="O76" s="5">
        <f t="shared" si="7"/>
        <v>240816.03145445563</v>
      </c>
      <c r="P76" s="225">
        <f t="shared" si="8"/>
        <v>1.0096987668613171</v>
      </c>
      <c r="Q76" s="225">
        <f t="shared" si="9"/>
        <v>0.84141563905109762</v>
      </c>
      <c r="R76" s="225">
        <f t="shared" si="10"/>
        <v>0.72121340490094077</v>
      </c>
      <c r="S76" s="82">
        <f t="shared" si="12"/>
        <v>49.802443865793215</v>
      </c>
    </row>
    <row r="77" spans="1:19" x14ac:dyDescent="0.35">
      <c r="A77" s="1"/>
      <c r="B77" s="1">
        <v>4</v>
      </c>
      <c r="C77" s="234">
        <f t="shared" si="21"/>
        <v>173679.75</v>
      </c>
      <c r="D77" s="234">
        <f t="shared" si="20"/>
        <v>173679.75</v>
      </c>
      <c r="E77" s="76">
        <f t="shared" ref="E77:E83" si="27">H76</f>
        <v>308917</v>
      </c>
      <c r="F77" s="30"/>
      <c r="G77" s="30"/>
      <c r="H77" s="76">
        <f t="shared" ref="H77:H84" si="28">IF(F77&gt;0,E77+F77+I77-G77,E77+D77+I77-C77)</f>
        <v>308917</v>
      </c>
      <c r="I77" s="30"/>
      <c r="J77" s="5"/>
      <c r="K77" s="5">
        <f t="shared" si="6"/>
        <v>173679.75</v>
      </c>
      <c r="L77" s="32">
        <f t="shared" si="11"/>
        <v>0.67213482287646664</v>
      </c>
      <c r="M77" s="5">
        <f t="shared" si="2"/>
        <v>172011.45103889686</v>
      </c>
      <c r="N77" s="5">
        <f t="shared" si="3"/>
        <v>206413.74124667625</v>
      </c>
      <c r="O77" s="5">
        <f t="shared" si="7"/>
        <v>240816.03145445563</v>
      </c>
      <c r="P77" s="225">
        <f t="shared" si="8"/>
        <v>1.0096987668613171</v>
      </c>
      <c r="Q77" s="225">
        <f t="shared" si="9"/>
        <v>0.84141563905109762</v>
      </c>
      <c r="R77" s="225">
        <f t="shared" si="10"/>
        <v>0.72121340490094077</v>
      </c>
      <c r="S77" s="82">
        <f t="shared" si="12"/>
        <v>49.802443865793215</v>
      </c>
    </row>
    <row r="78" spans="1:19" x14ac:dyDescent="0.35">
      <c r="A78" s="1"/>
      <c r="B78" s="1">
        <v>5</v>
      </c>
      <c r="C78" s="234">
        <f t="shared" si="21"/>
        <v>173679.75</v>
      </c>
      <c r="D78" s="234">
        <f t="shared" si="20"/>
        <v>173679.75</v>
      </c>
      <c r="E78" s="76">
        <f t="shared" si="27"/>
        <v>308917</v>
      </c>
      <c r="F78" s="30"/>
      <c r="G78" s="30"/>
      <c r="H78" s="76">
        <f t="shared" si="28"/>
        <v>308917</v>
      </c>
      <c r="I78" s="30"/>
      <c r="J78" s="5"/>
      <c r="K78" s="5">
        <f t="shared" si="6"/>
        <v>173679.75</v>
      </c>
      <c r="L78" s="32">
        <f t="shared" si="11"/>
        <v>0.67213482287646664</v>
      </c>
      <c r="M78" s="5">
        <f t="shared" si="2"/>
        <v>172011.45103889686</v>
      </c>
      <c r="N78" s="5">
        <f t="shared" si="3"/>
        <v>206413.74124667625</v>
      </c>
      <c r="O78" s="5">
        <f t="shared" si="7"/>
        <v>240816.03145445563</v>
      </c>
      <c r="P78" s="225">
        <f t="shared" si="8"/>
        <v>1.0096987668613171</v>
      </c>
      <c r="Q78" s="225">
        <f t="shared" si="9"/>
        <v>0.84141563905109762</v>
      </c>
      <c r="R78" s="225">
        <f t="shared" si="10"/>
        <v>0.72121340490094077</v>
      </c>
      <c r="S78" s="82">
        <f t="shared" si="12"/>
        <v>49.802443865793215</v>
      </c>
    </row>
    <row r="79" spans="1:19" x14ac:dyDescent="0.35">
      <c r="A79" s="1"/>
      <c r="B79" s="1">
        <v>6</v>
      </c>
      <c r="C79" s="234">
        <f t="shared" si="21"/>
        <v>173679.75</v>
      </c>
      <c r="D79" s="234">
        <f t="shared" si="20"/>
        <v>173679.75</v>
      </c>
      <c r="E79" s="76">
        <f t="shared" si="27"/>
        <v>308917</v>
      </c>
      <c r="F79" s="30"/>
      <c r="G79" s="30"/>
      <c r="H79" s="76">
        <f t="shared" si="28"/>
        <v>308917</v>
      </c>
      <c r="I79" s="30"/>
      <c r="J79" s="5"/>
      <c r="K79" s="5">
        <f t="shared" si="6"/>
        <v>173679.75</v>
      </c>
      <c r="L79" s="32">
        <f t="shared" si="11"/>
        <v>0.67213482287646664</v>
      </c>
      <c r="M79" s="5">
        <f t="shared" si="2"/>
        <v>172011.45103889686</v>
      </c>
      <c r="N79" s="5">
        <f t="shared" si="3"/>
        <v>206413.74124667625</v>
      </c>
      <c r="O79" s="5">
        <f t="shared" si="7"/>
        <v>240816.03145445563</v>
      </c>
      <c r="P79" s="225">
        <f t="shared" si="8"/>
        <v>1.0096987668613171</v>
      </c>
      <c r="Q79" s="225">
        <f t="shared" si="9"/>
        <v>0.84141563905109762</v>
      </c>
      <c r="R79" s="225">
        <f t="shared" si="10"/>
        <v>0.72121340490094077</v>
      </c>
      <c r="S79" s="82">
        <f t="shared" si="12"/>
        <v>49.802443865793215</v>
      </c>
    </row>
    <row r="80" spans="1:19" x14ac:dyDescent="0.35">
      <c r="A80" s="1"/>
      <c r="B80" s="1">
        <v>7</v>
      </c>
      <c r="C80" s="234">
        <f t="shared" si="21"/>
        <v>173679.75</v>
      </c>
      <c r="D80" s="234">
        <f t="shared" si="20"/>
        <v>173679.75</v>
      </c>
      <c r="E80" s="76">
        <f t="shared" si="27"/>
        <v>308917</v>
      </c>
      <c r="F80" s="30"/>
      <c r="G80" s="30"/>
      <c r="H80" s="76">
        <f t="shared" si="28"/>
        <v>308917</v>
      </c>
      <c r="I80" s="30"/>
      <c r="J80" s="5"/>
      <c r="K80" s="5">
        <f t="shared" si="6"/>
        <v>173679.75</v>
      </c>
      <c r="L80" s="32">
        <f t="shared" si="11"/>
        <v>0.67213482287646664</v>
      </c>
      <c r="M80" s="5">
        <f t="shared" si="2"/>
        <v>172011.45103889686</v>
      </c>
      <c r="N80" s="5">
        <f t="shared" si="3"/>
        <v>206413.74124667625</v>
      </c>
      <c r="O80" s="5">
        <f t="shared" si="7"/>
        <v>240816.03145445563</v>
      </c>
      <c r="P80" s="225">
        <f t="shared" si="8"/>
        <v>1.0096987668613171</v>
      </c>
      <c r="Q80" s="225">
        <f t="shared" si="9"/>
        <v>0.84141563905109762</v>
      </c>
      <c r="R80" s="225">
        <f t="shared" si="10"/>
        <v>0.72121340490094077</v>
      </c>
      <c r="S80" s="82">
        <f t="shared" si="12"/>
        <v>49.802443865793215</v>
      </c>
    </row>
    <row r="81" spans="1:19" x14ac:dyDescent="0.35">
      <c r="A81" s="1"/>
      <c r="B81" s="1">
        <v>8</v>
      </c>
      <c r="C81" s="234">
        <f t="shared" si="21"/>
        <v>173679.75</v>
      </c>
      <c r="D81" s="234">
        <f t="shared" si="20"/>
        <v>173679.75</v>
      </c>
      <c r="E81" s="76">
        <f t="shared" si="27"/>
        <v>308917</v>
      </c>
      <c r="F81" s="30"/>
      <c r="G81" s="30"/>
      <c r="H81" s="76">
        <f t="shared" si="28"/>
        <v>308917</v>
      </c>
      <c r="I81" s="30"/>
      <c r="J81" s="5"/>
      <c r="K81" s="5">
        <f t="shared" si="6"/>
        <v>173679.75</v>
      </c>
      <c r="L81" s="32">
        <f t="shared" si="11"/>
        <v>0.67213482287646664</v>
      </c>
      <c r="M81" s="5">
        <f t="shared" si="2"/>
        <v>172011.45103889686</v>
      </c>
      <c r="N81" s="5">
        <f t="shared" si="3"/>
        <v>206413.74124667625</v>
      </c>
      <c r="O81" s="5">
        <f t="shared" si="7"/>
        <v>240816.03145445563</v>
      </c>
      <c r="P81" s="225">
        <f t="shared" si="8"/>
        <v>1.0096987668613171</v>
      </c>
      <c r="Q81" s="225">
        <f t="shared" si="9"/>
        <v>0.84141563905109762</v>
      </c>
      <c r="R81" s="225">
        <f t="shared" si="10"/>
        <v>0.72121340490094077</v>
      </c>
      <c r="S81" s="82">
        <f t="shared" si="12"/>
        <v>49.802443865793215</v>
      </c>
    </row>
    <row r="82" spans="1:19" x14ac:dyDescent="0.35">
      <c r="A82" s="1"/>
      <c r="B82" s="1">
        <v>9</v>
      </c>
      <c r="C82" s="234">
        <f t="shared" si="21"/>
        <v>173679.75</v>
      </c>
      <c r="D82" s="234">
        <f t="shared" si="20"/>
        <v>173679.75</v>
      </c>
      <c r="E82" s="76">
        <f t="shared" si="27"/>
        <v>308917</v>
      </c>
      <c r="F82" s="30"/>
      <c r="G82" s="30"/>
      <c r="H82" s="76">
        <f t="shared" si="28"/>
        <v>308917</v>
      </c>
      <c r="I82" s="30"/>
      <c r="J82" s="5"/>
      <c r="K82" s="5">
        <f t="shared" si="6"/>
        <v>173679.75</v>
      </c>
      <c r="L82" s="32">
        <f t="shared" si="11"/>
        <v>0.67213482287646664</v>
      </c>
      <c r="M82" s="5">
        <f t="shared" si="2"/>
        <v>172011.45103889686</v>
      </c>
      <c r="N82" s="5">
        <f t="shared" si="3"/>
        <v>206413.74124667625</v>
      </c>
      <c r="O82" s="5">
        <f t="shared" si="7"/>
        <v>240816.03145445563</v>
      </c>
      <c r="P82" s="225">
        <f t="shared" si="8"/>
        <v>1.0096987668613171</v>
      </c>
      <c r="Q82" s="225">
        <f t="shared" si="9"/>
        <v>0.84141563905109762</v>
      </c>
      <c r="R82" s="225">
        <f t="shared" si="10"/>
        <v>0.72121340490094077</v>
      </c>
      <c r="S82" s="82">
        <f t="shared" si="12"/>
        <v>49.802443865793215</v>
      </c>
    </row>
    <row r="83" spans="1:19" x14ac:dyDescent="0.35">
      <c r="A83" s="1"/>
      <c r="B83" s="1">
        <v>10</v>
      </c>
      <c r="C83" s="234">
        <f t="shared" si="21"/>
        <v>173679.75</v>
      </c>
      <c r="D83" s="234">
        <f t="shared" si="20"/>
        <v>173679.75</v>
      </c>
      <c r="E83" s="76">
        <f t="shared" si="27"/>
        <v>308917</v>
      </c>
      <c r="F83" s="30"/>
      <c r="G83" s="30"/>
      <c r="H83" s="76">
        <f t="shared" si="28"/>
        <v>308917</v>
      </c>
      <c r="I83" s="30"/>
      <c r="J83" s="5"/>
      <c r="K83" s="5">
        <f t="shared" si="6"/>
        <v>173679.75</v>
      </c>
      <c r="L83" s="32">
        <f t="shared" si="11"/>
        <v>0.67213482287646664</v>
      </c>
      <c r="M83" s="5">
        <f t="shared" si="2"/>
        <v>172011.45103889686</v>
      </c>
      <c r="N83" s="5">
        <f t="shared" si="3"/>
        <v>206413.74124667625</v>
      </c>
      <c r="O83" s="5">
        <f t="shared" si="7"/>
        <v>240816.03145445563</v>
      </c>
      <c r="P83" s="225">
        <f t="shared" si="8"/>
        <v>1.0096987668613171</v>
      </c>
      <c r="Q83" s="225">
        <f t="shared" si="9"/>
        <v>0.84141563905109762</v>
      </c>
      <c r="R83" s="225">
        <f t="shared" si="10"/>
        <v>0.72121340490094077</v>
      </c>
      <c r="S83" s="82">
        <f t="shared" si="12"/>
        <v>49.802443865793215</v>
      </c>
    </row>
    <row r="84" spans="1:19" x14ac:dyDescent="0.35">
      <c r="A84" s="1"/>
      <c r="B84" s="1">
        <v>11</v>
      </c>
      <c r="C84" s="234">
        <f t="shared" si="21"/>
        <v>173679.75</v>
      </c>
      <c r="D84" s="234">
        <f t="shared" si="20"/>
        <v>173679.75</v>
      </c>
      <c r="E84" s="76">
        <f>+E83</f>
        <v>308917</v>
      </c>
      <c r="F84" s="30"/>
      <c r="G84" s="30"/>
      <c r="H84" s="76">
        <f t="shared" si="28"/>
        <v>308917</v>
      </c>
      <c r="I84" s="30"/>
      <c r="J84" s="5"/>
      <c r="K84" s="5">
        <f t="shared" si="6"/>
        <v>173679.75</v>
      </c>
      <c r="L84" s="32">
        <f t="shared" si="11"/>
        <v>0.67213482287646664</v>
      </c>
      <c r="M84" s="5">
        <f t="shared" si="2"/>
        <v>172011.45103889686</v>
      </c>
      <c r="N84" s="5">
        <f t="shared" si="3"/>
        <v>206413.74124667625</v>
      </c>
      <c r="O84" s="5">
        <f t="shared" si="7"/>
        <v>240816.03145445563</v>
      </c>
      <c r="P84" s="225">
        <f t="shared" si="8"/>
        <v>1.0096987668613171</v>
      </c>
      <c r="Q84" s="225">
        <f t="shared" si="9"/>
        <v>0.84141563905109762</v>
      </c>
      <c r="R84" s="225">
        <f t="shared" si="10"/>
        <v>0.72121340490094077</v>
      </c>
      <c r="S84" s="82">
        <f t="shared" si="12"/>
        <v>49.802443865793215</v>
      </c>
    </row>
    <row r="85" spans="1:19" x14ac:dyDescent="0.35">
      <c r="A85" s="1"/>
      <c r="B85" s="1">
        <v>12</v>
      </c>
      <c r="C85" s="234">
        <f t="shared" si="21"/>
        <v>173679.75</v>
      </c>
      <c r="D85" s="234">
        <f t="shared" si="20"/>
        <v>173679.75</v>
      </c>
      <c r="E85" s="76">
        <f>+E84</f>
        <v>308917</v>
      </c>
      <c r="F85" s="30"/>
      <c r="G85" s="30"/>
      <c r="H85" s="76">
        <f>IF(F85&gt;0,E85+F85+I85-G85,E85+D85+I85-C85)</f>
        <v>308917</v>
      </c>
      <c r="I85" s="30"/>
      <c r="J85" s="5"/>
      <c r="K85" s="5">
        <f t="shared" si="6"/>
        <v>173679.75</v>
      </c>
      <c r="L85" s="32">
        <f t="shared" si="11"/>
        <v>0.67213482287646664</v>
      </c>
      <c r="M85" s="5">
        <f t="shared" si="2"/>
        <v>172011.45103889686</v>
      </c>
      <c r="N85" s="5">
        <f t="shared" si="3"/>
        <v>206413.74124667625</v>
      </c>
      <c r="O85" s="5">
        <f t="shared" si="7"/>
        <v>240816.03145445563</v>
      </c>
      <c r="P85" s="225">
        <f t="shared" si="8"/>
        <v>1.0096987668613171</v>
      </c>
      <c r="Q85" s="225">
        <f t="shared" si="9"/>
        <v>0.84141563905109762</v>
      </c>
      <c r="R85" s="225">
        <f t="shared" si="10"/>
        <v>0.72121340490094077</v>
      </c>
      <c r="S85" s="82">
        <f t="shared" si="12"/>
        <v>49.802443865793215</v>
      </c>
    </row>
    <row r="86" spans="1:19" x14ac:dyDescent="0.35">
      <c r="A86" s="1"/>
      <c r="B86" s="1">
        <v>13</v>
      </c>
      <c r="C86" s="234">
        <f t="shared" si="21"/>
        <v>173679.75</v>
      </c>
      <c r="D86" s="234">
        <f t="shared" si="20"/>
        <v>173679.75</v>
      </c>
      <c r="E86" s="76">
        <f>+E85</f>
        <v>308917</v>
      </c>
      <c r="F86" s="30"/>
      <c r="G86" s="30"/>
      <c r="H86" s="76">
        <f>IF(F86&gt;0,E86+F86+I86-G86,E86+D86+I86-C86)</f>
        <v>308917</v>
      </c>
      <c r="I86" s="30"/>
      <c r="J86" s="5"/>
      <c r="K86" s="5">
        <f t="shared" si="6"/>
        <v>173679.75</v>
      </c>
      <c r="L86" s="32">
        <f t="shared" si="11"/>
        <v>0.67213482287646664</v>
      </c>
      <c r="M86" s="5">
        <f t="shared" si="2"/>
        <v>172011.45103889686</v>
      </c>
      <c r="N86" s="5">
        <f t="shared" si="3"/>
        <v>206413.74124667625</v>
      </c>
      <c r="O86" s="5">
        <f t="shared" si="7"/>
        <v>240816.03145445563</v>
      </c>
      <c r="P86" s="225">
        <f t="shared" si="8"/>
        <v>1.0096987668613171</v>
      </c>
      <c r="Q86" s="225">
        <f t="shared" si="9"/>
        <v>0.84141563905109762</v>
      </c>
      <c r="R86" s="225">
        <f t="shared" si="10"/>
        <v>0.72121340490094077</v>
      </c>
      <c r="S86" s="82">
        <f t="shared" si="12"/>
        <v>49.802443865793215</v>
      </c>
    </row>
    <row r="87" spans="1:19" x14ac:dyDescent="0.35">
      <c r="A87" s="1">
        <f>$A$37</f>
        <v>2027</v>
      </c>
      <c r="B87" s="1">
        <v>1</v>
      </c>
      <c r="C87" s="30">
        <f t="shared" ref="C87:C99" si="29">IF(ISBLANK(G74),C74*(1+$H$37),G74*(1+$H$37))</f>
        <v>173679.75</v>
      </c>
      <c r="D87" s="30"/>
      <c r="E87" s="30"/>
      <c r="F87" s="30"/>
      <c r="G87" s="30"/>
      <c r="H87" s="30"/>
      <c r="I87" s="30"/>
      <c r="J87" s="5"/>
      <c r="K87" s="5">
        <f t="shared" si="6"/>
        <v>173679.75</v>
      </c>
      <c r="L87" s="32">
        <f t="shared" si="11"/>
        <v>0.67213482287646664</v>
      </c>
      <c r="M87" s="5">
        <f t="shared" si="2"/>
        <v>172011.45103889686</v>
      </c>
      <c r="N87" s="5">
        <f t="shared" si="3"/>
        <v>206413.74124667625</v>
      </c>
      <c r="O87" s="5">
        <f t="shared" si="7"/>
        <v>240816.03145445563</v>
      </c>
      <c r="P87" s="70">
        <f t="shared" si="8"/>
        <v>1.0096987668613171</v>
      </c>
      <c r="Q87" s="70">
        <f t="shared" si="9"/>
        <v>0.84141563905109762</v>
      </c>
      <c r="R87" s="70">
        <f t="shared" si="10"/>
        <v>0.72121340490094077</v>
      </c>
      <c r="S87" s="82" t="e">
        <f t="shared" si="12"/>
        <v>#N/A</v>
      </c>
    </row>
    <row r="88" spans="1:19" x14ac:dyDescent="0.35">
      <c r="A88" s="1"/>
      <c r="B88" s="1">
        <v>2</v>
      </c>
      <c r="C88" s="30">
        <f t="shared" si="29"/>
        <v>173679.75</v>
      </c>
      <c r="D88" s="30"/>
      <c r="E88" s="30"/>
      <c r="F88" s="30"/>
      <c r="G88" s="30"/>
      <c r="H88" s="30"/>
      <c r="I88" s="30"/>
      <c r="J88" s="5"/>
      <c r="K88" s="5">
        <f t="shared" si="6"/>
        <v>173679.75</v>
      </c>
      <c r="L88" s="32">
        <f t="shared" si="11"/>
        <v>0.67213482287646664</v>
      </c>
      <c r="M88" s="5">
        <f t="shared" si="2"/>
        <v>172011.45103889686</v>
      </c>
      <c r="N88" s="5">
        <f t="shared" si="3"/>
        <v>206413.74124667625</v>
      </c>
      <c r="O88" s="5">
        <f t="shared" si="7"/>
        <v>240816.03145445563</v>
      </c>
      <c r="P88" s="70">
        <f t="shared" si="8"/>
        <v>1.0096987668613171</v>
      </c>
      <c r="Q88" s="70">
        <f t="shared" si="9"/>
        <v>0.84141563905109762</v>
      </c>
      <c r="R88" s="70">
        <f t="shared" si="10"/>
        <v>0.72121340490094077</v>
      </c>
      <c r="S88" s="82" t="e">
        <f t="shared" si="12"/>
        <v>#N/A</v>
      </c>
    </row>
    <row r="89" spans="1:19" x14ac:dyDescent="0.35">
      <c r="A89" s="1"/>
      <c r="B89" s="1">
        <v>3</v>
      </c>
      <c r="C89" s="30">
        <f t="shared" si="29"/>
        <v>173679.75</v>
      </c>
      <c r="D89" s="30"/>
      <c r="E89" s="30"/>
      <c r="F89" s="30"/>
      <c r="G89" s="30"/>
      <c r="H89" s="30"/>
      <c r="I89" s="30"/>
      <c r="J89" s="5"/>
      <c r="K89" s="5">
        <f t="shared" si="6"/>
        <v>173679.75</v>
      </c>
      <c r="L89" s="32">
        <f t="shared" si="11"/>
        <v>0.67213482287646664</v>
      </c>
      <c r="M89" s="5">
        <f t="shared" si="2"/>
        <v>172011.45103889686</v>
      </c>
      <c r="N89" s="5">
        <f t="shared" si="3"/>
        <v>206413.74124667625</v>
      </c>
      <c r="O89" s="5">
        <f t="shared" si="7"/>
        <v>240816.03145445563</v>
      </c>
      <c r="P89" s="70">
        <f t="shared" si="8"/>
        <v>1.0096987668613171</v>
      </c>
      <c r="Q89" s="70">
        <f t="shared" si="9"/>
        <v>0.84141563905109762</v>
      </c>
      <c r="R89" s="70">
        <f t="shared" si="10"/>
        <v>0.72121340490094077</v>
      </c>
      <c r="S89" s="82" t="e">
        <f t="shared" si="12"/>
        <v>#N/A</v>
      </c>
    </row>
    <row r="90" spans="1:19" x14ac:dyDescent="0.35">
      <c r="A90" s="1"/>
      <c r="B90" s="1">
        <v>4</v>
      </c>
      <c r="C90" s="30">
        <f t="shared" si="29"/>
        <v>173679.75</v>
      </c>
      <c r="D90" s="30"/>
      <c r="E90" s="30"/>
      <c r="F90" s="30"/>
      <c r="G90" s="30"/>
      <c r="H90" s="30"/>
      <c r="I90" s="30"/>
      <c r="J90" s="5"/>
      <c r="K90" s="5">
        <f t="shared" si="6"/>
        <v>173679.75</v>
      </c>
      <c r="L90" s="32">
        <f t="shared" si="11"/>
        <v>0.67213482287646664</v>
      </c>
      <c r="M90" s="5">
        <f t="shared" si="2"/>
        <v>172011.45103889686</v>
      </c>
      <c r="N90" s="5">
        <f t="shared" si="3"/>
        <v>206413.74124667625</v>
      </c>
      <c r="O90" s="5">
        <f t="shared" si="7"/>
        <v>240816.03145445563</v>
      </c>
      <c r="P90" s="70">
        <f t="shared" si="8"/>
        <v>1.0096987668613171</v>
      </c>
      <c r="Q90" s="70">
        <f t="shared" si="9"/>
        <v>0.84141563905109762</v>
      </c>
      <c r="R90" s="70">
        <f t="shared" si="10"/>
        <v>0.72121340490094077</v>
      </c>
      <c r="S90" s="82" t="e">
        <f t="shared" si="12"/>
        <v>#N/A</v>
      </c>
    </row>
    <row r="91" spans="1:19" x14ac:dyDescent="0.35">
      <c r="A91" s="1"/>
      <c r="B91" s="1">
        <v>5</v>
      </c>
      <c r="C91" s="30">
        <f t="shared" si="29"/>
        <v>173679.75</v>
      </c>
      <c r="D91" s="30"/>
      <c r="E91" s="30"/>
      <c r="F91" s="30"/>
      <c r="G91" s="30"/>
      <c r="H91" s="30"/>
      <c r="I91" s="30"/>
      <c r="J91" s="5"/>
      <c r="K91" s="5">
        <f t="shared" si="6"/>
        <v>173679.75</v>
      </c>
      <c r="L91" s="32">
        <f t="shared" si="11"/>
        <v>0.67213482287646664</v>
      </c>
      <c r="M91" s="5">
        <f t="shared" si="2"/>
        <v>172011.45103889686</v>
      </c>
      <c r="N91" s="5">
        <f t="shared" si="3"/>
        <v>206413.74124667625</v>
      </c>
      <c r="O91" s="5">
        <f t="shared" si="7"/>
        <v>240816.03145445563</v>
      </c>
      <c r="P91" s="70">
        <f t="shared" si="8"/>
        <v>1.0096987668613171</v>
      </c>
      <c r="Q91" s="70">
        <f t="shared" si="9"/>
        <v>0.84141563905109762</v>
      </c>
      <c r="R91" s="70">
        <f t="shared" si="10"/>
        <v>0.72121340490094077</v>
      </c>
      <c r="S91" s="82" t="e">
        <f t="shared" si="12"/>
        <v>#N/A</v>
      </c>
    </row>
    <row r="92" spans="1:19" x14ac:dyDescent="0.35">
      <c r="A92" s="1"/>
      <c r="B92" s="1">
        <v>6</v>
      </c>
      <c r="C92" s="30">
        <f t="shared" si="29"/>
        <v>173679.75</v>
      </c>
      <c r="D92" s="30"/>
      <c r="E92" s="30"/>
      <c r="F92" s="30"/>
      <c r="G92" s="30"/>
      <c r="H92" s="30"/>
      <c r="I92" s="30"/>
      <c r="J92" s="5"/>
      <c r="K92" s="5">
        <f t="shared" si="6"/>
        <v>173679.75</v>
      </c>
      <c r="L92" s="32">
        <f t="shared" si="11"/>
        <v>0.67213482287646664</v>
      </c>
      <c r="M92" s="5">
        <f t="shared" si="2"/>
        <v>172011.45103889686</v>
      </c>
      <c r="N92" s="5">
        <f t="shared" si="3"/>
        <v>206413.74124667625</v>
      </c>
      <c r="O92" s="5">
        <f t="shared" si="7"/>
        <v>240816.03145445563</v>
      </c>
      <c r="P92" s="70">
        <f t="shared" si="8"/>
        <v>1.0096987668613171</v>
      </c>
      <c r="Q92" s="70">
        <f t="shared" si="9"/>
        <v>0.84141563905109762</v>
      </c>
      <c r="R92" s="70">
        <f t="shared" si="10"/>
        <v>0.72121340490094077</v>
      </c>
      <c r="S92" s="82" t="e">
        <f t="shared" si="12"/>
        <v>#N/A</v>
      </c>
    </row>
    <row r="93" spans="1:19" x14ac:dyDescent="0.35">
      <c r="A93" s="1"/>
      <c r="B93" s="1">
        <v>7</v>
      </c>
      <c r="C93" s="30">
        <f t="shared" si="29"/>
        <v>173679.75</v>
      </c>
      <c r="D93" s="30"/>
      <c r="E93" s="30"/>
      <c r="F93" s="30"/>
      <c r="G93" s="30"/>
      <c r="H93" s="30"/>
      <c r="I93" s="30"/>
      <c r="J93" s="5"/>
      <c r="K93" s="5">
        <f t="shared" si="6"/>
        <v>173679.75</v>
      </c>
      <c r="L93" s="32">
        <f t="shared" si="11"/>
        <v>0.67213482287646664</v>
      </c>
      <c r="M93" s="5">
        <f t="shared" si="2"/>
        <v>172011.45103889686</v>
      </c>
      <c r="N93" s="5">
        <f t="shared" si="3"/>
        <v>206413.74124667625</v>
      </c>
      <c r="O93" s="5">
        <f t="shared" si="7"/>
        <v>240816.03145445563</v>
      </c>
      <c r="P93" s="70">
        <f t="shared" si="8"/>
        <v>1.0096987668613171</v>
      </c>
      <c r="Q93" s="70">
        <f t="shared" si="9"/>
        <v>0.84141563905109762</v>
      </c>
      <c r="R93" s="70">
        <f t="shared" si="10"/>
        <v>0.72121340490094077</v>
      </c>
      <c r="S93" s="82" t="e">
        <f t="shared" si="12"/>
        <v>#N/A</v>
      </c>
    </row>
    <row r="94" spans="1:19" x14ac:dyDescent="0.35">
      <c r="A94" s="1"/>
      <c r="B94" s="1">
        <v>8</v>
      </c>
      <c r="C94" s="30">
        <f t="shared" si="29"/>
        <v>173679.75</v>
      </c>
      <c r="D94" s="30"/>
      <c r="E94" s="30"/>
      <c r="F94" s="30"/>
      <c r="G94" s="30"/>
      <c r="H94" s="30"/>
      <c r="I94" s="30"/>
      <c r="J94" s="5"/>
      <c r="K94" s="5">
        <f t="shared" si="6"/>
        <v>173679.75</v>
      </c>
      <c r="L94" s="32">
        <f t="shared" si="11"/>
        <v>0.67213482287646664</v>
      </c>
      <c r="M94" s="5">
        <f t="shared" si="2"/>
        <v>172011.45103889686</v>
      </c>
      <c r="N94" s="5">
        <f t="shared" si="3"/>
        <v>206413.74124667625</v>
      </c>
      <c r="O94" s="5">
        <f t="shared" si="7"/>
        <v>240816.03145445563</v>
      </c>
      <c r="P94" s="70">
        <f t="shared" si="8"/>
        <v>1.0096987668613171</v>
      </c>
      <c r="Q94" s="70">
        <f t="shared" si="9"/>
        <v>0.84141563905109762</v>
      </c>
      <c r="R94" s="70">
        <f t="shared" si="10"/>
        <v>0.72121340490094077</v>
      </c>
      <c r="S94" s="82" t="e">
        <f t="shared" si="12"/>
        <v>#N/A</v>
      </c>
    </row>
    <row r="95" spans="1:19" x14ac:dyDescent="0.35">
      <c r="A95" s="1"/>
      <c r="B95" s="1">
        <v>9</v>
      </c>
      <c r="C95" s="30">
        <f t="shared" si="29"/>
        <v>173679.75</v>
      </c>
      <c r="D95" s="30"/>
      <c r="E95" s="30"/>
      <c r="F95" s="30"/>
      <c r="G95" s="30"/>
      <c r="H95" s="30"/>
      <c r="I95" s="30"/>
      <c r="J95" s="5"/>
      <c r="K95" s="5">
        <f t="shared" si="6"/>
        <v>173679.75</v>
      </c>
      <c r="L95" s="32">
        <f t="shared" si="11"/>
        <v>0.67213482287646664</v>
      </c>
      <c r="M95" s="5">
        <f t="shared" si="2"/>
        <v>172011.45103889686</v>
      </c>
      <c r="N95" s="5">
        <f t="shared" si="3"/>
        <v>206413.74124667625</v>
      </c>
      <c r="O95" s="5">
        <f t="shared" si="7"/>
        <v>240816.03145445563</v>
      </c>
      <c r="P95" s="70">
        <f t="shared" si="8"/>
        <v>1.0096987668613171</v>
      </c>
      <c r="Q95" s="70">
        <f t="shared" si="9"/>
        <v>0.84141563905109762</v>
      </c>
      <c r="R95" s="70">
        <f t="shared" si="10"/>
        <v>0.72121340490094077</v>
      </c>
      <c r="S95" s="82" t="e">
        <f t="shared" si="12"/>
        <v>#N/A</v>
      </c>
    </row>
    <row r="96" spans="1:19" x14ac:dyDescent="0.35">
      <c r="A96" s="1"/>
      <c r="B96" s="1">
        <v>10</v>
      </c>
      <c r="C96" s="30">
        <f t="shared" si="29"/>
        <v>173679.75</v>
      </c>
      <c r="D96" s="30"/>
      <c r="E96" s="30"/>
      <c r="F96" s="30"/>
      <c r="G96" s="30"/>
      <c r="H96" s="30"/>
      <c r="I96" s="30"/>
      <c r="J96" s="5"/>
      <c r="K96" s="5">
        <f t="shared" si="6"/>
        <v>173679.75</v>
      </c>
      <c r="L96" s="32">
        <f t="shared" si="11"/>
        <v>0.67213482287646664</v>
      </c>
      <c r="M96" s="5">
        <f t="shared" si="2"/>
        <v>172011.45103889686</v>
      </c>
      <c r="N96" s="5">
        <f t="shared" si="3"/>
        <v>206413.74124667625</v>
      </c>
      <c r="O96" s="5">
        <f t="shared" si="7"/>
        <v>240816.03145445563</v>
      </c>
      <c r="P96" s="70">
        <f t="shared" si="8"/>
        <v>1.0096987668613171</v>
      </c>
      <c r="Q96" s="70">
        <f t="shared" si="9"/>
        <v>0.84141563905109762</v>
      </c>
      <c r="R96" s="70">
        <f t="shared" si="10"/>
        <v>0.72121340490094077</v>
      </c>
      <c r="S96" s="82" t="e">
        <f t="shared" si="12"/>
        <v>#N/A</v>
      </c>
    </row>
    <row r="97" spans="1:19" x14ac:dyDescent="0.35">
      <c r="A97" s="1"/>
      <c r="B97" s="1">
        <v>11</v>
      </c>
      <c r="C97" s="30">
        <f t="shared" si="29"/>
        <v>173679.75</v>
      </c>
      <c r="D97" s="30"/>
      <c r="E97" s="30"/>
      <c r="F97" s="30"/>
      <c r="G97" s="30"/>
      <c r="H97" s="30"/>
      <c r="I97" s="30"/>
      <c r="J97" s="5"/>
      <c r="K97" s="5">
        <f t="shared" si="6"/>
        <v>173679.75</v>
      </c>
      <c r="L97" s="32">
        <f t="shared" si="11"/>
        <v>0.67213482287646664</v>
      </c>
      <c r="M97" s="5">
        <f t="shared" si="2"/>
        <v>172011.45103889686</v>
      </c>
      <c r="N97" s="5">
        <f t="shared" si="3"/>
        <v>206413.74124667625</v>
      </c>
      <c r="O97" s="5">
        <f t="shared" si="7"/>
        <v>240816.03145445563</v>
      </c>
      <c r="P97" s="70">
        <f t="shared" si="8"/>
        <v>1.0096987668613171</v>
      </c>
      <c r="Q97" s="70">
        <f t="shared" si="9"/>
        <v>0.84141563905109762</v>
      </c>
      <c r="R97" s="70">
        <f t="shared" si="10"/>
        <v>0.72121340490094077</v>
      </c>
      <c r="S97" s="82" t="e">
        <f t="shared" si="12"/>
        <v>#N/A</v>
      </c>
    </row>
    <row r="98" spans="1:19" x14ac:dyDescent="0.35">
      <c r="A98" s="1"/>
      <c r="B98" s="1">
        <v>12</v>
      </c>
      <c r="C98" s="30">
        <f t="shared" si="29"/>
        <v>173679.75</v>
      </c>
      <c r="D98" s="30"/>
      <c r="E98" s="30"/>
      <c r="F98" s="30"/>
      <c r="G98" s="30"/>
      <c r="H98" s="30"/>
      <c r="I98" s="30"/>
      <c r="J98" s="5"/>
      <c r="K98" s="5">
        <f t="shared" si="6"/>
        <v>173679.75</v>
      </c>
      <c r="L98" s="32">
        <f t="shared" si="11"/>
        <v>0.67213482287646664</v>
      </c>
      <c r="M98" s="5">
        <f t="shared" si="2"/>
        <v>172011.45103889686</v>
      </c>
      <c r="N98" s="5">
        <f t="shared" si="3"/>
        <v>206413.74124667625</v>
      </c>
      <c r="O98" s="5">
        <f t="shared" si="7"/>
        <v>240816.03145445563</v>
      </c>
      <c r="P98" s="70">
        <f t="shared" si="8"/>
        <v>1.0096987668613171</v>
      </c>
      <c r="Q98" s="70">
        <f t="shared" si="9"/>
        <v>0.84141563905109762</v>
      </c>
      <c r="R98" s="70">
        <f t="shared" si="10"/>
        <v>0.72121340490094077</v>
      </c>
      <c r="S98" s="82" t="e">
        <f t="shared" si="12"/>
        <v>#N/A</v>
      </c>
    </row>
    <row r="99" spans="1:19" x14ac:dyDescent="0.35">
      <c r="A99" s="1"/>
      <c r="B99" s="1">
        <v>13</v>
      </c>
      <c r="C99" s="30">
        <f t="shared" si="29"/>
        <v>173679.75</v>
      </c>
      <c r="D99" s="30"/>
      <c r="E99" s="30"/>
      <c r="F99" s="30"/>
      <c r="G99" s="30"/>
      <c r="H99" s="30"/>
      <c r="I99" s="30"/>
      <c r="J99" s="5"/>
      <c r="K99" s="5">
        <f t="shared" si="6"/>
        <v>173679.75</v>
      </c>
      <c r="L99" s="32">
        <f t="shared" si="11"/>
        <v>0.67213482287646664</v>
      </c>
      <c r="M99" s="5">
        <f t="shared" si="2"/>
        <v>172011.45103889686</v>
      </c>
      <c r="N99" s="5">
        <f t="shared" si="3"/>
        <v>206413.74124667625</v>
      </c>
      <c r="O99" s="5">
        <f t="shared" si="7"/>
        <v>240816.03145445563</v>
      </c>
      <c r="P99" s="70">
        <f t="shared" si="8"/>
        <v>1.0096987668613171</v>
      </c>
      <c r="Q99" s="70">
        <f t="shared" si="9"/>
        <v>0.84141563905109762</v>
      </c>
      <c r="R99" s="70">
        <f t="shared" si="10"/>
        <v>0.72121340490094077</v>
      </c>
      <c r="S99" s="82" t="e">
        <f t="shared" si="12"/>
        <v>#N/A</v>
      </c>
    </row>
    <row r="100" spans="1:19" x14ac:dyDescent="0.35">
      <c r="A100" s="1">
        <f>$A$38</f>
        <v>2028</v>
      </c>
      <c r="B100" s="1">
        <v>1</v>
      </c>
      <c r="C100" s="30">
        <f t="shared" ref="C100:C112" si="30">IF(ISBLANK(G87),C87*(1+$H$38),G87*(1+$H$38))</f>
        <v>173679.75</v>
      </c>
      <c r="D100" s="30"/>
      <c r="E100" s="30"/>
      <c r="F100" s="30"/>
      <c r="G100" s="30"/>
      <c r="H100" s="30"/>
      <c r="I100" s="30"/>
      <c r="J100" s="5"/>
      <c r="K100" s="5">
        <f t="shared" si="6"/>
        <v>173679.75</v>
      </c>
      <c r="L100" s="32">
        <f t="shared" si="11"/>
        <v>0.67213482287646664</v>
      </c>
      <c r="M100" s="5">
        <f t="shared" si="2"/>
        <v>172011.45103889686</v>
      </c>
      <c r="N100" s="5">
        <f t="shared" si="3"/>
        <v>206413.74124667625</v>
      </c>
      <c r="O100" s="5">
        <f t="shared" si="7"/>
        <v>240816.03145445563</v>
      </c>
      <c r="P100" s="70">
        <f t="shared" si="8"/>
        <v>1.0096987668613171</v>
      </c>
      <c r="Q100" s="70">
        <f t="shared" si="9"/>
        <v>0.84141563905109762</v>
      </c>
      <c r="R100" s="70">
        <f t="shared" si="10"/>
        <v>0.72121340490094077</v>
      </c>
      <c r="S100" s="82" t="e">
        <f t="shared" si="12"/>
        <v>#N/A</v>
      </c>
    </row>
    <row r="101" spans="1:19" x14ac:dyDescent="0.35">
      <c r="A101" s="1"/>
      <c r="B101" s="1">
        <v>2</v>
      </c>
      <c r="C101" s="30">
        <f t="shared" si="30"/>
        <v>173679.75</v>
      </c>
      <c r="D101" s="30"/>
      <c r="E101" s="30"/>
      <c r="F101" s="30"/>
      <c r="G101" s="30"/>
      <c r="H101" s="30"/>
      <c r="I101" s="30"/>
      <c r="J101" s="5"/>
      <c r="K101" s="5">
        <f t="shared" si="6"/>
        <v>173679.75</v>
      </c>
      <c r="L101" s="32">
        <f t="shared" si="11"/>
        <v>0.67213482287646664</v>
      </c>
      <c r="M101" s="5">
        <f t="shared" si="2"/>
        <v>172011.45103889686</v>
      </c>
      <c r="N101" s="5">
        <f t="shared" si="3"/>
        <v>206413.74124667625</v>
      </c>
      <c r="O101" s="5">
        <f t="shared" si="7"/>
        <v>240816.03145445563</v>
      </c>
      <c r="P101" s="70">
        <f t="shared" si="8"/>
        <v>1.0096987668613171</v>
      </c>
      <c r="Q101" s="70">
        <f t="shared" si="9"/>
        <v>0.84141563905109762</v>
      </c>
      <c r="R101" s="70">
        <f t="shared" si="10"/>
        <v>0.72121340490094077</v>
      </c>
      <c r="S101" s="82" t="e">
        <f t="shared" si="12"/>
        <v>#N/A</v>
      </c>
    </row>
    <row r="102" spans="1:19" x14ac:dyDescent="0.35">
      <c r="A102" s="1"/>
      <c r="B102" s="1">
        <v>3</v>
      </c>
      <c r="C102" s="30">
        <f t="shared" si="30"/>
        <v>173679.75</v>
      </c>
      <c r="D102" s="30"/>
      <c r="E102" s="30"/>
      <c r="F102" s="30"/>
      <c r="G102" s="30"/>
      <c r="H102" s="30"/>
      <c r="I102" s="30"/>
      <c r="J102" s="5"/>
      <c r="K102" s="5">
        <f t="shared" si="6"/>
        <v>173679.75</v>
      </c>
      <c r="L102" s="32">
        <f t="shared" si="11"/>
        <v>0.67213482287646664</v>
      </c>
      <c r="M102" s="5">
        <f t="shared" si="2"/>
        <v>172011.45103889686</v>
      </c>
      <c r="N102" s="5">
        <f t="shared" si="3"/>
        <v>206413.74124667625</v>
      </c>
      <c r="O102" s="5">
        <f t="shared" si="7"/>
        <v>240816.03145445563</v>
      </c>
      <c r="P102" s="70">
        <f t="shared" si="8"/>
        <v>1.0096987668613171</v>
      </c>
      <c r="Q102" s="70">
        <f t="shared" si="9"/>
        <v>0.84141563905109762</v>
      </c>
      <c r="R102" s="70">
        <f t="shared" si="10"/>
        <v>0.72121340490094077</v>
      </c>
      <c r="S102" s="82" t="e">
        <f t="shared" si="12"/>
        <v>#N/A</v>
      </c>
    </row>
    <row r="103" spans="1:19" x14ac:dyDescent="0.35">
      <c r="A103" s="1"/>
      <c r="B103" s="1">
        <v>4</v>
      </c>
      <c r="C103" s="30">
        <f t="shared" si="30"/>
        <v>173679.75</v>
      </c>
      <c r="D103" s="30"/>
      <c r="E103" s="30"/>
      <c r="F103" s="30"/>
      <c r="G103" s="30"/>
      <c r="H103" s="30"/>
      <c r="I103" s="30"/>
      <c r="J103" s="5"/>
      <c r="K103" s="5">
        <f t="shared" si="6"/>
        <v>173679.75</v>
      </c>
      <c r="L103" s="32">
        <f t="shared" si="11"/>
        <v>0.67213482287646664</v>
      </c>
      <c r="M103" s="5">
        <f t="shared" si="2"/>
        <v>172011.45103889686</v>
      </c>
      <c r="N103" s="5">
        <f t="shared" si="3"/>
        <v>206413.74124667625</v>
      </c>
      <c r="O103" s="5">
        <f t="shared" si="7"/>
        <v>240816.03145445563</v>
      </c>
      <c r="P103" s="70">
        <f t="shared" si="8"/>
        <v>1.0096987668613171</v>
      </c>
      <c r="Q103" s="70">
        <f t="shared" si="9"/>
        <v>0.84141563905109762</v>
      </c>
      <c r="R103" s="70">
        <f t="shared" si="10"/>
        <v>0.72121340490094077</v>
      </c>
      <c r="S103" s="82" t="e">
        <f t="shared" si="12"/>
        <v>#N/A</v>
      </c>
    </row>
    <row r="104" spans="1:19" x14ac:dyDescent="0.35">
      <c r="A104" s="1"/>
      <c r="B104" s="1">
        <v>5</v>
      </c>
      <c r="C104" s="30">
        <f t="shared" si="30"/>
        <v>173679.75</v>
      </c>
      <c r="D104" s="30"/>
      <c r="E104" s="30"/>
      <c r="F104" s="30"/>
      <c r="G104" s="30"/>
      <c r="H104" s="30"/>
      <c r="I104" s="30"/>
      <c r="J104" s="5"/>
      <c r="K104" s="5">
        <f t="shared" si="6"/>
        <v>173679.75</v>
      </c>
      <c r="L104" s="32">
        <f t="shared" si="11"/>
        <v>0.67213482287646664</v>
      </c>
      <c r="M104" s="5">
        <f t="shared" si="2"/>
        <v>172011.45103889686</v>
      </c>
      <c r="N104" s="5">
        <f t="shared" si="3"/>
        <v>206413.74124667625</v>
      </c>
      <c r="O104" s="5">
        <f t="shared" si="7"/>
        <v>240816.03145445563</v>
      </c>
      <c r="P104" s="70">
        <f t="shared" si="8"/>
        <v>1.0096987668613171</v>
      </c>
      <c r="Q104" s="70">
        <f t="shared" si="9"/>
        <v>0.84141563905109762</v>
      </c>
      <c r="R104" s="70">
        <f t="shared" si="10"/>
        <v>0.72121340490094077</v>
      </c>
      <c r="S104" s="82" t="e">
        <f t="shared" si="12"/>
        <v>#N/A</v>
      </c>
    </row>
    <row r="105" spans="1:19" x14ac:dyDescent="0.35">
      <c r="A105" s="1"/>
      <c r="B105" s="1">
        <v>6</v>
      </c>
      <c r="C105" s="30">
        <f t="shared" si="30"/>
        <v>173679.75</v>
      </c>
      <c r="D105" s="30"/>
      <c r="E105" s="30"/>
      <c r="F105" s="30"/>
      <c r="G105" s="30"/>
      <c r="H105" s="30"/>
      <c r="I105" s="30"/>
      <c r="J105" s="5"/>
      <c r="K105" s="5">
        <f t="shared" si="6"/>
        <v>173679.75</v>
      </c>
      <c r="L105" s="32">
        <f t="shared" si="11"/>
        <v>0.67213482287646664</v>
      </c>
      <c r="M105" s="5">
        <f t="shared" si="2"/>
        <v>172011.45103889686</v>
      </c>
      <c r="N105" s="5">
        <f t="shared" si="3"/>
        <v>206413.74124667625</v>
      </c>
      <c r="O105" s="5">
        <f t="shared" si="7"/>
        <v>240816.03145445563</v>
      </c>
      <c r="P105" s="70">
        <f t="shared" si="8"/>
        <v>1.0096987668613171</v>
      </c>
      <c r="Q105" s="70">
        <f t="shared" si="9"/>
        <v>0.84141563905109762</v>
      </c>
      <c r="R105" s="70">
        <f t="shared" si="10"/>
        <v>0.72121340490094077</v>
      </c>
      <c r="S105" s="82" t="e">
        <f t="shared" si="12"/>
        <v>#N/A</v>
      </c>
    </row>
    <row r="106" spans="1:19" x14ac:dyDescent="0.35">
      <c r="A106" s="1"/>
      <c r="B106" s="1">
        <v>7</v>
      </c>
      <c r="C106" s="30">
        <f t="shared" si="30"/>
        <v>173679.75</v>
      </c>
      <c r="D106" s="30"/>
      <c r="E106" s="30"/>
      <c r="F106" s="30"/>
      <c r="G106" s="30"/>
      <c r="H106" s="30"/>
      <c r="I106" s="30"/>
      <c r="J106" s="5"/>
      <c r="K106" s="5">
        <f t="shared" si="6"/>
        <v>173679.75</v>
      </c>
      <c r="L106" s="32">
        <f t="shared" si="11"/>
        <v>0.67213482287646664</v>
      </c>
      <c r="M106" s="5">
        <f t="shared" si="2"/>
        <v>172011.45103889686</v>
      </c>
      <c r="N106" s="5">
        <f t="shared" si="3"/>
        <v>206413.74124667625</v>
      </c>
      <c r="O106" s="5">
        <f t="shared" si="7"/>
        <v>240816.03145445563</v>
      </c>
      <c r="P106" s="70">
        <f t="shared" si="8"/>
        <v>1.0096987668613171</v>
      </c>
      <c r="Q106" s="70">
        <f t="shared" si="9"/>
        <v>0.84141563905109762</v>
      </c>
      <c r="R106" s="70">
        <f t="shared" si="10"/>
        <v>0.72121340490094077</v>
      </c>
      <c r="S106" s="82" t="e">
        <f t="shared" si="12"/>
        <v>#N/A</v>
      </c>
    </row>
    <row r="107" spans="1:19" x14ac:dyDescent="0.35">
      <c r="A107" s="1"/>
      <c r="B107" s="1">
        <v>8</v>
      </c>
      <c r="C107" s="30">
        <f t="shared" si="30"/>
        <v>173679.75</v>
      </c>
      <c r="D107" s="30"/>
      <c r="E107" s="30"/>
      <c r="F107" s="30"/>
      <c r="G107" s="30"/>
      <c r="H107" s="30"/>
      <c r="I107" s="30"/>
      <c r="J107" s="5"/>
      <c r="K107" s="5">
        <f t="shared" si="6"/>
        <v>173679.75</v>
      </c>
      <c r="L107" s="32">
        <f t="shared" si="11"/>
        <v>0.67213482287646664</v>
      </c>
      <c r="M107" s="5">
        <f t="shared" si="2"/>
        <v>172011.45103889686</v>
      </c>
      <c r="N107" s="5">
        <f t="shared" si="3"/>
        <v>206413.74124667625</v>
      </c>
      <c r="O107" s="5">
        <f t="shared" si="7"/>
        <v>240816.03145445563</v>
      </c>
      <c r="P107" s="70">
        <f t="shared" si="8"/>
        <v>1.0096987668613171</v>
      </c>
      <c r="Q107" s="70">
        <f t="shared" si="9"/>
        <v>0.84141563905109762</v>
      </c>
      <c r="R107" s="70">
        <f t="shared" si="10"/>
        <v>0.72121340490094077</v>
      </c>
      <c r="S107" s="82" t="e">
        <f t="shared" si="12"/>
        <v>#N/A</v>
      </c>
    </row>
    <row r="108" spans="1:19" x14ac:dyDescent="0.35">
      <c r="A108" s="1"/>
      <c r="B108" s="1">
        <v>9</v>
      </c>
      <c r="C108" s="30">
        <f t="shared" si="30"/>
        <v>173679.75</v>
      </c>
      <c r="D108" s="30"/>
      <c r="E108" s="30"/>
      <c r="F108" s="30"/>
      <c r="G108" s="30"/>
      <c r="H108" s="30"/>
      <c r="I108" s="30"/>
      <c r="J108" s="5"/>
      <c r="K108" s="5">
        <f t="shared" si="6"/>
        <v>173679.75</v>
      </c>
      <c r="L108" s="32">
        <f t="shared" si="11"/>
        <v>0.67213482287646664</v>
      </c>
      <c r="M108" s="5">
        <f t="shared" si="2"/>
        <v>172011.45103889686</v>
      </c>
      <c r="N108" s="5">
        <f t="shared" si="3"/>
        <v>206413.74124667625</v>
      </c>
      <c r="O108" s="5">
        <f t="shared" si="7"/>
        <v>240816.03145445563</v>
      </c>
      <c r="P108" s="70">
        <f t="shared" si="8"/>
        <v>1.0096987668613171</v>
      </c>
      <c r="Q108" s="70">
        <f t="shared" si="9"/>
        <v>0.84141563905109762</v>
      </c>
      <c r="R108" s="70">
        <f t="shared" si="10"/>
        <v>0.72121340490094077</v>
      </c>
      <c r="S108" s="82" t="e">
        <f t="shared" si="12"/>
        <v>#N/A</v>
      </c>
    </row>
    <row r="109" spans="1:19" x14ac:dyDescent="0.35">
      <c r="A109" s="1"/>
      <c r="B109" s="1">
        <v>10</v>
      </c>
      <c r="C109" s="30">
        <f t="shared" si="30"/>
        <v>173679.75</v>
      </c>
      <c r="D109" s="30"/>
      <c r="E109" s="30"/>
      <c r="F109" s="30"/>
      <c r="G109" s="30"/>
      <c r="H109" s="30"/>
      <c r="I109" s="30"/>
      <c r="J109" s="5"/>
      <c r="K109" s="5">
        <f t="shared" si="6"/>
        <v>173679.75</v>
      </c>
      <c r="L109" s="32">
        <f t="shared" si="11"/>
        <v>0.67213482287646664</v>
      </c>
      <c r="M109" s="5">
        <f t="shared" si="2"/>
        <v>172011.45103889686</v>
      </c>
      <c r="N109" s="5">
        <f t="shared" si="3"/>
        <v>206413.74124667625</v>
      </c>
      <c r="O109" s="5">
        <f t="shared" si="7"/>
        <v>240816.03145445563</v>
      </c>
      <c r="P109" s="70">
        <f t="shared" si="8"/>
        <v>1.0096987668613171</v>
      </c>
      <c r="Q109" s="70">
        <f t="shared" si="9"/>
        <v>0.84141563905109762</v>
      </c>
      <c r="R109" s="70">
        <f t="shared" si="10"/>
        <v>0.72121340490094077</v>
      </c>
      <c r="S109" s="82" t="e">
        <f t="shared" si="12"/>
        <v>#N/A</v>
      </c>
    </row>
    <row r="110" spans="1:19" x14ac:dyDescent="0.35">
      <c r="A110" s="1"/>
      <c r="B110" s="1">
        <v>11</v>
      </c>
      <c r="C110" s="30">
        <f t="shared" si="30"/>
        <v>173679.75</v>
      </c>
      <c r="D110" s="30"/>
      <c r="E110" s="30"/>
      <c r="F110" s="30"/>
      <c r="G110" s="30"/>
      <c r="H110" s="30"/>
      <c r="I110" s="30"/>
      <c r="J110" s="5"/>
      <c r="K110" s="5">
        <f t="shared" si="6"/>
        <v>173679.75</v>
      </c>
      <c r="L110" s="32">
        <f t="shared" si="11"/>
        <v>0.67213482287646664</v>
      </c>
      <c r="M110" s="5">
        <f t="shared" si="2"/>
        <v>172011.45103889686</v>
      </c>
      <c r="N110" s="5">
        <f t="shared" si="3"/>
        <v>206413.74124667625</v>
      </c>
      <c r="O110" s="5">
        <f t="shared" si="7"/>
        <v>240816.03145445563</v>
      </c>
      <c r="P110" s="70">
        <f t="shared" si="8"/>
        <v>1.0096987668613171</v>
      </c>
      <c r="Q110" s="70">
        <f t="shared" si="9"/>
        <v>0.84141563905109762</v>
      </c>
      <c r="R110" s="70">
        <f t="shared" si="10"/>
        <v>0.72121340490094077</v>
      </c>
      <c r="S110" s="82" t="e">
        <f t="shared" si="12"/>
        <v>#N/A</v>
      </c>
    </row>
    <row r="111" spans="1:19" x14ac:dyDescent="0.35">
      <c r="A111" s="1"/>
      <c r="B111" s="1">
        <v>12</v>
      </c>
      <c r="C111" s="30">
        <f t="shared" si="30"/>
        <v>173679.75</v>
      </c>
      <c r="D111" s="30"/>
      <c r="E111" s="30"/>
      <c r="F111" s="30"/>
      <c r="G111" s="30"/>
      <c r="H111" s="30"/>
      <c r="I111" s="30"/>
      <c r="J111" s="5"/>
      <c r="K111" s="5">
        <f t="shared" si="6"/>
        <v>173679.75</v>
      </c>
      <c r="L111" s="32">
        <f t="shared" si="11"/>
        <v>0.67213482287646664</v>
      </c>
      <c r="M111" s="5">
        <f t="shared" si="2"/>
        <v>172011.45103889686</v>
      </c>
      <c r="N111" s="5">
        <f t="shared" si="3"/>
        <v>206413.74124667625</v>
      </c>
      <c r="O111" s="5">
        <f t="shared" si="7"/>
        <v>240816.03145445563</v>
      </c>
      <c r="P111" s="70">
        <f t="shared" si="8"/>
        <v>1.0096987668613171</v>
      </c>
      <c r="Q111" s="70">
        <f t="shared" si="9"/>
        <v>0.84141563905109762</v>
      </c>
      <c r="R111" s="70">
        <f t="shared" si="10"/>
        <v>0.72121340490094077</v>
      </c>
      <c r="S111" s="82" t="e">
        <f t="shared" si="12"/>
        <v>#N/A</v>
      </c>
    </row>
    <row r="112" spans="1:19" x14ac:dyDescent="0.35">
      <c r="A112" s="1"/>
      <c r="B112" s="1">
        <v>13</v>
      </c>
      <c r="C112" s="30">
        <f t="shared" si="30"/>
        <v>173679.75</v>
      </c>
      <c r="D112" s="30"/>
      <c r="E112" s="30"/>
      <c r="F112" s="30"/>
      <c r="G112" s="30"/>
      <c r="H112" s="30"/>
      <c r="I112" s="30"/>
      <c r="J112" s="5"/>
      <c r="K112" s="5">
        <f t="shared" si="6"/>
        <v>173679.75</v>
      </c>
      <c r="L112" s="32">
        <f t="shared" si="11"/>
        <v>0.67213482287646664</v>
      </c>
      <c r="M112" s="5">
        <f t="shared" ref="M112" si="31">$C$41*$L112*60*$M$45</f>
        <v>172011.45103889686</v>
      </c>
      <c r="N112" s="5">
        <f t="shared" ref="N112" si="32">$C$41*$L112*60*$Q$45</f>
        <v>206413.74124667625</v>
      </c>
      <c r="O112" s="5">
        <f t="shared" si="7"/>
        <v>240816.03145445563</v>
      </c>
      <c r="P112" s="70">
        <f t="shared" si="8"/>
        <v>1.0096987668613171</v>
      </c>
      <c r="Q112" s="70">
        <f t="shared" si="9"/>
        <v>0.84141563905109762</v>
      </c>
      <c r="R112" s="70">
        <f t="shared" si="10"/>
        <v>0.72121340490094077</v>
      </c>
      <c r="S112" s="82" t="e">
        <f t="shared" si="12"/>
        <v>#N/A</v>
      </c>
    </row>
  </sheetData>
  <sheetProtection algorithmName="SHA-512" hashValue="8gxH6YUo9xPHgJKHJX7aZSzYmZvr6FONMilTwn0tyRw9v+eRALopIybdYM9zWmFOtMxX/Y2l+e72pqMwFxZSVA==" saltValue="PkG26JlM64weBPrlqt4SpA==" spinCount="100000" sheet="1" formatCells="0" formatColumns="0" formatRows="0" insertColumns="0" insertRows="0"/>
  <pageMargins left="0.7" right="0.7" top="0.75" bottom="0.75" header="0.3" footer="0.3"/>
  <pageSetup scale="42"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3EC75-E1C1-47A7-B0F7-4D1D092E9047}">
  <sheetPr codeName="Sheet5"/>
  <dimension ref="A33:U112"/>
  <sheetViews>
    <sheetView zoomScale="80" zoomScaleNormal="80" workbookViewId="0">
      <selection activeCell="P65" sqref="P65:P67"/>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21" ht="31" x14ac:dyDescent="0.35">
      <c r="A33" s="7" t="s">
        <v>268</v>
      </c>
      <c r="B33" s="8" t="str">
        <f>("Demand ("&amp;C43&amp;")")</f>
        <v>Demand (Cases)</v>
      </c>
      <c r="C33" s="8" t="s">
        <v>269</v>
      </c>
      <c r="D33" s="8" t="s">
        <v>270</v>
      </c>
      <c r="E33" s="8" t="s">
        <v>271</v>
      </c>
      <c r="F33" s="9"/>
      <c r="G33" s="7" t="s">
        <v>268</v>
      </c>
      <c r="H33" s="7" t="s">
        <v>272</v>
      </c>
      <c r="I33" s="7" t="s">
        <v>273</v>
      </c>
      <c r="J33" s="9"/>
      <c r="K33" s="9"/>
      <c r="L33" s="11" t="s">
        <v>274</v>
      </c>
      <c r="M33" s="10"/>
      <c r="N33" s="9"/>
      <c r="O33" s="10"/>
      <c r="P33" s="11" t="s">
        <v>275</v>
      </c>
      <c r="Q33" s="10"/>
      <c r="S33" s="10"/>
      <c r="T33" s="11" t="s">
        <v>276</v>
      </c>
      <c r="U33" s="10"/>
    </row>
    <row r="34" spans="1:21" ht="15.5" x14ac:dyDescent="0.35">
      <c r="A34" s="24">
        <v>2024</v>
      </c>
      <c r="B34" s="12">
        <f>SUM($K$48:$K$60)</f>
        <v>1458121</v>
      </c>
      <c r="C34" s="13">
        <f>$B34/(SUM($M$48:$M$60))</f>
        <v>0.79027212835269456</v>
      </c>
      <c r="D34" s="13">
        <f>$B34/(SUM($N$48:$N$60))</f>
        <v>0.61465609982987379</v>
      </c>
      <c r="E34" s="13">
        <f>$B34/(SUM($O$48:$O$60))</f>
        <v>0.52684808556846319</v>
      </c>
      <c r="F34" s="9"/>
      <c r="G34" s="7">
        <f>A34</f>
        <v>2024</v>
      </c>
      <c r="H34" s="14"/>
      <c r="I34" s="15">
        <f>AVERAGE($L$48:$L$60)</f>
        <v>0.73327294097191797</v>
      </c>
      <c r="J34" s="9"/>
      <c r="K34" s="9"/>
      <c r="L34" s="8" t="s">
        <v>277</v>
      </c>
      <c r="M34" s="8" t="s">
        <v>278</v>
      </c>
      <c r="N34" s="9"/>
      <c r="O34" s="16"/>
      <c r="P34" s="8" t="s">
        <v>277</v>
      </c>
      <c r="Q34" s="8" t="s">
        <v>278</v>
      </c>
      <c r="S34" s="16"/>
      <c r="T34" s="8" t="s">
        <v>277</v>
      </c>
      <c r="U34" s="8" t="s">
        <v>278</v>
      </c>
    </row>
    <row r="35" spans="1:21" ht="15.5" x14ac:dyDescent="0.35">
      <c r="A35" s="7">
        <f>A34+1</f>
        <v>2025</v>
      </c>
      <c r="B35" s="12">
        <f>SUM($K$61:$K$73)</f>
        <v>1730819</v>
      </c>
      <c r="C35" s="13">
        <f>$B35/(SUM($M$61:$M$73))</f>
        <v>0.89860690081194372</v>
      </c>
      <c r="D35" s="13">
        <f>$B35/(SUM($N$61:$N$73))</f>
        <v>0.69891647840928928</v>
      </c>
      <c r="E35" s="13">
        <f>$B35/(SUM($O$61:$O$73))</f>
        <v>0.59907126720796233</v>
      </c>
      <c r="F35" s="9"/>
      <c r="G35" s="7">
        <f t="shared" ref="G35:G38" si="0">A35</f>
        <v>2025</v>
      </c>
      <c r="H35" s="27">
        <v>6.6130696027422831E-2</v>
      </c>
      <c r="I35" s="15">
        <f>AVERAGE($L$61:$L$73)</f>
        <v>0.76547438803363654</v>
      </c>
      <c r="J35" s="9"/>
      <c r="K35" s="17" t="s">
        <v>279</v>
      </c>
      <c r="L35" s="28">
        <v>0</v>
      </c>
      <c r="M35" s="28">
        <v>8</v>
      </c>
      <c r="N35" s="9"/>
      <c r="O35" s="17" t="s">
        <v>279</v>
      </c>
      <c r="P35" s="28">
        <v>1.5</v>
      </c>
      <c r="Q35" s="28">
        <v>8</v>
      </c>
      <c r="S35" s="17" t="s">
        <v>279</v>
      </c>
      <c r="T35" s="69">
        <v>3</v>
      </c>
      <c r="U35" s="69">
        <v>8</v>
      </c>
    </row>
    <row r="36" spans="1:21" ht="15.5" x14ac:dyDescent="0.35">
      <c r="A36" s="7">
        <f t="shared" ref="A36:A38" si="1">A35+1</f>
        <v>2026</v>
      </c>
      <c r="B36" s="12">
        <f>SUM($K$74:$K$86)</f>
        <v>1762608.25</v>
      </c>
      <c r="C36" s="13">
        <f>$B36/(SUM($M$74:$M$86))</f>
        <v>0.91511124899718788</v>
      </c>
      <c r="D36" s="13">
        <f>$B36/(SUM($N$74:$N$86))</f>
        <v>0.71175319366447909</v>
      </c>
      <c r="E36" s="13">
        <f>$B36/(SUM($O$74:$O$86))</f>
        <v>0.61007416599812503</v>
      </c>
      <c r="F36" s="9"/>
      <c r="G36" s="7">
        <f t="shared" si="0"/>
        <v>2026</v>
      </c>
      <c r="H36" s="27">
        <v>0.05</v>
      </c>
      <c r="I36" s="15">
        <f>AVERAGE($L$74:$L$86)</f>
        <v>0.76547438803363654</v>
      </c>
      <c r="J36" s="9"/>
      <c r="K36" s="17" t="s">
        <v>280</v>
      </c>
      <c r="L36" s="28">
        <v>3</v>
      </c>
      <c r="M36" s="28">
        <v>8</v>
      </c>
      <c r="N36" s="9"/>
      <c r="O36" s="17" t="s">
        <v>280</v>
      </c>
      <c r="P36" s="28">
        <v>3</v>
      </c>
      <c r="Q36" s="28">
        <v>8</v>
      </c>
      <c r="S36" s="17" t="s">
        <v>280</v>
      </c>
      <c r="T36" s="69">
        <v>3</v>
      </c>
      <c r="U36" s="69">
        <v>8</v>
      </c>
    </row>
    <row r="37" spans="1:21" ht="15.5" x14ac:dyDescent="0.35">
      <c r="A37" s="7">
        <f t="shared" si="1"/>
        <v>2027</v>
      </c>
      <c r="B37" s="12">
        <f>SUM($K$87:$K$99)</f>
        <v>1850738.6624999996</v>
      </c>
      <c r="C37" s="13">
        <f>$B37/(SUM($M$87:$M$99))</f>
        <v>0.960866811447047</v>
      </c>
      <c r="D37" s="13">
        <f>$B37/(SUM($N$87:$N$99))</f>
        <v>0.74734085334770295</v>
      </c>
      <c r="E37" s="13">
        <f>$B37/(SUM($O$87:$O$99))</f>
        <v>0.64057787429803115</v>
      </c>
      <c r="F37" s="9"/>
      <c r="G37" s="7">
        <f t="shared" si="0"/>
        <v>2027</v>
      </c>
      <c r="H37" s="27">
        <v>0.05</v>
      </c>
      <c r="I37" s="15">
        <f>AVERAGE($L$87:$L$99)</f>
        <v>0.76547438803363654</v>
      </c>
      <c r="J37" s="9"/>
      <c r="K37" s="17" t="s">
        <v>281</v>
      </c>
      <c r="L37" s="28">
        <v>3</v>
      </c>
      <c r="M37" s="28">
        <v>8</v>
      </c>
      <c r="N37" s="9"/>
      <c r="O37" s="17" t="s">
        <v>281</v>
      </c>
      <c r="P37" s="28">
        <v>3</v>
      </c>
      <c r="Q37" s="28">
        <v>8</v>
      </c>
      <c r="S37" s="17" t="s">
        <v>281</v>
      </c>
      <c r="T37" s="69">
        <v>3</v>
      </c>
      <c r="U37" s="69">
        <v>8</v>
      </c>
    </row>
    <row r="38" spans="1:21" ht="15.5" x14ac:dyDescent="0.35">
      <c r="A38" s="7">
        <f t="shared" si="1"/>
        <v>2028</v>
      </c>
      <c r="B38" s="12">
        <f>SUM($K$100:$K$112)</f>
        <v>1943275.595625001</v>
      </c>
      <c r="C38" s="13">
        <f>$B38/(SUM($M$100:$M$112))</f>
        <v>1.0089101520194002</v>
      </c>
      <c r="D38" s="13">
        <f>$B38/(SUM($N$100:$N$112))</f>
        <v>0.78470789601508861</v>
      </c>
      <c r="E38" s="13">
        <f>$B38/(SUM($O$100:$O$112))</f>
        <v>0.67260676801293318</v>
      </c>
      <c r="F38" s="9"/>
      <c r="G38" s="7">
        <f t="shared" si="0"/>
        <v>2028</v>
      </c>
      <c r="H38" s="27">
        <v>0.05</v>
      </c>
      <c r="I38" s="15">
        <f>AVERAGE($L$100:$L$112)</f>
        <v>0.76547438803363654</v>
      </c>
      <c r="J38" s="9"/>
      <c r="K38" s="17" t="s">
        <v>282</v>
      </c>
      <c r="L38" s="117">
        <v>2</v>
      </c>
      <c r="M38" s="28">
        <v>8</v>
      </c>
      <c r="N38" s="9"/>
      <c r="O38" s="17" t="s">
        <v>282</v>
      </c>
      <c r="P38" s="28">
        <v>3</v>
      </c>
      <c r="Q38" s="28">
        <v>8</v>
      </c>
      <c r="S38" s="17" t="s">
        <v>282</v>
      </c>
      <c r="T38" s="69">
        <v>3</v>
      </c>
      <c r="U38" s="69">
        <v>8</v>
      </c>
    </row>
    <row r="39" spans="1:21" ht="15.5" x14ac:dyDescent="0.35">
      <c r="A39" s="9"/>
      <c r="B39" s="9"/>
      <c r="C39" s="9"/>
      <c r="D39" s="9"/>
      <c r="E39" s="9"/>
      <c r="F39" s="9"/>
      <c r="G39" s="9"/>
      <c r="H39" s="9"/>
      <c r="I39" s="9"/>
      <c r="J39" s="9"/>
      <c r="K39" s="17" t="s">
        <v>283</v>
      </c>
      <c r="L39" s="28">
        <v>3</v>
      </c>
      <c r="M39" s="28">
        <v>8</v>
      </c>
      <c r="N39" s="9"/>
      <c r="O39" s="17" t="s">
        <v>283</v>
      </c>
      <c r="P39" s="28">
        <v>3</v>
      </c>
      <c r="Q39" s="28">
        <v>8</v>
      </c>
      <c r="S39" s="17" t="s">
        <v>283</v>
      </c>
      <c r="T39" s="69">
        <v>3</v>
      </c>
      <c r="U39" s="69">
        <v>8</v>
      </c>
    </row>
    <row r="40" spans="1:21" ht="15.5" x14ac:dyDescent="0.35">
      <c r="A40" s="9"/>
      <c r="B40" s="9"/>
      <c r="C40" s="18" t="s">
        <v>284</v>
      </c>
      <c r="D40" s="9"/>
      <c r="E40" s="9"/>
      <c r="F40" s="9"/>
      <c r="G40" s="19" t="str">
        <f>"Actual "&amp;A35&amp;" Growth YTD"</f>
        <v>Actual 2025 Growth YTD</v>
      </c>
      <c r="H40" s="9"/>
      <c r="I40" s="9"/>
      <c r="J40" s="9"/>
      <c r="K40" s="17" t="s">
        <v>285</v>
      </c>
      <c r="L40" s="28">
        <v>3</v>
      </c>
      <c r="M40" s="28">
        <v>8</v>
      </c>
      <c r="N40" s="9"/>
      <c r="O40" s="17" t="s">
        <v>285</v>
      </c>
      <c r="P40" s="28">
        <v>3</v>
      </c>
      <c r="Q40" s="28">
        <v>8</v>
      </c>
      <c r="S40" s="17" t="s">
        <v>285</v>
      </c>
      <c r="T40" s="69">
        <v>3</v>
      </c>
      <c r="U40" s="69">
        <v>8</v>
      </c>
    </row>
    <row r="41" spans="1:21" ht="15.5" x14ac:dyDescent="0.35">
      <c r="A41" s="9"/>
      <c r="B41" s="17" t="s">
        <v>286</v>
      </c>
      <c r="C41" s="40">
        <f>'KDT Q1 25 '!L209</f>
        <v>7.2007647660501508</v>
      </c>
      <c r="D41" s="19" t="str">
        <f>CONCATENATE(C43," per Minute")</f>
        <v>Cases per Minute</v>
      </c>
      <c r="E41" s="9"/>
      <c r="F41" s="9"/>
      <c r="G41" s="23">
        <f>IFERROR(SUM($J$61:$J$73)/SUM($J$48:$J$60)-1,"")</f>
        <v>-7.4957677723403338E-2</v>
      </c>
      <c r="H41" s="9"/>
      <c r="I41" s="9"/>
      <c r="J41" s="9"/>
      <c r="K41" s="17" t="s">
        <v>287</v>
      </c>
      <c r="L41" s="28">
        <v>0</v>
      </c>
      <c r="M41" s="28">
        <v>8</v>
      </c>
      <c r="N41" s="9"/>
      <c r="O41" s="17" t="s">
        <v>287</v>
      </c>
      <c r="P41" s="28">
        <v>1.5</v>
      </c>
      <c r="Q41" s="28">
        <v>8</v>
      </c>
      <c r="S41" s="17" t="s">
        <v>287</v>
      </c>
      <c r="T41" s="69">
        <v>3</v>
      </c>
      <c r="U41" s="69">
        <v>8</v>
      </c>
    </row>
    <row r="42" spans="1:21" ht="15.5" x14ac:dyDescent="0.35">
      <c r="A42" s="9"/>
      <c r="B42" s="17"/>
      <c r="C42" s="35"/>
      <c r="D42" s="9"/>
      <c r="E42" s="9"/>
      <c r="F42" s="9"/>
      <c r="H42" s="9"/>
      <c r="I42" s="9"/>
      <c r="J42" s="9"/>
      <c r="K42" s="9"/>
      <c r="L42" s="17" t="s">
        <v>288</v>
      </c>
      <c r="M42" s="20">
        <f>(L35*M35)+(L36*M36)+(L37*M37)+(L38*M38)+(L39*M39)+(L40*M40)+(L41*M41)</f>
        <v>112</v>
      </c>
      <c r="N42" s="9"/>
      <c r="O42" s="18"/>
      <c r="P42" s="17" t="s">
        <v>288</v>
      </c>
      <c r="Q42" s="20">
        <f>(P35*Q35)+(P36*Q36)+(P37*Q37)+(P38*Q38)+(P39*Q39)+(P40*Q40)+(P41*Q41)</f>
        <v>144</v>
      </c>
      <c r="S42" s="18"/>
      <c r="T42" s="17" t="s">
        <v>288</v>
      </c>
      <c r="U42" s="20">
        <f>(T35*U35)+(T36*U36)+(T37*U37)+(T38*U38)+(T39*U39)+(T40*U40)+(T41*U41)</f>
        <v>168</v>
      </c>
    </row>
    <row r="43" spans="1:21" ht="15.5" x14ac:dyDescent="0.35">
      <c r="A43" s="9"/>
      <c r="B43" s="17" t="s">
        <v>289</v>
      </c>
      <c r="C43" s="26" t="s">
        <v>290</v>
      </c>
      <c r="D43" s="9"/>
      <c r="E43" s="9"/>
      <c r="F43" s="9"/>
      <c r="G43" s="9"/>
      <c r="H43" s="9"/>
      <c r="I43" s="9"/>
      <c r="J43" s="9"/>
      <c r="K43" s="9"/>
      <c r="L43" s="17" t="s">
        <v>291</v>
      </c>
      <c r="M43" s="9">
        <v>52</v>
      </c>
      <c r="N43" s="9"/>
      <c r="O43" s="18"/>
      <c r="P43" s="17" t="s">
        <v>291</v>
      </c>
      <c r="Q43" s="9">
        <v>52</v>
      </c>
      <c r="S43" s="18"/>
      <c r="T43" s="17" t="s">
        <v>291</v>
      </c>
      <c r="U43" s="9">
        <v>52</v>
      </c>
    </row>
    <row r="44" spans="1:21" ht="15.5" x14ac:dyDescent="0.35">
      <c r="A44" s="22"/>
      <c r="B44" s="9"/>
      <c r="C44" s="17"/>
      <c r="D44" s="21"/>
      <c r="E44" s="9"/>
      <c r="F44" s="9"/>
      <c r="G44" s="9"/>
      <c r="H44" s="9"/>
      <c r="I44" s="9"/>
      <c r="J44" s="9"/>
      <c r="K44" s="9"/>
      <c r="L44" s="17" t="s">
        <v>292</v>
      </c>
      <c r="M44" s="21">
        <f>M42*M43</f>
        <v>5824</v>
      </c>
      <c r="N44" s="9"/>
      <c r="O44" s="18"/>
      <c r="P44" s="17" t="s">
        <v>292</v>
      </c>
      <c r="Q44" s="21">
        <f>Q42*Q43</f>
        <v>7488</v>
      </c>
      <c r="S44" s="18"/>
      <c r="T44" s="17" t="s">
        <v>292</v>
      </c>
      <c r="U44" s="21">
        <f>U42*U43</f>
        <v>8736</v>
      </c>
    </row>
    <row r="45" spans="1:21" ht="15.5" x14ac:dyDescent="0.35">
      <c r="A45" s="22"/>
      <c r="B45" s="9"/>
      <c r="C45" s="9"/>
      <c r="D45" s="9"/>
      <c r="E45" s="9"/>
      <c r="F45" s="9"/>
      <c r="G45" s="9"/>
      <c r="H45" s="9"/>
      <c r="I45" s="9"/>
      <c r="J45" s="9"/>
      <c r="K45" s="9"/>
      <c r="L45" s="17" t="s">
        <v>293</v>
      </c>
      <c r="M45" s="9">
        <f>M44/13</f>
        <v>448</v>
      </c>
      <c r="N45" s="9"/>
      <c r="O45" s="18"/>
      <c r="P45" s="17" t="s">
        <v>293</v>
      </c>
      <c r="Q45" s="9">
        <f>Q44/13</f>
        <v>576</v>
      </c>
      <c r="S45" s="18"/>
      <c r="T45" s="17" t="s">
        <v>293</v>
      </c>
      <c r="U45" s="9">
        <f>U44/13</f>
        <v>672</v>
      </c>
    </row>
    <row r="46" spans="1:21" ht="29.25" customHeight="1" x14ac:dyDescent="0.35"/>
    <row r="47" spans="1:21"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t="s">
        <v>273</v>
      </c>
      <c r="M47" s="6" t="s">
        <v>269</v>
      </c>
      <c r="N47" s="6" t="s">
        <v>270</v>
      </c>
      <c r="O47" s="6" t="s">
        <v>271</v>
      </c>
      <c r="P47" s="6" t="s">
        <v>304</v>
      </c>
      <c r="Q47" s="6" t="s">
        <v>305</v>
      </c>
      <c r="R47" s="6" t="s">
        <v>306</v>
      </c>
      <c r="S47" s="6" t="s">
        <v>307</v>
      </c>
    </row>
    <row r="48" spans="1:21" x14ac:dyDescent="0.35">
      <c r="A48" s="1">
        <f>$A$34</f>
        <v>2024</v>
      </c>
      <c r="B48" s="1">
        <v>1</v>
      </c>
      <c r="C48" s="29">
        <v>129352</v>
      </c>
      <c r="D48" s="29">
        <v>156000</v>
      </c>
      <c r="E48" s="29">
        <v>209200</v>
      </c>
      <c r="F48" s="29">
        <v>127189</v>
      </c>
      <c r="G48" s="29">
        <v>128536</v>
      </c>
      <c r="H48" s="30">
        <v>209765</v>
      </c>
      <c r="I48" s="30"/>
      <c r="J48" s="5">
        <f>IF(G61&gt;0,G48,0)</f>
        <v>128536</v>
      </c>
      <c r="K48" s="5">
        <f>IF(G48&gt;0,G48,C48)</f>
        <v>128536</v>
      </c>
      <c r="L48" s="31">
        <f>'KDT Q4 24 '!$J$209</f>
        <v>0.73327294097191797</v>
      </c>
      <c r="M48" s="5">
        <f t="shared" ref="M48:M111" si="2">$C$41*$L48*60*$M$45</f>
        <v>141929.78573084125</v>
      </c>
      <c r="N48" s="5">
        <f t="shared" ref="N48:N111" si="3">$C$41*$L48*60*$Q$45</f>
        <v>182481.15308251019</v>
      </c>
      <c r="O48" s="5">
        <f>$C$41*$L48*60*$U$45</f>
        <v>212894.67859626189</v>
      </c>
      <c r="P48" s="70">
        <f>IF(K48=0,0%,K48/M48)</f>
        <v>0.90563090290123094</v>
      </c>
      <c r="Q48" s="70">
        <f>IF(K48=0,0%,K48/N48)</f>
        <v>0.70437959114540172</v>
      </c>
      <c r="R48" s="70">
        <f>IF(K48=0,0%,K48/O48)</f>
        <v>0.60375393526748722</v>
      </c>
      <c r="S48" s="82">
        <f t="shared" ref="S48:S52" si="4">IF(ISBLANK(E48),#N/A,(E48/(C48/28)))</f>
        <v>45.284185787618284</v>
      </c>
    </row>
    <row r="49" spans="1:19" x14ac:dyDescent="0.35">
      <c r="A49" s="1"/>
      <c r="B49" s="1">
        <v>2</v>
      </c>
      <c r="C49" s="29">
        <v>119580</v>
      </c>
      <c r="D49" s="29">
        <v>197000</v>
      </c>
      <c r="E49" s="29">
        <v>209765</v>
      </c>
      <c r="F49" s="29">
        <v>176470</v>
      </c>
      <c r="G49" s="29">
        <v>125128</v>
      </c>
      <c r="H49" s="30">
        <v>252851</v>
      </c>
      <c r="I49" s="30"/>
      <c r="J49" s="5">
        <f t="shared" ref="J49:J60" si="5">IF(G62&gt;0,G49,0)</f>
        <v>125128</v>
      </c>
      <c r="K49" s="5">
        <f t="shared" ref="K49:K112" si="6">IF(G49&gt;0,G49,C49)</f>
        <v>125128</v>
      </c>
      <c r="L49" s="32">
        <f>L48</f>
        <v>0.73327294097191797</v>
      </c>
      <c r="M49" s="5">
        <f t="shared" si="2"/>
        <v>141929.78573084125</v>
      </c>
      <c r="N49" s="5">
        <f t="shared" si="3"/>
        <v>182481.15308251019</v>
      </c>
      <c r="O49" s="5">
        <f t="shared" ref="O49:O112" si="7">$C$41*$L49*60*$U$45</f>
        <v>212894.67859626189</v>
      </c>
      <c r="P49" s="70">
        <f t="shared" ref="P49:P112" si="8">IF(K49=0,0%,K49/M49)</f>
        <v>0.88161902982997153</v>
      </c>
      <c r="Q49" s="70">
        <f t="shared" ref="Q49:Q112" si="9">IF(K49=0,0%,K49/N49)</f>
        <v>0.68570368986775554</v>
      </c>
      <c r="R49" s="70">
        <f t="shared" ref="R49:R112" si="10">IF(K49=0,0%,K49/O49)</f>
        <v>0.58774601988664765</v>
      </c>
      <c r="S49" s="82">
        <f t="shared" si="4"/>
        <v>49.117076434186323</v>
      </c>
    </row>
    <row r="50" spans="1:19" x14ac:dyDescent="0.35">
      <c r="A50" s="1"/>
      <c r="B50" s="1">
        <v>3</v>
      </c>
      <c r="C50" s="29">
        <v>134701</v>
      </c>
      <c r="D50" s="29">
        <v>157000</v>
      </c>
      <c r="E50" s="29">
        <v>252851</v>
      </c>
      <c r="F50" s="29">
        <v>147850</v>
      </c>
      <c r="G50" s="29">
        <v>128030</v>
      </c>
      <c r="H50" s="30">
        <v>250667</v>
      </c>
      <c r="I50" s="30"/>
      <c r="J50" s="5">
        <f t="shared" si="5"/>
        <v>128030</v>
      </c>
      <c r="K50" s="5">
        <f t="shared" si="6"/>
        <v>128030</v>
      </c>
      <c r="L50" s="32">
        <f t="shared" ref="L50:L112" si="11">L49</f>
        <v>0.73327294097191797</v>
      </c>
      <c r="M50" s="5">
        <f t="shared" si="2"/>
        <v>141929.78573084125</v>
      </c>
      <c r="N50" s="5">
        <f t="shared" si="3"/>
        <v>182481.15308251019</v>
      </c>
      <c r="O50" s="5">
        <f t="shared" si="7"/>
        <v>212894.67859626189</v>
      </c>
      <c r="P50" s="70">
        <f t="shared" si="8"/>
        <v>0.90206575977504044</v>
      </c>
      <c r="Q50" s="70">
        <f t="shared" si="9"/>
        <v>0.70160670204725362</v>
      </c>
      <c r="R50" s="70">
        <f t="shared" si="10"/>
        <v>0.60137717318336026</v>
      </c>
      <c r="S50" s="82">
        <f t="shared" si="4"/>
        <v>52.559580107051914</v>
      </c>
    </row>
    <row r="51" spans="1:19" x14ac:dyDescent="0.35">
      <c r="A51" s="1"/>
      <c r="B51" s="1">
        <v>4</v>
      </c>
      <c r="C51" s="29">
        <v>111621</v>
      </c>
      <c r="D51" s="29">
        <v>171200</v>
      </c>
      <c r="E51" s="29">
        <v>250667</v>
      </c>
      <c r="F51" s="29">
        <v>158750</v>
      </c>
      <c r="G51" s="29">
        <v>115680</v>
      </c>
      <c r="H51" s="30">
        <v>246757</v>
      </c>
      <c r="I51" s="30"/>
      <c r="J51" s="5">
        <f t="shared" si="5"/>
        <v>115680</v>
      </c>
      <c r="K51" s="5">
        <f t="shared" si="6"/>
        <v>115680</v>
      </c>
      <c r="L51" s="32">
        <f t="shared" si="11"/>
        <v>0.73327294097191797</v>
      </c>
      <c r="M51" s="5">
        <f t="shared" si="2"/>
        <v>141929.78573084125</v>
      </c>
      <c r="N51" s="5">
        <f t="shared" si="3"/>
        <v>182481.15308251019</v>
      </c>
      <c r="O51" s="5">
        <f t="shared" si="7"/>
        <v>212894.67859626189</v>
      </c>
      <c r="P51" s="70">
        <f t="shared" si="8"/>
        <v>0.8150509028413393</v>
      </c>
      <c r="Q51" s="70">
        <f t="shared" si="9"/>
        <v>0.63392847998770829</v>
      </c>
      <c r="R51" s="70">
        <f t="shared" si="10"/>
        <v>0.5433672685608929</v>
      </c>
      <c r="S51" s="82">
        <f t="shared" si="4"/>
        <v>62.879529837575369</v>
      </c>
    </row>
    <row r="52" spans="1:19" x14ac:dyDescent="0.35">
      <c r="A52" s="1"/>
      <c r="B52" s="1">
        <v>5</v>
      </c>
      <c r="C52" s="29">
        <v>153046</v>
      </c>
      <c r="D52" s="29">
        <v>144200</v>
      </c>
      <c r="E52" s="29">
        <v>246757</v>
      </c>
      <c r="F52" s="29">
        <v>138412</v>
      </c>
      <c r="G52" s="29">
        <v>119910</v>
      </c>
      <c r="H52" s="29">
        <v>161398</v>
      </c>
      <c r="I52" s="30"/>
      <c r="J52" s="5">
        <f t="shared" si="5"/>
        <v>0</v>
      </c>
      <c r="K52" s="5">
        <f t="shared" si="6"/>
        <v>119910</v>
      </c>
      <c r="L52" s="32">
        <f t="shared" si="11"/>
        <v>0.73327294097191797</v>
      </c>
      <c r="M52" s="5">
        <f t="shared" si="2"/>
        <v>141929.78573084125</v>
      </c>
      <c r="N52" s="5">
        <f t="shared" si="3"/>
        <v>182481.15308251019</v>
      </c>
      <c r="O52" s="5">
        <f t="shared" si="7"/>
        <v>212894.67859626189</v>
      </c>
      <c r="P52" s="70">
        <f t="shared" si="8"/>
        <v>0.84485437205830738</v>
      </c>
      <c r="Q52" s="70">
        <f t="shared" si="9"/>
        <v>0.65710895604535013</v>
      </c>
      <c r="R52" s="70">
        <f t="shared" si="10"/>
        <v>0.56323624803887151</v>
      </c>
      <c r="S52" s="82">
        <f t="shared" si="4"/>
        <v>45.14457091332018</v>
      </c>
    </row>
    <row r="53" spans="1:19" x14ac:dyDescent="0.35">
      <c r="A53" s="1"/>
      <c r="B53" s="1">
        <v>6</v>
      </c>
      <c r="C53" s="29">
        <v>141933</v>
      </c>
      <c r="D53" s="29">
        <v>168000</v>
      </c>
      <c r="E53" s="29">
        <v>161398</v>
      </c>
      <c r="F53" s="29">
        <v>148468</v>
      </c>
      <c r="G53" s="29">
        <v>103018</v>
      </c>
      <c r="H53" s="29">
        <v>161807</v>
      </c>
      <c r="I53" s="30"/>
      <c r="J53" s="5">
        <f t="shared" si="5"/>
        <v>0</v>
      </c>
      <c r="K53" s="5">
        <f t="shared" si="6"/>
        <v>103018</v>
      </c>
      <c r="L53" s="32">
        <f t="shared" si="11"/>
        <v>0.73327294097191797</v>
      </c>
      <c r="M53" s="5">
        <f t="shared" si="2"/>
        <v>141929.78573084125</v>
      </c>
      <c r="N53" s="5">
        <f t="shared" si="3"/>
        <v>182481.15308251019</v>
      </c>
      <c r="O53" s="5">
        <f t="shared" si="7"/>
        <v>212894.67859626189</v>
      </c>
      <c r="P53" s="70">
        <f t="shared" si="8"/>
        <v>0.72583777583773423</v>
      </c>
      <c r="Q53" s="70">
        <f t="shared" si="9"/>
        <v>0.56454049231823766</v>
      </c>
      <c r="R53" s="70">
        <f t="shared" si="10"/>
        <v>0.48389185055848943</v>
      </c>
      <c r="S53" s="82">
        <f>IF(ISBLANK(E53),#N/A,(E53/(C53/28)))</f>
        <v>31.839980836028264</v>
      </c>
    </row>
    <row r="54" spans="1:19" x14ac:dyDescent="0.35">
      <c r="A54" s="1"/>
      <c r="B54" s="1">
        <v>7</v>
      </c>
      <c r="C54" s="29">
        <v>139929</v>
      </c>
      <c r="D54" s="29">
        <v>164900</v>
      </c>
      <c r="E54" s="29">
        <v>161807</v>
      </c>
      <c r="F54" s="29">
        <v>180777</v>
      </c>
      <c r="G54" s="29">
        <v>96757</v>
      </c>
      <c r="H54" s="29">
        <v>228825</v>
      </c>
      <c r="I54" s="30"/>
      <c r="J54" s="5">
        <f t="shared" si="5"/>
        <v>0</v>
      </c>
      <c r="K54" s="5">
        <f t="shared" si="6"/>
        <v>96757</v>
      </c>
      <c r="L54" s="32">
        <f t="shared" si="11"/>
        <v>0.73327294097191797</v>
      </c>
      <c r="M54" s="5">
        <f t="shared" si="2"/>
        <v>141929.78573084125</v>
      </c>
      <c r="N54" s="5">
        <f t="shared" si="3"/>
        <v>182481.15308251019</v>
      </c>
      <c r="O54" s="5">
        <f t="shared" si="7"/>
        <v>212894.67859626189</v>
      </c>
      <c r="P54" s="70">
        <f t="shared" si="8"/>
        <v>0.68172441395417938</v>
      </c>
      <c r="Q54" s="70">
        <f t="shared" si="9"/>
        <v>0.53023009974213942</v>
      </c>
      <c r="R54" s="70">
        <f t="shared" si="10"/>
        <v>0.45448294263611955</v>
      </c>
      <c r="S54" s="82">
        <f t="shared" ref="S54:S112" si="12">IF(ISBLANK(E54),#N/A,(E54/(C54/28)))</f>
        <v>32.377820180234266</v>
      </c>
    </row>
    <row r="55" spans="1:19" x14ac:dyDescent="0.35">
      <c r="A55" s="1"/>
      <c r="B55" s="1">
        <v>8</v>
      </c>
      <c r="C55" s="29">
        <v>138320</v>
      </c>
      <c r="D55" s="29">
        <v>127999</v>
      </c>
      <c r="E55" s="29">
        <v>228825</v>
      </c>
      <c r="F55" s="29">
        <v>153842</v>
      </c>
      <c r="G55" s="29">
        <v>105059</v>
      </c>
      <c r="H55" s="29">
        <v>213540</v>
      </c>
      <c r="I55" s="30"/>
      <c r="J55" s="5">
        <f t="shared" si="5"/>
        <v>0</v>
      </c>
      <c r="K55" s="5">
        <f t="shared" si="6"/>
        <v>105059</v>
      </c>
      <c r="L55" s="32">
        <f t="shared" si="11"/>
        <v>0.73327294097191797</v>
      </c>
      <c r="M55" s="5">
        <f t="shared" si="2"/>
        <v>141929.78573084125</v>
      </c>
      <c r="N55" s="5">
        <f t="shared" si="3"/>
        <v>182481.15308251019</v>
      </c>
      <c r="O55" s="5">
        <f t="shared" si="7"/>
        <v>212894.67859626189</v>
      </c>
      <c r="P55" s="70">
        <f t="shared" si="8"/>
        <v>0.74021812587835645</v>
      </c>
      <c r="Q55" s="70">
        <f t="shared" si="9"/>
        <v>0.57572520901649937</v>
      </c>
      <c r="R55" s="70">
        <f t="shared" si="10"/>
        <v>0.49347875058557089</v>
      </c>
      <c r="S55" s="82">
        <f t="shared" si="12"/>
        <v>46.320850202429149</v>
      </c>
    </row>
    <row r="56" spans="1:19" x14ac:dyDescent="0.35">
      <c r="A56" s="1"/>
      <c r="B56" s="1">
        <v>9</v>
      </c>
      <c r="C56" s="29">
        <v>128358</v>
      </c>
      <c r="D56" s="29">
        <v>149000</v>
      </c>
      <c r="E56" s="29">
        <v>213540</v>
      </c>
      <c r="F56" s="29">
        <v>163691</v>
      </c>
      <c r="G56" s="29">
        <v>106946</v>
      </c>
      <c r="H56" s="29">
        <v>243301</v>
      </c>
      <c r="I56" s="30"/>
      <c r="J56" s="5">
        <f t="shared" si="5"/>
        <v>0</v>
      </c>
      <c r="K56" s="5">
        <f t="shared" si="6"/>
        <v>106946</v>
      </c>
      <c r="L56" s="32">
        <f t="shared" si="11"/>
        <v>0.73327294097191797</v>
      </c>
      <c r="M56" s="5">
        <f t="shared" si="2"/>
        <v>141929.78573084125</v>
      </c>
      <c r="N56" s="5">
        <f t="shared" si="3"/>
        <v>182481.15308251019</v>
      </c>
      <c r="O56" s="5">
        <f t="shared" si="7"/>
        <v>212894.67859626189</v>
      </c>
      <c r="P56" s="70">
        <f t="shared" si="8"/>
        <v>0.75351343235883361</v>
      </c>
      <c r="Q56" s="70">
        <f t="shared" si="9"/>
        <v>0.5860660029457595</v>
      </c>
      <c r="R56" s="70">
        <f t="shared" si="10"/>
        <v>0.50234228823922245</v>
      </c>
      <c r="S56" s="82">
        <f t="shared" si="12"/>
        <v>46.581592109568554</v>
      </c>
    </row>
    <row r="57" spans="1:19" x14ac:dyDescent="0.35">
      <c r="A57" s="1"/>
      <c r="B57" s="1">
        <v>10</v>
      </c>
      <c r="C57" s="29">
        <v>136614</v>
      </c>
      <c r="D57" s="29">
        <v>136999</v>
      </c>
      <c r="E57" s="29">
        <v>243301</v>
      </c>
      <c r="F57" s="29">
        <v>137785</v>
      </c>
      <c r="G57" s="29">
        <v>98030</v>
      </c>
      <c r="H57" s="29">
        <v>256333</v>
      </c>
      <c r="I57" s="30"/>
      <c r="J57" s="5">
        <f t="shared" si="5"/>
        <v>0</v>
      </c>
      <c r="K57" s="5">
        <f t="shared" si="6"/>
        <v>98030</v>
      </c>
      <c r="L57" s="32">
        <f t="shared" si="11"/>
        <v>0.73327294097191797</v>
      </c>
      <c r="M57" s="5">
        <f t="shared" si="2"/>
        <v>141929.78573084125</v>
      </c>
      <c r="N57" s="5">
        <f t="shared" si="3"/>
        <v>182481.15308251019</v>
      </c>
      <c r="O57" s="5">
        <f t="shared" si="7"/>
        <v>212894.67859626189</v>
      </c>
      <c r="P57" s="70">
        <f t="shared" si="8"/>
        <v>0.69069363766888392</v>
      </c>
      <c r="Q57" s="70">
        <f t="shared" si="9"/>
        <v>0.53720616263135412</v>
      </c>
      <c r="R57" s="70">
        <f t="shared" si="10"/>
        <v>0.46046242511258928</v>
      </c>
      <c r="S57" s="82">
        <f t="shared" si="12"/>
        <v>49.866250896687021</v>
      </c>
    </row>
    <row r="58" spans="1:19" x14ac:dyDescent="0.35">
      <c r="A58" s="1"/>
      <c r="B58" s="1">
        <v>11</v>
      </c>
      <c r="C58" s="29">
        <v>132025</v>
      </c>
      <c r="D58" s="29">
        <v>124000</v>
      </c>
      <c r="E58" s="29">
        <v>256333</v>
      </c>
      <c r="F58" s="29">
        <v>125044</v>
      </c>
      <c r="G58" s="29">
        <v>102493</v>
      </c>
      <c r="H58" s="29">
        <v>218310</v>
      </c>
      <c r="I58" s="30"/>
      <c r="J58" s="5">
        <f t="shared" si="5"/>
        <v>0</v>
      </c>
      <c r="K58" s="5">
        <f t="shared" si="6"/>
        <v>102493</v>
      </c>
      <c r="L58" s="32">
        <f t="shared" si="11"/>
        <v>0.73327294097191797</v>
      </c>
      <c r="M58" s="5">
        <f t="shared" si="2"/>
        <v>141929.78573084125</v>
      </c>
      <c r="N58" s="5">
        <f t="shared" si="3"/>
        <v>182481.15308251019</v>
      </c>
      <c r="O58" s="5">
        <f t="shared" si="7"/>
        <v>212894.67859626189</v>
      </c>
      <c r="P58" s="70">
        <f t="shared" si="8"/>
        <v>0.72213876370087648</v>
      </c>
      <c r="Q58" s="70">
        <f t="shared" si="9"/>
        <v>0.56166348287845946</v>
      </c>
      <c r="R58" s="70">
        <f t="shared" si="10"/>
        <v>0.48142584246725095</v>
      </c>
      <c r="S58" s="82">
        <f t="shared" si="12"/>
        <v>54.36337057375497</v>
      </c>
    </row>
    <row r="59" spans="1:19" x14ac:dyDescent="0.35">
      <c r="A59" s="1"/>
      <c r="B59" s="1">
        <v>12</v>
      </c>
      <c r="C59" s="29">
        <v>136903</v>
      </c>
      <c r="D59" s="29">
        <v>124000</v>
      </c>
      <c r="E59" s="29">
        <v>218310</v>
      </c>
      <c r="F59" s="29">
        <v>132148</v>
      </c>
      <c r="G59" s="29">
        <v>115329</v>
      </c>
      <c r="H59" s="29">
        <v>215691</v>
      </c>
      <c r="I59" s="30"/>
      <c r="J59" s="5">
        <f t="shared" si="5"/>
        <v>0</v>
      </c>
      <c r="K59" s="5">
        <f t="shared" si="6"/>
        <v>115329</v>
      </c>
      <c r="L59" s="32">
        <f t="shared" si="11"/>
        <v>0.73327294097191797</v>
      </c>
      <c r="M59" s="5">
        <f t="shared" si="2"/>
        <v>141929.78573084125</v>
      </c>
      <c r="N59" s="5">
        <f t="shared" si="3"/>
        <v>182481.15308251019</v>
      </c>
      <c r="O59" s="5">
        <f t="shared" si="7"/>
        <v>212894.67859626189</v>
      </c>
      <c r="P59" s="70">
        <f t="shared" si="8"/>
        <v>0.81257784901269725</v>
      </c>
      <c r="Q59" s="70">
        <f t="shared" si="9"/>
        <v>0.63200499367654228</v>
      </c>
      <c r="R59" s="70">
        <f t="shared" si="10"/>
        <v>0.5417185660084648</v>
      </c>
      <c r="S59" s="82">
        <f t="shared" si="12"/>
        <v>44.649715491990683</v>
      </c>
    </row>
    <row r="60" spans="1:19" x14ac:dyDescent="0.35">
      <c r="A60" s="1"/>
      <c r="B60" s="1">
        <v>13</v>
      </c>
      <c r="C60" s="29">
        <v>136799</v>
      </c>
      <c r="D60" s="29">
        <v>139000</v>
      </c>
      <c r="E60" s="29">
        <v>215691</v>
      </c>
      <c r="F60" s="79">
        <v>136403</v>
      </c>
      <c r="G60" s="79">
        <v>113205</v>
      </c>
      <c r="H60" s="29">
        <v>221554</v>
      </c>
      <c r="I60" s="30"/>
      <c r="J60" s="5">
        <f t="shared" si="5"/>
        <v>0</v>
      </c>
      <c r="K60" s="5">
        <f t="shared" si="6"/>
        <v>113205</v>
      </c>
      <c r="L60" s="32">
        <f t="shared" si="11"/>
        <v>0.73327294097191797</v>
      </c>
      <c r="M60" s="5">
        <f>($C$41*$L60*60*$M$45)</f>
        <v>141929.78573084125</v>
      </c>
      <c r="N60" s="5">
        <f>($C$41*$L60*60*$Q$45)</f>
        <v>182481.15308251019</v>
      </c>
      <c r="O60" s="5">
        <f>$C$41*$L60*60*$U$45</f>
        <v>212894.67859626189</v>
      </c>
      <c r="P60" s="70">
        <f t="shared" ref="P60" si="13">IF(K60=0,0%,K60/M60)</f>
        <v>0.79761270276758145</v>
      </c>
      <c r="Q60" s="70">
        <f t="shared" ref="Q60" si="14">IF(K60=0,0%,K60/N60)</f>
        <v>0.62036543548589662</v>
      </c>
      <c r="R60" s="70">
        <f t="shared" ref="R60" si="15">IF(K60=0,0%,K60/O60)</f>
        <v>0.53174180184505426</v>
      </c>
      <c r="S60" s="82">
        <f>IF(ISBLANK(E60),#N/A,(E60/(C60/35)))</f>
        <v>55.184504272692052</v>
      </c>
    </row>
    <row r="61" spans="1:19" s="233" customFormat="1" x14ac:dyDescent="0.35">
      <c r="A61" s="226">
        <f>$A$35</f>
        <v>2025</v>
      </c>
      <c r="B61" s="226">
        <v>1</v>
      </c>
      <c r="C61" s="227">
        <v>152817</v>
      </c>
      <c r="D61" s="228">
        <v>133999</v>
      </c>
      <c r="E61" s="228">
        <f t="shared" ref="E61:E73" si="16">H60</f>
        <v>221554</v>
      </c>
      <c r="F61" s="228">
        <v>157943</v>
      </c>
      <c r="G61" s="228">
        <v>119558</v>
      </c>
      <c r="H61" s="228">
        <v>215911</v>
      </c>
      <c r="I61" s="227"/>
      <c r="J61" s="229">
        <f>IF(G61&gt;0,G61,0)</f>
        <v>119558</v>
      </c>
      <c r="K61" s="229">
        <f t="shared" si="6"/>
        <v>119558</v>
      </c>
      <c r="L61" s="230">
        <f>'KDT Q1 25 '!J209</f>
        <v>0.76547438803363654</v>
      </c>
      <c r="M61" s="229">
        <f t="shared" si="2"/>
        <v>148162.58695167312</v>
      </c>
      <c r="N61" s="229">
        <f t="shared" si="3"/>
        <v>190494.75465215117</v>
      </c>
      <c r="O61" s="229">
        <f t="shared" si="7"/>
        <v>222243.88042750969</v>
      </c>
      <c r="P61" s="231">
        <f t="shared" si="8"/>
        <v>0.80693785428433962</v>
      </c>
      <c r="Q61" s="231">
        <f t="shared" si="9"/>
        <v>0.62761833111004184</v>
      </c>
      <c r="R61" s="231">
        <f t="shared" si="10"/>
        <v>0.537958569522893</v>
      </c>
      <c r="S61" s="232">
        <f t="shared" si="12"/>
        <v>40.594384132655399</v>
      </c>
    </row>
    <row r="62" spans="1:19" s="233" customFormat="1" x14ac:dyDescent="0.35">
      <c r="A62" s="226"/>
      <c r="B62" s="226">
        <v>2</v>
      </c>
      <c r="C62" s="227">
        <v>156005</v>
      </c>
      <c r="D62" s="228">
        <v>158998</v>
      </c>
      <c r="E62" s="228">
        <f t="shared" si="16"/>
        <v>215911</v>
      </c>
      <c r="F62" s="228">
        <v>136862</v>
      </c>
      <c r="G62" s="228">
        <v>106820</v>
      </c>
      <c r="H62" s="228">
        <v>216352</v>
      </c>
      <c r="I62" s="227"/>
      <c r="J62" s="229">
        <f t="shared" ref="J62:J73" si="17">IF(G62&gt;0,G62,0)</f>
        <v>106820</v>
      </c>
      <c r="K62" s="229">
        <f t="shared" si="6"/>
        <v>106820</v>
      </c>
      <c r="L62" s="230">
        <f t="shared" si="11"/>
        <v>0.76547438803363654</v>
      </c>
      <c r="M62" s="229">
        <f t="shared" si="2"/>
        <v>148162.58695167312</v>
      </c>
      <c r="N62" s="229">
        <f t="shared" si="3"/>
        <v>190494.75465215117</v>
      </c>
      <c r="O62" s="229">
        <f t="shared" si="7"/>
        <v>222243.88042750969</v>
      </c>
      <c r="P62" s="231">
        <f t="shared" si="8"/>
        <v>0.72096473339009648</v>
      </c>
      <c r="Q62" s="231">
        <f t="shared" si="9"/>
        <v>0.56075034819229719</v>
      </c>
      <c r="R62" s="231">
        <f t="shared" si="10"/>
        <v>0.48064315559339765</v>
      </c>
      <c r="S62" s="232">
        <f t="shared" si="12"/>
        <v>38.752014358514145</v>
      </c>
    </row>
    <row r="63" spans="1:19" s="233" customFormat="1" x14ac:dyDescent="0.35">
      <c r="A63" s="226"/>
      <c r="B63" s="226">
        <v>3</v>
      </c>
      <c r="C63" s="227">
        <v>143608</v>
      </c>
      <c r="D63" s="228">
        <v>148499</v>
      </c>
      <c r="E63" s="228">
        <f t="shared" si="16"/>
        <v>216352</v>
      </c>
      <c r="F63" s="228">
        <v>128861</v>
      </c>
      <c r="G63" s="228">
        <v>106793</v>
      </c>
      <c r="H63" s="228">
        <v>202655</v>
      </c>
      <c r="I63" s="227"/>
      <c r="J63" s="229">
        <f t="shared" si="17"/>
        <v>106793</v>
      </c>
      <c r="K63" s="229">
        <f t="shared" si="6"/>
        <v>106793</v>
      </c>
      <c r="L63" s="230">
        <f t="shared" si="11"/>
        <v>0.76547438803363654</v>
      </c>
      <c r="M63" s="229">
        <f t="shared" si="2"/>
        <v>148162.58695167312</v>
      </c>
      <c r="N63" s="229">
        <f t="shared" si="3"/>
        <v>190494.75465215117</v>
      </c>
      <c r="O63" s="229">
        <f t="shared" si="7"/>
        <v>222243.88042750969</v>
      </c>
      <c r="P63" s="231">
        <f t="shared" si="8"/>
        <v>0.72078250115080111</v>
      </c>
      <c r="Q63" s="231">
        <f t="shared" si="9"/>
        <v>0.56060861200617862</v>
      </c>
      <c r="R63" s="231">
        <f t="shared" si="10"/>
        <v>0.48052166743386737</v>
      </c>
      <c r="S63" s="232">
        <f t="shared" si="12"/>
        <v>42.183276697677009</v>
      </c>
    </row>
    <row r="64" spans="1:19" s="233" customFormat="1" x14ac:dyDescent="0.35">
      <c r="A64" s="226"/>
      <c r="B64" s="226">
        <v>4</v>
      </c>
      <c r="C64" s="227">
        <v>152647</v>
      </c>
      <c r="D64" s="228">
        <v>184000</v>
      </c>
      <c r="E64" s="228">
        <f t="shared" si="16"/>
        <v>202655</v>
      </c>
      <c r="F64" s="228">
        <v>182775</v>
      </c>
      <c r="G64" s="228">
        <v>126921</v>
      </c>
      <c r="H64" s="228">
        <v>204597</v>
      </c>
      <c r="I64" s="227"/>
      <c r="J64" s="229">
        <f t="shared" si="17"/>
        <v>126921</v>
      </c>
      <c r="K64" s="229">
        <f t="shared" si="6"/>
        <v>126921</v>
      </c>
      <c r="L64" s="249">
        <f>L62</f>
        <v>0.76547438803363654</v>
      </c>
      <c r="M64" s="229">
        <f t="shared" si="2"/>
        <v>148162.58695167312</v>
      </c>
      <c r="N64" s="229">
        <f t="shared" si="3"/>
        <v>190494.75465215117</v>
      </c>
      <c r="O64" s="229">
        <f t="shared" si="7"/>
        <v>222243.88042750969</v>
      </c>
      <c r="P64" s="231">
        <f t="shared" si="8"/>
        <v>0.85663326087440961</v>
      </c>
      <c r="Q64" s="231">
        <f t="shared" si="9"/>
        <v>0.66627031401342962</v>
      </c>
      <c r="R64" s="231">
        <f t="shared" si="10"/>
        <v>0.57108884058293974</v>
      </c>
      <c r="S64" s="232">
        <f t="shared" si="12"/>
        <v>37.172954594587509</v>
      </c>
    </row>
    <row r="65" spans="1:19" s="233" customFormat="1" x14ac:dyDescent="0.35">
      <c r="A65" s="226"/>
      <c r="B65" s="226">
        <v>5</v>
      </c>
      <c r="C65" s="227">
        <v>155300</v>
      </c>
      <c r="D65" s="228">
        <v>159000</v>
      </c>
      <c r="E65" s="228">
        <f t="shared" si="16"/>
        <v>204597</v>
      </c>
      <c r="F65" s="228"/>
      <c r="G65" s="228"/>
      <c r="H65" s="228">
        <f t="shared" ref="H65:H73" si="18">+H64-C65+D65</f>
        <v>208297</v>
      </c>
      <c r="I65" s="227"/>
      <c r="J65" s="229">
        <f t="shared" si="17"/>
        <v>0</v>
      </c>
      <c r="K65" s="229">
        <f t="shared" si="6"/>
        <v>155300</v>
      </c>
      <c r="L65" s="230">
        <f t="shared" si="11"/>
        <v>0.76547438803363654</v>
      </c>
      <c r="M65" s="229">
        <f t="shared" si="2"/>
        <v>148162.58695167312</v>
      </c>
      <c r="N65" s="229">
        <f t="shared" si="3"/>
        <v>190494.75465215117</v>
      </c>
      <c r="O65" s="229">
        <f t="shared" si="7"/>
        <v>222243.88042750969</v>
      </c>
      <c r="P65" s="231">
        <f t="shared" si="8"/>
        <v>1.0481728430582473</v>
      </c>
      <c r="Q65" s="231">
        <f t="shared" si="9"/>
        <v>0.81524554460085896</v>
      </c>
      <c r="R65" s="231">
        <f t="shared" si="10"/>
        <v>0.69878189537216484</v>
      </c>
      <c r="S65" s="232">
        <f t="shared" si="12"/>
        <v>36.88806181584031</v>
      </c>
    </row>
    <row r="66" spans="1:19" s="233" customFormat="1" x14ac:dyDescent="0.35">
      <c r="A66" s="226"/>
      <c r="B66" s="226">
        <v>6</v>
      </c>
      <c r="C66" s="248">
        <v>171301</v>
      </c>
      <c r="D66" s="247">
        <v>151942</v>
      </c>
      <c r="E66" s="228">
        <f t="shared" si="16"/>
        <v>208297</v>
      </c>
      <c r="F66" s="228"/>
      <c r="G66" s="228"/>
      <c r="H66" s="228">
        <f t="shared" si="18"/>
        <v>188938</v>
      </c>
      <c r="I66" s="227"/>
      <c r="J66" s="229">
        <f t="shared" si="17"/>
        <v>0</v>
      </c>
      <c r="K66" s="229">
        <f t="shared" si="6"/>
        <v>171301</v>
      </c>
      <c r="L66" s="230">
        <f t="shared" si="11"/>
        <v>0.76547438803363654</v>
      </c>
      <c r="M66" s="229">
        <f t="shared" si="2"/>
        <v>148162.58695167312</v>
      </c>
      <c r="N66" s="229">
        <f t="shared" si="3"/>
        <v>190494.75465215117</v>
      </c>
      <c r="O66" s="229">
        <f t="shared" si="7"/>
        <v>222243.88042750969</v>
      </c>
      <c r="P66" s="231">
        <f t="shared" si="8"/>
        <v>1.1561690675384471</v>
      </c>
      <c r="Q66" s="231">
        <f t="shared" si="9"/>
        <v>0.89924260808545875</v>
      </c>
      <c r="R66" s="231">
        <f t="shared" si="10"/>
        <v>0.77077937835896471</v>
      </c>
      <c r="S66" s="232">
        <f t="shared" si="12"/>
        <v>34.047180109865096</v>
      </c>
    </row>
    <row r="67" spans="1:19" s="233" customFormat="1" x14ac:dyDescent="0.35">
      <c r="A67" s="226"/>
      <c r="B67" s="226">
        <v>7</v>
      </c>
      <c r="C67" s="227">
        <v>152563</v>
      </c>
      <c r="D67" s="234">
        <v>149900</v>
      </c>
      <c r="E67" s="228">
        <f t="shared" si="16"/>
        <v>188938</v>
      </c>
      <c r="F67" s="228"/>
      <c r="G67" s="228"/>
      <c r="H67" s="228">
        <f t="shared" si="18"/>
        <v>186275</v>
      </c>
      <c r="I67" s="227"/>
      <c r="J67" s="229">
        <f t="shared" si="17"/>
        <v>0</v>
      </c>
      <c r="K67" s="229">
        <f t="shared" si="6"/>
        <v>152563</v>
      </c>
      <c r="L67" s="230">
        <f t="shared" si="11"/>
        <v>0.76547438803363654</v>
      </c>
      <c r="M67" s="229">
        <f t="shared" si="2"/>
        <v>148162.58695167312</v>
      </c>
      <c r="N67" s="229">
        <f t="shared" si="3"/>
        <v>190494.75465215117</v>
      </c>
      <c r="O67" s="229">
        <f t="shared" si="7"/>
        <v>222243.88042750969</v>
      </c>
      <c r="P67" s="231">
        <f t="shared" si="8"/>
        <v>1.0296998934674526</v>
      </c>
      <c r="Q67" s="231">
        <f t="shared" si="9"/>
        <v>0.80087769491912975</v>
      </c>
      <c r="R67" s="231">
        <f t="shared" si="10"/>
        <v>0.68646659564496837</v>
      </c>
      <c r="S67" s="232">
        <f t="shared" si="12"/>
        <v>34.675930599162314</v>
      </c>
    </row>
    <row r="68" spans="1:19" s="233" customFormat="1" x14ac:dyDescent="0.35">
      <c r="A68" s="226"/>
      <c r="B68" s="226">
        <v>8</v>
      </c>
      <c r="C68" s="227">
        <v>125739</v>
      </c>
      <c r="D68" s="234">
        <v>124999</v>
      </c>
      <c r="E68" s="228">
        <f t="shared" si="16"/>
        <v>186275</v>
      </c>
      <c r="F68" s="228"/>
      <c r="G68" s="228"/>
      <c r="H68" s="228">
        <f t="shared" si="18"/>
        <v>185535</v>
      </c>
      <c r="I68" s="227"/>
      <c r="J68" s="229">
        <f t="shared" si="17"/>
        <v>0</v>
      </c>
      <c r="K68" s="229">
        <f t="shared" si="6"/>
        <v>125739</v>
      </c>
      <c r="L68" s="230">
        <f t="shared" si="11"/>
        <v>0.76547438803363654</v>
      </c>
      <c r="M68" s="229">
        <f t="shared" si="2"/>
        <v>148162.58695167312</v>
      </c>
      <c r="N68" s="229">
        <f t="shared" si="3"/>
        <v>190494.75465215117</v>
      </c>
      <c r="O68" s="229">
        <f t="shared" si="7"/>
        <v>222243.88042750969</v>
      </c>
      <c r="P68" s="231">
        <f t="shared" si="8"/>
        <v>0.84865553839858965</v>
      </c>
      <c r="Q68" s="231">
        <f t="shared" si="9"/>
        <v>0.66006541875445857</v>
      </c>
      <c r="R68" s="231">
        <f t="shared" si="10"/>
        <v>0.56577035893239302</v>
      </c>
      <c r="S68" s="232">
        <f t="shared" si="12"/>
        <v>41.480368064005596</v>
      </c>
    </row>
    <row r="69" spans="1:19" s="233" customFormat="1" x14ac:dyDescent="0.35">
      <c r="A69" s="226"/>
      <c r="B69" s="226">
        <v>9</v>
      </c>
      <c r="C69" s="227">
        <v>123483</v>
      </c>
      <c r="D69" s="234">
        <v>121000</v>
      </c>
      <c r="E69" s="228">
        <f t="shared" si="16"/>
        <v>185535</v>
      </c>
      <c r="F69" s="228"/>
      <c r="G69" s="228"/>
      <c r="H69" s="228">
        <f t="shared" si="18"/>
        <v>183052</v>
      </c>
      <c r="I69" s="227"/>
      <c r="J69" s="229">
        <f t="shared" si="17"/>
        <v>0</v>
      </c>
      <c r="K69" s="229">
        <f t="shared" si="6"/>
        <v>123483</v>
      </c>
      <c r="L69" s="230">
        <f t="shared" si="11"/>
        <v>0.76547438803363654</v>
      </c>
      <c r="M69" s="229">
        <f t="shared" si="2"/>
        <v>148162.58695167312</v>
      </c>
      <c r="N69" s="229">
        <f t="shared" si="3"/>
        <v>190494.75465215117</v>
      </c>
      <c r="O69" s="229">
        <f t="shared" si="7"/>
        <v>222243.88042750969</v>
      </c>
      <c r="P69" s="231">
        <f t="shared" si="8"/>
        <v>0.83342902240413108</v>
      </c>
      <c r="Q69" s="231">
        <f t="shared" si="9"/>
        <v>0.64822257298099084</v>
      </c>
      <c r="R69" s="231">
        <f t="shared" si="10"/>
        <v>0.55561934826942072</v>
      </c>
      <c r="S69" s="232">
        <f t="shared" si="12"/>
        <v>42.070406452710088</v>
      </c>
    </row>
    <row r="70" spans="1:19" s="233" customFormat="1" x14ac:dyDescent="0.35">
      <c r="A70" s="226"/>
      <c r="B70" s="226">
        <v>10</v>
      </c>
      <c r="C70" s="234">
        <f>AVERAGE(C57:C60)</f>
        <v>135585.25</v>
      </c>
      <c r="D70" s="234">
        <f>+C70</f>
        <v>135585.25</v>
      </c>
      <c r="E70" s="228">
        <f t="shared" si="16"/>
        <v>183052</v>
      </c>
      <c r="F70" s="228"/>
      <c r="G70" s="228"/>
      <c r="H70" s="228">
        <f t="shared" si="18"/>
        <v>183052</v>
      </c>
      <c r="I70" s="227"/>
      <c r="J70" s="229">
        <f t="shared" si="17"/>
        <v>0</v>
      </c>
      <c r="K70" s="229">
        <f t="shared" si="6"/>
        <v>135585.25</v>
      </c>
      <c r="L70" s="230">
        <f t="shared" si="11"/>
        <v>0.76547438803363654</v>
      </c>
      <c r="M70" s="229">
        <f t="shared" si="2"/>
        <v>148162.58695167312</v>
      </c>
      <c r="N70" s="229">
        <f t="shared" si="3"/>
        <v>190494.75465215117</v>
      </c>
      <c r="O70" s="229">
        <f t="shared" si="7"/>
        <v>222243.88042750969</v>
      </c>
      <c r="P70" s="231">
        <f t="shared" si="8"/>
        <v>0.91511124899718765</v>
      </c>
      <c r="Q70" s="231">
        <f t="shared" si="9"/>
        <v>0.7117531936644792</v>
      </c>
      <c r="R70" s="231">
        <f t="shared" si="10"/>
        <v>0.61007416599812503</v>
      </c>
      <c r="S70" s="232">
        <f t="shared" si="12"/>
        <v>37.802460075856338</v>
      </c>
    </row>
    <row r="71" spans="1:19" s="233" customFormat="1" x14ac:dyDescent="0.35">
      <c r="A71" s="226"/>
      <c r="B71" s="226">
        <v>11</v>
      </c>
      <c r="C71" s="234">
        <f>+C70</f>
        <v>135585.25</v>
      </c>
      <c r="D71" s="234">
        <f t="shared" ref="D70:D86" si="19">+D70</f>
        <v>135585.25</v>
      </c>
      <c r="E71" s="228">
        <f t="shared" si="16"/>
        <v>183052</v>
      </c>
      <c r="F71" s="228"/>
      <c r="G71" s="228"/>
      <c r="H71" s="228">
        <f t="shared" si="18"/>
        <v>183052</v>
      </c>
      <c r="I71" s="227"/>
      <c r="J71" s="229">
        <f t="shared" si="17"/>
        <v>0</v>
      </c>
      <c r="K71" s="229">
        <f t="shared" si="6"/>
        <v>135585.25</v>
      </c>
      <c r="L71" s="230">
        <f t="shared" si="11"/>
        <v>0.76547438803363654</v>
      </c>
      <c r="M71" s="229">
        <f t="shared" si="2"/>
        <v>148162.58695167312</v>
      </c>
      <c r="N71" s="229">
        <f t="shared" si="3"/>
        <v>190494.75465215117</v>
      </c>
      <c r="O71" s="229">
        <f t="shared" si="7"/>
        <v>222243.88042750969</v>
      </c>
      <c r="P71" s="231">
        <f t="shared" si="8"/>
        <v>0.91511124899718765</v>
      </c>
      <c r="Q71" s="231">
        <f t="shared" si="9"/>
        <v>0.7117531936644792</v>
      </c>
      <c r="R71" s="231">
        <f t="shared" si="10"/>
        <v>0.61007416599812503</v>
      </c>
      <c r="S71" s="232">
        <f t="shared" si="12"/>
        <v>37.802460075856338</v>
      </c>
    </row>
    <row r="72" spans="1:19" s="233" customFormat="1" x14ac:dyDescent="0.35">
      <c r="A72" s="226"/>
      <c r="B72" s="226">
        <v>12</v>
      </c>
      <c r="C72" s="234">
        <f t="shared" ref="C72:C86" si="20">+C71</f>
        <v>135585.25</v>
      </c>
      <c r="D72" s="234">
        <f t="shared" si="19"/>
        <v>135585.25</v>
      </c>
      <c r="E72" s="228">
        <f t="shared" si="16"/>
        <v>183052</v>
      </c>
      <c r="F72" s="228"/>
      <c r="G72" s="228"/>
      <c r="H72" s="228">
        <f t="shared" si="18"/>
        <v>183052</v>
      </c>
      <c r="I72" s="227"/>
      <c r="J72" s="229">
        <f t="shared" si="17"/>
        <v>0</v>
      </c>
      <c r="K72" s="229">
        <f t="shared" si="6"/>
        <v>135585.25</v>
      </c>
      <c r="L72" s="230">
        <f t="shared" si="11"/>
        <v>0.76547438803363654</v>
      </c>
      <c r="M72" s="229">
        <f t="shared" si="2"/>
        <v>148162.58695167312</v>
      </c>
      <c r="N72" s="229">
        <f t="shared" si="3"/>
        <v>190494.75465215117</v>
      </c>
      <c r="O72" s="229">
        <f t="shared" si="7"/>
        <v>222243.88042750969</v>
      </c>
      <c r="P72" s="231">
        <f t="shared" si="8"/>
        <v>0.91511124899718765</v>
      </c>
      <c r="Q72" s="231">
        <f t="shared" si="9"/>
        <v>0.7117531936644792</v>
      </c>
      <c r="R72" s="231">
        <f t="shared" si="10"/>
        <v>0.61007416599812503</v>
      </c>
      <c r="S72" s="232">
        <f t="shared" si="12"/>
        <v>37.802460075856338</v>
      </c>
    </row>
    <row r="73" spans="1:19" s="233" customFormat="1" x14ac:dyDescent="0.35">
      <c r="A73" s="226"/>
      <c r="B73" s="226">
        <v>13</v>
      </c>
      <c r="C73" s="234">
        <f t="shared" si="20"/>
        <v>135585.25</v>
      </c>
      <c r="D73" s="234">
        <f t="shared" si="19"/>
        <v>135585.25</v>
      </c>
      <c r="E73" s="228">
        <f t="shared" si="16"/>
        <v>183052</v>
      </c>
      <c r="F73" s="227"/>
      <c r="G73" s="227"/>
      <c r="H73" s="228">
        <f t="shared" si="18"/>
        <v>183052</v>
      </c>
      <c r="I73" s="227"/>
      <c r="J73" s="229">
        <f t="shared" si="17"/>
        <v>0</v>
      </c>
      <c r="K73" s="229">
        <f t="shared" si="6"/>
        <v>135585.25</v>
      </c>
      <c r="L73" s="230">
        <f t="shared" si="11"/>
        <v>0.76547438803363654</v>
      </c>
      <c r="M73" s="229">
        <f t="shared" si="2"/>
        <v>148162.58695167312</v>
      </c>
      <c r="N73" s="229">
        <f t="shared" si="3"/>
        <v>190494.75465215117</v>
      </c>
      <c r="O73" s="229">
        <f t="shared" si="7"/>
        <v>222243.88042750969</v>
      </c>
      <c r="P73" s="231">
        <f t="shared" ref="P73" si="21">IF(K73=0,0%,K73/M73)</f>
        <v>0.91511124899718765</v>
      </c>
      <c r="Q73" s="231">
        <f t="shared" ref="Q73" si="22">IF(K73=0,0%,K73/N73)</f>
        <v>0.7117531936644792</v>
      </c>
      <c r="R73" s="231">
        <f t="shared" ref="R73" si="23">IF(K73=0,0%,K73/O73)</f>
        <v>0.61007416599812503</v>
      </c>
      <c r="S73" s="232">
        <f t="shared" si="12"/>
        <v>37.802460075856338</v>
      </c>
    </row>
    <row r="74" spans="1:19" x14ac:dyDescent="0.35">
      <c r="A74" s="1">
        <f>$A$36</f>
        <v>2026</v>
      </c>
      <c r="B74" s="1">
        <v>1</v>
      </c>
      <c r="C74" s="234">
        <f t="shared" si="20"/>
        <v>135585.25</v>
      </c>
      <c r="D74" s="234">
        <f t="shared" si="19"/>
        <v>135585.25</v>
      </c>
      <c r="E74" s="76">
        <f t="shared" ref="E74:E76" si="24">H73</f>
        <v>183052</v>
      </c>
      <c r="F74" s="30"/>
      <c r="G74" s="30"/>
      <c r="H74" s="76">
        <f t="shared" ref="H74:H76" si="25">IF(F74&gt;0,E74+F74+I74-G74,E74+D74+I74-C74)</f>
        <v>183052</v>
      </c>
      <c r="I74" s="30"/>
      <c r="J74" s="5"/>
      <c r="K74" s="5">
        <f t="shared" si="6"/>
        <v>135585.25</v>
      </c>
      <c r="L74" s="32">
        <f t="shared" si="11"/>
        <v>0.76547438803363654</v>
      </c>
      <c r="M74" s="5">
        <f t="shared" si="2"/>
        <v>148162.58695167312</v>
      </c>
      <c r="N74" s="5">
        <f t="shared" si="3"/>
        <v>190494.75465215117</v>
      </c>
      <c r="O74" s="5">
        <f t="shared" si="7"/>
        <v>222243.88042750969</v>
      </c>
      <c r="P74" s="225">
        <f t="shared" si="8"/>
        <v>0.91511124899718765</v>
      </c>
      <c r="Q74" s="225">
        <f t="shared" si="9"/>
        <v>0.7117531936644792</v>
      </c>
      <c r="R74" s="225">
        <f t="shared" si="10"/>
        <v>0.61007416599812503</v>
      </c>
      <c r="S74" s="82">
        <f t="shared" si="12"/>
        <v>37.802460075856338</v>
      </c>
    </row>
    <row r="75" spans="1:19" x14ac:dyDescent="0.35">
      <c r="A75" s="1"/>
      <c r="B75" s="1">
        <v>2</v>
      </c>
      <c r="C75" s="234">
        <f t="shared" si="20"/>
        <v>135585.25</v>
      </c>
      <c r="D75" s="234">
        <f t="shared" si="19"/>
        <v>135585.25</v>
      </c>
      <c r="E75" s="76">
        <f t="shared" si="24"/>
        <v>183052</v>
      </c>
      <c r="F75" s="30"/>
      <c r="G75" s="30"/>
      <c r="H75" s="76">
        <f t="shared" si="25"/>
        <v>183052</v>
      </c>
      <c r="I75" s="30"/>
      <c r="J75" s="5"/>
      <c r="K75" s="5">
        <f t="shared" si="6"/>
        <v>135585.25</v>
      </c>
      <c r="L75" s="32">
        <f t="shared" si="11"/>
        <v>0.76547438803363654</v>
      </c>
      <c r="M75" s="5">
        <f t="shared" si="2"/>
        <v>148162.58695167312</v>
      </c>
      <c r="N75" s="5">
        <f t="shared" si="3"/>
        <v>190494.75465215117</v>
      </c>
      <c r="O75" s="5">
        <f t="shared" si="7"/>
        <v>222243.88042750969</v>
      </c>
      <c r="P75" s="225">
        <f t="shared" si="8"/>
        <v>0.91511124899718765</v>
      </c>
      <c r="Q75" s="225">
        <f t="shared" si="9"/>
        <v>0.7117531936644792</v>
      </c>
      <c r="R75" s="225">
        <f t="shared" si="10"/>
        <v>0.61007416599812503</v>
      </c>
      <c r="S75" s="82">
        <f t="shared" si="12"/>
        <v>37.802460075856338</v>
      </c>
    </row>
    <row r="76" spans="1:19" x14ac:dyDescent="0.35">
      <c r="A76" s="1"/>
      <c r="B76" s="1">
        <v>3</v>
      </c>
      <c r="C76" s="234">
        <f t="shared" si="20"/>
        <v>135585.25</v>
      </c>
      <c r="D76" s="234">
        <f t="shared" si="19"/>
        <v>135585.25</v>
      </c>
      <c r="E76" s="76">
        <f t="shared" si="24"/>
        <v>183052</v>
      </c>
      <c r="F76" s="30"/>
      <c r="G76" s="30"/>
      <c r="H76" s="76">
        <f t="shared" si="25"/>
        <v>183052</v>
      </c>
      <c r="I76" s="30"/>
      <c r="J76" s="5"/>
      <c r="K76" s="5">
        <f t="shared" si="6"/>
        <v>135585.25</v>
      </c>
      <c r="L76" s="32">
        <f t="shared" si="11"/>
        <v>0.76547438803363654</v>
      </c>
      <c r="M76" s="5">
        <f t="shared" si="2"/>
        <v>148162.58695167312</v>
      </c>
      <c r="N76" s="5">
        <f t="shared" si="3"/>
        <v>190494.75465215117</v>
      </c>
      <c r="O76" s="5">
        <f t="shared" si="7"/>
        <v>222243.88042750969</v>
      </c>
      <c r="P76" s="225">
        <f t="shared" si="8"/>
        <v>0.91511124899718765</v>
      </c>
      <c r="Q76" s="225">
        <f t="shared" si="9"/>
        <v>0.7117531936644792</v>
      </c>
      <c r="R76" s="225">
        <f t="shared" si="10"/>
        <v>0.61007416599812503</v>
      </c>
      <c r="S76" s="82">
        <f t="shared" si="12"/>
        <v>37.802460075856338</v>
      </c>
    </row>
    <row r="77" spans="1:19" x14ac:dyDescent="0.35">
      <c r="A77" s="1"/>
      <c r="B77" s="1">
        <v>4</v>
      </c>
      <c r="C77" s="234">
        <f t="shared" si="20"/>
        <v>135585.25</v>
      </c>
      <c r="D77" s="234">
        <f t="shared" si="19"/>
        <v>135585.25</v>
      </c>
      <c r="E77" s="76">
        <f t="shared" ref="E77:E83" si="26">H76</f>
        <v>183052</v>
      </c>
      <c r="F77" s="30"/>
      <c r="G77" s="30"/>
      <c r="H77" s="76">
        <f t="shared" ref="H77:H84" si="27">IF(F77&gt;0,E77+F77+I77-G77,E77+D77+I77-C77)</f>
        <v>183052</v>
      </c>
      <c r="I77" s="30"/>
      <c r="J77" s="5"/>
      <c r="K77" s="5">
        <f t="shared" si="6"/>
        <v>135585.25</v>
      </c>
      <c r="L77" s="32">
        <f t="shared" si="11"/>
        <v>0.76547438803363654</v>
      </c>
      <c r="M77" s="5">
        <f t="shared" si="2"/>
        <v>148162.58695167312</v>
      </c>
      <c r="N77" s="5">
        <f t="shared" si="3"/>
        <v>190494.75465215117</v>
      </c>
      <c r="O77" s="5">
        <f t="shared" si="7"/>
        <v>222243.88042750969</v>
      </c>
      <c r="P77" s="225">
        <f t="shared" si="8"/>
        <v>0.91511124899718765</v>
      </c>
      <c r="Q77" s="225">
        <f t="shared" si="9"/>
        <v>0.7117531936644792</v>
      </c>
      <c r="R77" s="225">
        <f t="shared" si="10"/>
        <v>0.61007416599812503</v>
      </c>
      <c r="S77" s="82">
        <f t="shared" si="12"/>
        <v>37.802460075856338</v>
      </c>
    </row>
    <row r="78" spans="1:19" x14ac:dyDescent="0.35">
      <c r="A78" s="1"/>
      <c r="B78" s="1">
        <v>5</v>
      </c>
      <c r="C78" s="234">
        <f t="shared" si="20"/>
        <v>135585.25</v>
      </c>
      <c r="D78" s="234">
        <f t="shared" si="19"/>
        <v>135585.25</v>
      </c>
      <c r="E78" s="76">
        <f t="shared" si="26"/>
        <v>183052</v>
      </c>
      <c r="F78" s="30"/>
      <c r="G78" s="30"/>
      <c r="H78" s="76">
        <f t="shared" si="27"/>
        <v>183052</v>
      </c>
      <c r="I78" s="30"/>
      <c r="J78" s="5"/>
      <c r="K78" s="5">
        <f t="shared" si="6"/>
        <v>135585.25</v>
      </c>
      <c r="L78" s="32">
        <f t="shared" si="11"/>
        <v>0.76547438803363654</v>
      </c>
      <c r="M78" s="5">
        <f t="shared" si="2"/>
        <v>148162.58695167312</v>
      </c>
      <c r="N78" s="5">
        <f t="shared" si="3"/>
        <v>190494.75465215117</v>
      </c>
      <c r="O78" s="5">
        <f t="shared" si="7"/>
        <v>222243.88042750969</v>
      </c>
      <c r="P78" s="225">
        <f t="shared" si="8"/>
        <v>0.91511124899718765</v>
      </c>
      <c r="Q78" s="225">
        <f t="shared" si="9"/>
        <v>0.7117531936644792</v>
      </c>
      <c r="R78" s="225">
        <f t="shared" si="10"/>
        <v>0.61007416599812503</v>
      </c>
      <c r="S78" s="82">
        <f t="shared" si="12"/>
        <v>37.802460075856338</v>
      </c>
    </row>
    <row r="79" spans="1:19" x14ac:dyDescent="0.35">
      <c r="A79" s="1"/>
      <c r="B79" s="1">
        <v>6</v>
      </c>
      <c r="C79" s="234">
        <f t="shared" si="20"/>
        <v>135585.25</v>
      </c>
      <c r="D79" s="234">
        <f t="shared" si="19"/>
        <v>135585.25</v>
      </c>
      <c r="E79" s="76">
        <f t="shared" si="26"/>
        <v>183052</v>
      </c>
      <c r="F79" s="30"/>
      <c r="G79" s="30"/>
      <c r="H79" s="76">
        <f t="shared" si="27"/>
        <v>183052</v>
      </c>
      <c r="I79" s="30"/>
      <c r="J79" s="5"/>
      <c r="K79" s="5">
        <f t="shared" si="6"/>
        <v>135585.25</v>
      </c>
      <c r="L79" s="32">
        <f t="shared" si="11"/>
        <v>0.76547438803363654</v>
      </c>
      <c r="M79" s="5">
        <f t="shared" si="2"/>
        <v>148162.58695167312</v>
      </c>
      <c r="N79" s="5">
        <f t="shared" si="3"/>
        <v>190494.75465215117</v>
      </c>
      <c r="O79" s="5">
        <f t="shared" si="7"/>
        <v>222243.88042750969</v>
      </c>
      <c r="P79" s="225">
        <f t="shared" si="8"/>
        <v>0.91511124899718765</v>
      </c>
      <c r="Q79" s="225">
        <f t="shared" si="9"/>
        <v>0.7117531936644792</v>
      </c>
      <c r="R79" s="225">
        <f t="shared" si="10"/>
        <v>0.61007416599812503</v>
      </c>
      <c r="S79" s="82">
        <f t="shared" si="12"/>
        <v>37.802460075856338</v>
      </c>
    </row>
    <row r="80" spans="1:19" x14ac:dyDescent="0.35">
      <c r="A80" s="1"/>
      <c r="B80" s="1">
        <v>7</v>
      </c>
      <c r="C80" s="234">
        <f t="shared" si="20"/>
        <v>135585.25</v>
      </c>
      <c r="D80" s="234">
        <f t="shared" si="19"/>
        <v>135585.25</v>
      </c>
      <c r="E80" s="76">
        <f t="shared" si="26"/>
        <v>183052</v>
      </c>
      <c r="F80" s="30"/>
      <c r="G80" s="30"/>
      <c r="H80" s="76">
        <f t="shared" si="27"/>
        <v>183052</v>
      </c>
      <c r="I80" s="30"/>
      <c r="J80" s="5"/>
      <c r="K80" s="5">
        <f t="shared" si="6"/>
        <v>135585.25</v>
      </c>
      <c r="L80" s="32">
        <f t="shared" si="11"/>
        <v>0.76547438803363654</v>
      </c>
      <c r="M80" s="5">
        <f t="shared" si="2"/>
        <v>148162.58695167312</v>
      </c>
      <c r="N80" s="5">
        <f t="shared" si="3"/>
        <v>190494.75465215117</v>
      </c>
      <c r="O80" s="5">
        <f t="shared" si="7"/>
        <v>222243.88042750969</v>
      </c>
      <c r="P80" s="225">
        <f t="shared" si="8"/>
        <v>0.91511124899718765</v>
      </c>
      <c r="Q80" s="225">
        <f t="shared" si="9"/>
        <v>0.7117531936644792</v>
      </c>
      <c r="R80" s="225">
        <f t="shared" si="10"/>
        <v>0.61007416599812503</v>
      </c>
      <c r="S80" s="82">
        <f t="shared" si="12"/>
        <v>37.802460075856338</v>
      </c>
    </row>
    <row r="81" spans="1:19" x14ac:dyDescent="0.35">
      <c r="A81" s="1"/>
      <c r="B81" s="1">
        <v>8</v>
      </c>
      <c r="C81" s="234">
        <f t="shared" si="20"/>
        <v>135585.25</v>
      </c>
      <c r="D81" s="234">
        <f t="shared" si="19"/>
        <v>135585.25</v>
      </c>
      <c r="E81" s="76">
        <f t="shared" si="26"/>
        <v>183052</v>
      </c>
      <c r="F81" s="30"/>
      <c r="G81" s="30"/>
      <c r="H81" s="76">
        <f t="shared" si="27"/>
        <v>183052</v>
      </c>
      <c r="I81" s="30"/>
      <c r="J81" s="5"/>
      <c r="K81" s="5">
        <f t="shared" si="6"/>
        <v>135585.25</v>
      </c>
      <c r="L81" s="32">
        <f t="shared" si="11"/>
        <v>0.76547438803363654</v>
      </c>
      <c r="M81" s="5">
        <f t="shared" si="2"/>
        <v>148162.58695167312</v>
      </c>
      <c r="N81" s="5">
        <f t="shared" si="3"/>
        <v>190494.75465215117</v>
      </c>
      <c r="O81" s="5">
        <f t="shared" si="7"/>
        <v>222243.88042750969</v>
      </c>
      <c r="P81" s="225">
        <f t="shared" si="8"/>
        <v>0.91511124899718765</v>
      </c>
      <c r="Q81" s="225">
        <f t="shared" si="9"/>
        <v>0.7117531936644792</v>
      </c>
      <c r="R81" s="225">
        <f t="shared" si="10"/>
        <v>0.61007416599812503</v>
      </c>
      <c r="S81" s="82">
        <f t="shared" si="12"/>
        <v>37.802460075856338</v>
      </c>
    </row>
    <row r="82" spans="1:19" x14ac:dyDescent="0.35">
      <c r="A82" s="1"/>
      <c r="B82" s="1">
        <v>9</v>
      </c>
      <c r="C82" s="234">
        <f t="shared" si="20"/>
        <v>135585.25</v>
      </c>
      <c r="D82" s="234">
        <f t="shared" si="19"/>
        <v>135585.25</v>
      </c>
      <c r="E82" s="76">
        <f t="shared" si="26"/>
        <v>183052</v>
      </c>
      <c r="F82" s="30"/>
      <c r="G82" s="30"/>
      <c r="H82" s="76">
        <f t="shared" si="27"/>
        <v>183052</v>
      </c>
      <c r="I82" s="30"/>
      <c r="J82" s="5"/>
      <c r="K82" s="5">
        <f t="shared" si="6"/>
        <v>135585.25</v>
      </c>
      <c r="L82" s="32">
        <f t="shared" si="11"/>
        <v>0.76547438803363654</v>
      </c>
      <c r="M82" s="5">
        <f t="shared" si="2"/>
        <v>148162.58695167312</v>
      </c>
      <c r="N82" s="5">
        <f t="shared" si="3"/>
        <v>190494.75465215117</v>
      </c>
      <c r="O82" s="5">
        <f t="shared" si="7"/>
        <v>222243.88042750969</v>
      </c>
      <c r="P82" s="225">
        <f t="shared" si="8"/>
        <v>0.91511124899718765</v>
      </c>
      <c r="Q82" s="225">
        <f t="shared" si="9"/>
        <v>0.7117531936644792</v>
      </c>
      <c r="R82" s="225">
        <f t="shared" si="10"/>
        <v>0.61007416599812503</v>
      </c>
      <c r="S82" s="82">
        <f t="shared" si="12"/>
        <v>37.802460075856338</v>
      </c>
    </row>
    <row r="83" spans="1:19" x14ac:dyDescent="0.35">
      <c r="A83" s="1"/>
      <c r="B83" s="1">
        <v>10</v>
      </c>
      <c r="C83" s="234">
        <f t="shared" si="20"/>
        <v>135585.25</v>
      </c>
      <c r="D83" s="234">
        <f t="shared" si="19"/>
        <v>135585.25</v>
      </c>
      <c r="E83" s="76">
        <f t="shared" si="26"/>
        <v>183052</v>
      </c>
      <c r="F83" s="30"/>
      <c r="G83" s="30"/>
      <c r="H83" s="76">
        <f t="shared" si="27"/>
        <v>183052</v>
      </c>
      <c r="I83" s="30"/>
      <c r="J83" s="5"/>
      <c r="K83" s="5">
        <f t="shared" si="6"/>
        <v>135585.25</v>
      </c>
      <c r="L83" s="32">
        <f t="shared" si="11"/>
        <v>0.76547438803363654</v>
      </c>
      <c r="M83" s="5">
        <f t="shared" si="2"/>
        <v>148162.58695167312</v>
      </c>
      <c r="N83" s="5">
        <f t="shared" si="3"/>
        <v>190494.75465215117</v>
      </c>
      <c r="O83" s="5">
        <f t="shared" si="7"/>
        <v>222243.88042750969</v>
      </c>
      <c r="P83" s="225">
        <f t="shared" si="8"/>
        <v>0.91511124899718765</v>
      </c>
      <c r="Q83" s="225">
        <f t="shared" si="9"/>
        <v>0.7117531936644792</v>
      </c>
      <c r="R83" s="225">
        <f t="shared" si="10"/>
        <v>0.61007416599812503</v>
      </c>
      <c r="S83" s="82">
        <f t="shared" si="12"/>
        <v>37.802460075856338</v>
      </c>
    </row>
    <row r="84" spans="1:19" x14ac:dyDescent="0.35">
      <c r="A84" s="1"/>
      <c r="B84" s="1">
        <v>11</v>
      </c>
      <c r="C84" s="234">
        <f t="shared" si="20"/>
        <v>135585.25</v>
      </c>
      <c r="D84" s="234">
        <f t="shared" si="19"/>
        <v>135585.25</v>
      </c>
      <c r="E84" s="76">
        <f>+E83</f>
        <v>183052</v>
      </c>
      <c r="F84" s="30"/>
      <c r="G84" s="30"/>
      <c r="H84" s="76">
        <f t="shared" si="27"/>
        <v>183052</v>
      </c>
      <c r="I84" s="30"/>
      <c r="J84" s="5"/>
      <c r="K84" s="5">
        <f t="shared" si="6"/>
        <v>135585.25</v>
      </c>
      <c r="L84" s="32">
        <f t="shared" si="11"/>
        <v>0.76547438803363654</v>
      </c>
      <c r="M84" s="5">
        <f t="shared" si="2"/>
        <v>148162.58695167312</v>
      </c>
      <c r="N84" s="5">
        <f t="shared" si="3"/>
        <v>190494.75465215117</v>
      </c>
      <c r="O84" s="5">
        <f t="shared" si="7"/>
        <v>222243.88042750969</v>
      </c>
      <c r="P84" s="225">
        <f t="shared" si="8"/>
        <v>0.91511124899718765</v>
      </c>
      <c r="Q84" s="225">
        <f t="shared" si="9"/>
        <v>0.7117531936644792</v>
      </c>
      <c r="R84" s="225">
        <f t="shared" si="10"/>
        <v>0.61007416599812503</v>
      </c>
      <c r="S84" s="82">
        <f t="shared" si="12"/>
        <v>37.802460075856338</v>
      </c>
    </row>
    <row r="85" spans="1:19" x14ac:dyDescent="0.35">
      <c r="A85" s="1"/>
      <c r="B85" s="1">
        <v>12</v>
      </c>
      <c r="C85" s="234">
        <f t="shared" si="20"/>
        <v>135585.25</v>
      </c>
      <c r="D85" s="234">
        <f t="shared" si="19"/>
        <v>135585.25</v>
      </c>
      <c r="E85" s="76">
        <f>+E84</f>
        <v>183052</v>
      </c>
      <c r="F85" s="30"/>
      <c r="G85" s="30"/>
      <c r="H85" s="76">
        <f>IF(F85&gt;0,E85+F85+I85-G85,E85+D85+I85-C85)</f>
        <v>183052</v>
      </c>
      <c r="I85" s="30"/>
      <c r="J85" s="5"/>
      <c r="K85" s="5">
        <f t="shared" si="6"/>
        <v>135585.25</v>
      </c>
      <c r="L85" s="32">
        <f t="shared" si="11"/>
        <v>0.76547438803363654</v>
      </c>
      <c r="M85" s="5">
        <f t="shared" si="2"/>
        <v>148162.58695167312</v>
      </c>
      <c r="N85" s="5">
        <f t="shared" si="3"/>
        <v>190494.75465215117</v>
      </c>
      <c r="O85" s="5">
        <f t="shared" si="7"/>
        <v>222243.88042750969</v>
      </c>
      <c r="P85" s="225">
        <f t="shared" si="8"/>
        <v>0.91511124899718765</v>
      </c>
      <c r="Q85" s="225">
        <f t="shared" si="9"/>
        <v>0.7117531936644792</v>
      </c>
      <c r="R85" s="225">
        <f t="shared" si="10"/>
        <v>0.61007416599812503</v>
      </c>
      <c r="S85" s="82">
        <f t="shared" si="12"/>
        <v>37.802460075856338</v>
      </c>
    </row>
    <row r="86" spans="1:19" x14ac:dyDescent="0.35">
      <c r="A86" s="1"/>
      <c r="B86" s="1">
        <v>13</v>
      </c>
      <c r="C86" s="234">
        <f t="shared" si="20"/>
        <v>135585.25</v>
      </c>
      <c r="D86" s="234">
        <f t="shared" si="19"/>
        <v>135585.25</v>
      </c>
      <c r="E86" s="76">
        <f>+E85</f>
        <v>183052</v>
      </c>
      <c r="F86" s="30"/>
      <c r="G86" s="30"/>
      <c r="H86" s="76">
        <f>IF(F86&gt;0,E86+F86+I86-G86,E86+D86+I86-C86)</f>
        <v>183052</v>
      </c>
      <c r="I86" s="30"/>
      <c r="J86" s="5"/>
      <c r="K86" s="5">
        <f t="shared" si="6"/>
        <v>135585.25</v>
      </c>
      <c r="L86" s="32">
        <f t="shared" si="11"/>
        <v>0.76547438803363654</v>
      </c>
      <c r="M86" s="5">
        <f t="shared" si="2"/>
        <v>148162.58695167312</v>
      </c>
      <c r="N86" s="5">
        <f t="shared" si="3"/>
        <v>190494.75465215117</v>
      </c>
      <c r="O86" s="5">
        <f t="shared" si="7"/>
        <v>222243.88042750969</v>
      </c>
      <c r="P86" s="225">
        <f t="shared" si="8"/>
        <v>0.91511124899718765</v>
      </c>
      <c r="Q86" s="225">
        <f t="shared" si="9"/>
        <v>0.7117531936644792</v>
      </c>
      <c r="R86" s="225">
        <f t="shared" si="10"/>
        <v>0.61007416599812503</v>
      </c>
      <c r="S86" s="82">
        <f t="shared" si="12"/>
        <v>37.802460075856338</v>
      </c>
    </row>
    <row r="87" spans="1:19" x14ac:dyDescent="0.35">
      <c r="A87" s="1">
        <f>$A$37</f>
        <v>2027</v>
      </c>
      <c r="B87" s="1">
        <v>1</v>
      </c>
      <c r="C87" s="30">
        <f t="shared" ref="C87:C99" si="28">IF(ISBLANK(G74),C74*(1+$H$37),G74*(1+$H$37))</f>
        <v>142364.51250000001</v>
      </c>
      <c r="D87" s="30"/>
      <c r="E87" s="30"/>
      <c r="F87" s="30"/>
      <c r="G87" s="30"/>
      <c r="H87" s="30"/>
      <c r="I87" s="30"/>
      <c r="J87" s="5"/>
      <c r="K87" s="5">
        <f t="shared" si="6"/>
        <v>142364.51250000001</v>
      </c>
      <c r="L87" s="32">
        <f t="shared" si="11"/>
        <v>0.76547438803363654</v>
      </c>
      <c r="M87" s="5">
        <f t="shared" si="2"/>
        <v>148162.58695167312</v>
      </c>
      <c r="N87" s="5">
        <f t="shared" si="3"/>
        <v>190494.75465215117</v>
      </c>
      <c r="O87" s="5">
        <f t="shared" si="7"/>
        <v>222243.88042750969</v>
      </c>
      <c r="P87" s="70">
        <f t="shared" si="8"/>
        <v>0.96086681144704711</v>
      </c>
      <c r="Q87" s="70">
        <f t="shared" si="9"/>
        <v>0.74734085334770317</v>
      </c>
      <c r="R87" s="70">
        <f t="shared" si="10"/>
        <v>0.64057787429803137</v>
      </c>
      <c r="S87" s="82" t="e">
        <f t="shared" si="12"/>
        <v>#N/A</v>
      </c>
    </row>
    <row r="88" spans="1:19" x14ac:dyDescent="0.35">
      <c r="A88" s="1"/>
      <c r="B88" s="1">
        <v>2</v>
      </c>
      <c r="C88" s="30">
        <f t="shared" si="28"/>
        <v>142364.51250000001</v>
      </c>
      <c r="D88" s="30"/>
      <c r="E88" s="30"/>
      <c r="F88" s="30"/>
      <c r="G88" s="30"/>
      <c r="H88" s="30"/>
      <c r="I88" s="30"/>
      <c r="J88" s="5"/>
      <c r="K88" s="5">
        <f t="shared" si="6"/>
        <v>142364.51250000001</v>
      </c>
      <c r="L88" s="32">
        <f t="shared" si="11"/>
        <v>0.76547438803363654</v>
      </c>
      <c r="M88" s="5">
        <f t="shared" si="2"/>
        <v>148162.58695167312</v>
      </c>
      <c r="N88" s="5">
        <f t="shared" si="3"/>
        <v>190494.75465215117</v>
      </c>
      <c r="O88" s="5">
        <f t="shared" si="7"/>
        <v>222243.88042750969</v>
      </c>
      <c r="P88" s="70">
        <f t="shared" si="8"/>
        <v>0.96086681144704711</v>
      </c>
      <c r="Q88" s="70">
        <f t="shared" si="9"/>
        <v>0.74734085334770317</v>
      </c>
      <c r="R88" s="70">
        <f t="shared" si="10"/>
        <v>0.64057787429803137</v>
      </c>
      <c r="S88" s="82" t="e">
        <f t="shared" si="12"/>
        <v>#N/A</v>
      </c>
    </row>
    <row r="89" spans="1:19" x14ac:dyDescent="0.35">
      <c r="A89" s="1"/>
      <c r="B89" s="1">
        <v>3</v>
      </c>
      <c r="C89" s="30">
        <f t="shared" si="28"/>
        <v>142364.51250000001</v>
      </c>
      <c r="D89" s="30"/>
      <c r="E89" s="30"/>
      <c r="F89" s="30"/>
      <c r="G89" s="30"/>
      <c r="H89" s="30"/>
      <c r="I89" s="30"/>
      <c r="J89" s="5"/>
      <c r="K89" s="5">
        <f t="shared" si="6"/>
        <v>142364.51250000001</v>
      </c>
      <c r="L89" s="32">
        <f t="shared" si="11"/>
        <v>0.76547438803363654</v>
      </c>
      <c r="M89" s="5">
        <f t="shared" si="2"/>
        <v>148162.58695167312</v>
      </c>
      <c r="N89" s="5">
        <f t="shared" si="3"/>
        <v>190494.75465215117</v>
      </c>
      <c r="O89" s="5">
        <f t="shared" si="7"/>
        <v>222243.88042750969</v>
      </c>
      <c r="P89" s="70">
        <f t="shared" si="8"/>
        <v>0.96086681144704711</v>
      </c>
      <c r="Q89" s="70">
        <f t="shared" si="9"/>
        <v>0.74734085334770317</v>
      </c>
      <c r="R89" s="70">
        <f t="shared" si="10"/>
        <v>0.64057787429803137</v>
      </c>
      <c r="S89" s="82" t="e">
        <f t="shared" si="12"/>
        <v>#N/A</v>
      </c>
    </row>
    <row r="90" spans="1:19" x14ac:dyDescent="0.35">
      <c r="A90" s="1"/>
      <c r="B90" s="1">
        <v>4</v>
      </c>
      <c r="C90" s="30">
        <f t="shared" si="28"/>
        <v>142364.51250000001</v>
      </c>
      <c r="D90" s="30"/>
      <c r="E90" s="30"/>
      <c r="F90" s="30"/>
      <c r="G90" s="30"/>
      <c r="H90" s="30"/>
      <c r="I90" s="30"/>
      <c r="J90" s="5"/>
      <c r="K90" s="5">
        <f t="shared" si="6"/>
        <v>142364.51250000001</v>
      </c>
      <c r="L90" s="32">
        <f t="shared" si="11"/>
        <v>0.76547438803363654</v>
      </c>
      <c r="M90" s="5">
        <f t="shared" si="2"/>
        <v>148162.58695167312</v>
      </c>
      <c r="N90" s="5">
        <f t="shared" si="3"/>
        <v>190494.75465215117</v>
      </c>
      <c r="O90" s="5">
        <f t="shared" si="7"/>
        <v>222243.88042750969</v>
      </c>
      <c r="P90" s="70">
        <f t="shared" si="8"/>
        <v>0.96086681144704711</v>
      </c>
      <c r="Q90" s="70">
        <f t="shared" si="9"/>
        <v>0.74734085334770317</v>
      </c>
      <c r="R90" s="70">
        <f t="shared" si="10"/>
        <v>0.64057787429803137</v>
      </c>
      <c r="S90" s="82" t="e">
        <f t="shared" si="12"/>
        <v>#N/A</v>
      </c>
    </row>
    <row r="91" spans="1:19" x14ac:dyDescent="0.35">
      <c r="A91" s="1"/>
      <c r="B91" s="1">
        <v>5</v>
      </c>
      <c r="C91" s="30">
        <f t="shared" si="28"/>
        <v>142364.51250000001</v>
      </c>
      <c r="D91" s="30"/>
      <c r="E91" s="30"/>
      <c r="F91" s="30"/>
      <c r="G91" s="30"/>
      <c r="H91" s="30"/>
      <c r="I91" s="30"/>
      <c r="J91" s="5"/>
      <c r="K91" s="5">
        <f t="shared" si="6"/>
        <v>142364.51250000001</v>
      </c>
      <c r="L91" s="32">
        <f t="shared" si="11"/>
        <v>0.76547438803363654</v>
      </c>
      <c r="M91" s="5">
        <f t="shared" si="2"/>
        <v>148162.58695167312</v>
      </c>
      <c r="N91" s="5">
        <f t="shared" si="3"/>
        <v>190494.75465215117</v>
      </c>
      <c r="O91" s="5">
        <f t="shared" si="7"/>
        <v>222243.88042750969</v>
      </c>
      <c r="P91" s="70">
        <f t="shared" si="8"/>
        <v>0.96086681144704711</v>
      </c>
      <c r="Q91" s="70">
        <f t="shared" si="9"/>
        <v>0.74734085334770317</v>
      </c>
      <c r="R91" s="70">
        <f t="shared" si="10"/>
        <v>0.64057787429803137</v>
      </c>
      <c r="S91" s="82" t="e">
        <f t="shared" si="12"/>
        <v>#N/A</v>
      </c>
    </row>
    <row r="92" spans="1:19" x14ac:dyDescent="0.35">
      <c r="A92" s="1"/>
      <c r="B92" s="1">
        <v>6</v>
      </c>
      <c r="C92" s="30">
        <f t="shared" si="28"/>
        <v>142364.51250000001</v>
      </c>
      <c r="D92" s="30"/>
      <c r="E92" s="30"/>
      <c r="F92" s="30"/>
      <c r="G92" s="30"/>
      <c r="H92" s="30"/>
      <c r="I92" s="30"/>
      <c r="J92" s="5"/>
      <c r="K92" s="5">
        <f t="shared" si="6"/>
        <v>142364.51250000001</v>
      </c>
      <c r="L92" s="32">
        <f t="shared" si="11"/>
        <v>0.76547438803363654</v>
      </c>
      <c r="M92" s="5">
        <f t="shared" si="2"/>
        <v>148162.58695167312</v>
      </c>
      <c r="N92" s="5">
        <f t="shared" si="3"/>
        <v>190494.75465215117</v>
      </c>
      <c r="O92" s="5">
        <f t="shared" si="7"/>
        <v>222243.88042750969</v>
      </c>
      <c r="P92" s="70">
        <f t="shared" si="8"/>
        <v>0.96086681144704711</v>
      </c>
      <c r="Q92" s="70">
        <f t="shared" si="9"/>
        <v>0.74734085334770317</v>
      </c>
      <c r="R92" s="70">
        <f t="shared" si="10"/>
        <v>0.64057787429803137</v>
      </c>
      <c r="S92" s="82" t="e">
        <f t="shared" si="12"/>
        <v>#N/A</v>
      </c>
    </row>
    <row r="93" spans="1:19" x14ac:dyDescent="0.35">
      <c r="A93" s="1"/>
      <c r="B93" s="1">
        <v>7</v>
      </c>
      <c r="C93" s="30">
        <f t="shared" si="28"/>
        <v>142364.51250000001</v>
      </c>
      <c r="D93" s="30"/>
      <c r="E93" s="30"/>
      <c r="F93" s="30"/>
      <c r="G93" s="30"/>
      <c r="H93" s="30"/>
      <c r="I93" s="30"/>
      <c r="J93" s="5"/>
      <c r="K93" s="5">
        <f t="shared" si="6"/>
        <v>142364.51250000001</v>
      </c>
      <c r="L93" s="32">
        <f t="shared" si="11"/>
        <v>0.76547438803363654</v>
      </c>
      <c r="M93" s="5">
        <f t="shared" si="2"/>
        <v>148162.58695167312</v>
      </c>
      <c r="N93" s="5">
        <f t="shared" si="3"/>
        <v>190494.75465215117</v>
      </c>
      <c r="O93" s="5">
        <f t="shared" si="7"/>
        <v>222243.88042750969</v>
      </c>
      <c r="P93" s="70">
        <f t="shared" si="8"/>
        <v>0.96086681144704711</v>
      </c>
      <c r="Q93" s="70">
        <f t="shared" si="9"/>
        <v>0.74734085334770317</v>
      </c>
      <c r="R93" s="70">
        <f t="shared" si="10"/>
        <v>0.64057787429803137</v>
      </c>
      <c r="S93" s="82" t="e">
        <f t="shared" si="12"/>
        <v>#N/A</v>
      </c>
    </row>
    <row r="94" spans="1:19" x14ac:dyDescent="0.35">
      <c r="A94" s="1"/>
      <c r="B94" s="1">
        <v>8</v>
      </c>
      <c r="C94" s="30">
        <f t="shared" si="28"/>
        <v>142364.51250000001</v>
      </c>
      <c r="D94" s="30"/>
      <c r="E94" s="30"/>
      <c r="F94" s="30"/>
      <c r="G94" s="30"/>
      <c r="H94" s="30"/>
      <c r="I94" s="30"/>
      <c r="J94" s="5"/>
      <c r="K94" s="5">
        <f t="shared" si="6"/>
        <v>142364.51250000001</v>
      </c>
      <c r="L94" s="32">
        <f t="shared" si="11"/>
        <v>0.76547438803363654</v>
      </c>
      <c r="M94" s="5">
        <f t="shared" si="2"/>
        <v>148162.58695167312</v>
      </c>
      <c r="N94" s="5">
        <f t="shared" si="3"/>
        <v>190494.75465215117</v>
      </c>
      <c r="O94" s="5">
        <f t="shared" si="7"/>
        <v>222243.88042750969</v>
      </c>
      <c r="P94" s="70">
        <f t="shared" si="8"/>
        <v>0.96086681144704711</v>
      </c>
      <c r="Q94" s="70">
        <f t="shared" si="9"/>
        <v>0.74734085334770317</v>
      </c>
      <c r="R94" s="70">
        <f t="shared" si="10"/>
        <v>0.64057787429803137</v>
      </c>
      <c r="S94" s="82" t="e">
        <f t="shared" si="12"/>
        <v>#N/A</v>
      </c>
    </row>
    <row r="95" spans="1:19" x14ac:dyDescent="0.35">
      <c r="A95" s="1"/>
      <c r="B95" s="1">
        <v>9</v>
      </c>
      <c r="C95" s="30">
        <f t="shared" si="28"/>
        <v>142364.51250000001</v>
      </c>
      <c r="D95" s="30"/>
      <c r="E95" s="30"/>
      <c r="F95" s="30"/>
      <c r="G95" s="30"/>
      <c r="H95" s="30"/>
      <c r="I95" s="30"/>
      <c r="J95" s="5"/>
      <c r="K95" s="5">
        <f t="shared" si="6"/>
        <v>142364.51250000001</v>
      </c>
      <c r="L95" s="32">
        <f t="shared" si="11"/>
        <v>0.76547438803363654</v>
      </c>
      <c r="M95" s="5">
        <f t="shared" si="2"/>
        <v>148162.58695167312</v>
      </c>
      <c r="N95" s="5">
        <f t="shared" si="3"/>
        <v>190494.75465215117</v>
      </c>
      <c r="O95" s="5">
        <f t="shared" si="7"/>
        <v>222243.88042750969</v>
      </c>
      <c r="P95" s="70">
        <f t="shared" si="8"/>
        <v>0.96086681144704711</v>
      </c>
      <c r="Q95" s="70">
        <f t="shared" si="9"/>
        <v>0.74734085334770317</v>
      </c>
      <c r="R95" s="70">
        <f t="shared" si="10"/>
        <v>0.64057787429803137</v>
      </c>
      <c r="S95" s="82" t="e">
        <f t="shared" si="12"/>
        <v>#N/A</v>
      </c>
    </row>
    <row r="96" spans="1:19" x14ac:dyDescent="0.35">
      <c r="A96" s="1"/>
      <c r="B96" s="1">
        <v>10</v>
      </c>
      <c r="C96" s="30">
        <f t="shared" si="28"/>
        <v>142364.51250000001</v>
      </c>
      <c r="D96" s="30"/>
      <c r="E96" s="30"/>
      <c r="F96" s="30"/>
      <c r="G96" s="30"/>
      <c r="H96" s="30"/>
      <c r="I96" s="30"/>
      <c r="J96" s="5"/>
      <c r="K96" s="5">
        <f t="shared" si="6"/>
        <v>142364.51250000001</v>
      </c>
      <c r="L96" s="32">
        <f t="shared" si="11"/>
        <v>0.76547438803363654</v>
      </c>
      <c r="M96" s="5">
        <f t="shared" si="2"/>
        <v>148162.58695167312</v>
      </c>
      <c r="N96" s="5">
        <f t="shared" si="3"/>
        <v>190494.75465215117</v>
      </c>
      <c r="O96" s="5">
        <f t="shared" si="7"/>
        <v>222243.88042750969</v>
      </c>
      <c r="P96" s="70">
        <f t="shared" si="8"/>
        <v>0.96086681144704711</v>
      </c>
      <c r="Q96" s="70">
        <f t="shared" si="9"/>
        <v>0.74734085334770317</v>
      </c>
      <c r="R96" s="70">
        <f t="shared" si="10"/>
        <v>0.64057787429803137</v>
      </c>
      <c r="S96" s="82" t="e">
        <f t="shared" si="12"/>
        <v>#N/A</v>
      </c>
    </row>
    <row r="97" spans="1:19" x14ac:dyDescent="0.35">
      <c r="A97" s="1"/>
      <c r="B97" s="1">
        <v>11</v>
      </c>
      <c r="C97" s="30">
        <f t="shared" si="28"/>
        <v>142364.51250000001</v>
      </c>
      <c r="D97" s="30"/>
      <c r="E97" s="30"/>
      <c r="F97" s="30"/>
      <c r="G97" s="30"/>
      <c r="H97" s="30"/>
      <c r="I97" s="30"/>
      <c r="J97" s="5"/>
      <c r="K97" s="5">
        <f t="shared" si="6"/>
        <v>142364.51250000001</v>
      </c>
      <c r="L97" s="32">
        <f t="shared" si="11"/>
        <v>0.76547438803363654</v>
      </c>
      <c r="M97" s="5">
        <f t="shared" si="2"/>
        <v>148162.58695167312</v>
      </c>
      <c r="N97" s="5">
        <f t="shared" si="3"/>
        <v>190494.75465215117</v>
      </c>
      <c r="O97" s="5">
        <f t="shared" si="7"/>
        <v>222243.88042750969</v>
      </c>
      <c r="P97" s="70">
        <f t="shared" si="8"/>
        <v>0.96086681144704711</v>
      </c>
      <c r="Q97" s="70">
        <f t="shared" si="9"/>
        <v>0.74734085334770317</v>
      </c>
      <c r="R97" s="70">
        <f t="shared" si="10"/>
        <v>0.64057787429803137</v>
      </c>
      <c r="S97" s="82" t="e">
        <f t="shared" si="12"/>
        <v>#N/A</v>
      </c>
    </row>
    <row r="98" spans="1:19" x14ac:dyDescent="0.35">
      <c r="A98" s="1"/>
      <c r="B98" s="1">
        <v>12</v>
      </c>
      <c r="C98" s="30">
        <f t="shared" si="28"/>
        <v>142364.51250000001</v>
      </c>
      <c r="D98" s="30"/>
      <c r="E98" s="30"/>
      <c r="F98" s="30"/>
      <c r="G98" s="30"/>
      <c r="H98" s="30"/>
      <c r="I98" s="30"/>
      <c r="J98" s="5"/>
      <c r="K98" s="5">
        <f t="shared" si="6"/>
        <v>142364.51250000001</v>
      </c>
      <c r="L98" s="32">
        <f t="shared" si="11"/>
        <v>0.76547438803363654</v>
      </c>
      <c r="M98" s="5">
        <f t="shared" si="2"/>
        <v>148162.58695167312</v>
      </c>
      <c r="N98" s="5">
        <f t="shared" si="3"/>
        <v>190494.75465215117</v>
      </c>
      <c r="O98" s="5">
        <f t="shared" si="7"/>
        <v>222243.88042750969</v>
      </c>
      <c r="P98" s="70">
        <f t="shared" si="8"/>
        <v>0.96086681144704711</v>
      </c>
      <c r="Q98" s="70">
        <f t="shared" si="9"/>
        <v>0.74734085334770317</v>
      </c>
      <c r="R98" s="70">
        <f t="shared" si="10"/>
        <v>0.64057787429803137</v>
      </c>
      <c r="S98" s="82" t="e">
        <f t="shared" si="12"/>
        <v>#N/A</v>
      </c>
    </row>
    <row r="99" spans="1:19" x14ac:dyDescent="0.35">
      <c r="A99" s="1"/>
      <c r="B99" s="1">
        <v>13</v>
      </c>
      <c r="C99" s="30">
        <f t="shared" si="28"/>
        <v>142364.51250000001</v>
      </c>
      <c r="D99" s="30"/>
      <c r="E99" s="30"/>
      <c r="F99" s="30"/>
      <c r="G99" s="30"/>
      <c r="H99" s="30"/>
      <c r="I99" s="30"/>
      <c r="J99" s="5"/>
      <c r="K99" s="5">
        <f t="shared" si="6"/>
        <v>142364.51250000001</v>
      </c>
      <c r="L99" s="32">
        <f t="shared" si="11"/>
        <v>0.76547438803363654</v>
      </c>
      <c r="M99" s="5">
        <f t="shared" si="2"/>
        <v>148162.58695167312</v>
      </c>
      <c r="N99" s="5">
        <f t="shared" si="3"/>
        <v>190494.75465215117</v>
      </c>
      <c r="O99" s="5">
        <f t="shared" si="7"/>
        <v>222243.88042750969</v>
      </c>
      <c r="P99" s="70">
        <f t="shared" si="8"/>
        <v>0.96086681144704711</v>
      </c>
      <c r="Q99" s="70">
        <f t="shared" si="9"/>
        <v>0.74734085334770317</v>
      </c>
      <c r="R99" s="70">
        <f t="shared" si="10"/>
        <v>0.64057787429803137</v>
      </c>
      <c r="S99" s="82" t="e">
        <f t="shared" si="12"/>
        <v>#N/A</v>
      </c>
    </row>
    <row r="100" spans="1:19" x14ac:dyDescent="0.35">
      <c r="A100" s="1">
        <f>$A$38</f>
        <v>2028</v>
      </c>
      <c r="B100" s="1">
        <v>1</v>
      </c>
      <c r="C100" s="30">
        <f t="shared" ref="C100:C112" si="29">IF(ISBLANK(G87),C87*(1+$H$38),G87*(1+$H$38))</f>
        <v>149482.73812500003</v>
      </c>
      <c r="D100" s="30"/>
      <c r="E100" s="30"/>
      <c r="F100" s="30"/>
      <c r="G100" s="30"/>
      <c r="H100" s="30"/>
      <c r="I100" s="30"/>
      <c r="J100" s="5"/>
      <c r="K100" s="5">
        <f t="shared" si="6"/>
        <v>149482.73812500003</v>
      </c>
      <c r="L100" s="32">
        <f t="shared" si="11"/>
        <v>0.76547438803363654</v>
      </c>
      <c r="M100" s="5">
        <f t="shared" si="2"/>
        <v>148162.58695167312</v>
      </c>
      <c r="N100" s="5">
        <f t="shared" si="3"/>
        <v>190494.75465215117</v>
      </c>
      <c r="O100" s="5">
        <f t="shared" si="7"/>
        <v>222243.88042750969</v>
      </c>
      <c r="P100" s="70">
        <f t="shared" si="8"/>
        <v>1.0089101520193995</v>
      </c>
      <c r="Q100" s="70">
        <f t="shared" si="9"/>
        <v>0.7847078960150885</v>
      </c>
      <c r="R100" s="70">
        <f t="shared" si="10"/>
        <v>0.67260676801293295</v>
      </c>
      <c r="S100" s="82" t="e">
        <f t="shared" si="12"/>
        <v>#N/A</v>
      </c>
    </row>
    <row r="101" spans="1:19" x14ac:dyDescent="0.35">
      <c r="A101" s="1"/>
      <c r="B101" s="1">
        <v>2</v>
      </c>
      <c r="C101" s="30">
        <f t="shared" si="29"/>
        <v>149482.73812500003</v>
      </c>
      <c r="D101" s="30"/>
      <c r="E101" s="30"/>
      <c r="F101" s="30"/>
      <c r="G101" s="30"/>
      <c r="H101" s="30"/>
      <c r="I101" s="30"/>
      <c r="J101" s="5"/>
      <c r="K101" s="5">
        <f t="shared" si="6"/>
        <v>149482.73812500003</v>
      </c>
      <c r="L101" s="32">
        <f t="shared" si="11"/>
        <v>0.76547438803363654</v>
      </c>
      <c r="M101" s="5">
        <f t="shared" si="2"/>
        <v>148162.58695167312</v>
      </c>
      <c r="N101" s="5">
        <f t="shared" si="3"/>
        <v>190494.75465215117</v>
      </c>
      <c r="O101" s="5">
        <f t="shared" si="7"/>
        <v>222243.88042750969</v>
      </c>
      <c r="P101" s="70">
        <f t="shared" si="8"/>
        <v>1.0089101520193995</v>
      </c>
      <c r="Q101" s="70">
        <f t="shared" si="9"/>
        <v>0.7847078960150885</v>
      </c>
      <c r="R101" s="70">
        <f t="shared" si="10"/>
        <v>0.67260676801293295</v>
      </c>
      <c r="S101" s="82" t="e">
        <f t="shared" si="12"/>
        <v>#N/A</v>
      </c>
    </row>
    <row r="102" spans="1:19" x14ac:dyDescent="0.35">
      <c r="A102" s="1"/>
      <c r="B102" s="1">
        <v>3</v>
      </c>
      <c r="C102" s="30">
        <f t="shared" si="29"/>
        <v>149482.73812500003</v>
      </c>
      <c r="D102" s="30"/>
      <c r="E102" s="30"/>
      <c r="F102" s="30"/>
      <c r="G102" s="30"/>
      <c r="H102" s="30"/>
      <c r="I102" s="30"/>
      <c r="J102" s="5"/>
      <c r="K102" s="5">
        <f t="shared" si="6"/>
        <v>149482.73812500003</v>
      </c>
      <c r="L102" s="32">
        <f t="shared" si="11"/>
        <v>0.76547438803363654</v>
      </c>
      <c r="M102" s="5">
        <f t="shared" si="2"/>
        <v>148162.58695167312</v>
      </c>
      <c r="N102" s="5">
        <f t="shared" si="3"/>
        <v>190494.75465215117</v>
      </c>
      <c r="O102" s="5">
        <f t="shared" si="7"/>
        <v>222243.88042750969</v>
      </c>
      <c r="P102" s="70">
        <f t="shared" si="8"/>
        <v>1.0089101520193995</v>
      </c>
      <c r="Q102" s="70">
        <f t="shared" si="9"/>
        <v>0.7847078960150885</v>
      </c>
      <c r="R102" s="70">
        <f t="shared" si="10"/>
        <v>0.67260676801293295</v>
      </c>
      <c r="S102" s="82" t="e">
        <f t="shared" si="12"/>
        <v>#N/A</v>
      </c>
    </row>
    <row r="103" spans="1:19" x14ac:dyDescent="0.35">
      <c r="A103" s="1"/>
      <c r="B103" s="1">
        <v>4</v>
      </c>
      <c r="C103" s="30">
        <f t="shared" si="29"/>
        <v>149482.73812500003</v>
      </c>
      <c r="D103" s="30"/>
      <c r="E103" s="30"/>
      <c r="F103" s="30"/>
      <c r="G103" s="30"/>
      <c r="H103" s="30"/>
      <c r="I103" s="30"/>
      <c r="J103" s="5"/>
      <c r="K103" s="5">
        <f t="shared" si="6"/>
        <v>149482.73812500003</v>
      </c>
      <c r="L103" s="32">
        <f t="shared" si="11"/>
        <v>0.76547438803363654</v>
      </c>
      <c r="M103" s="5">
        <f t="shared" si="2"/>
        <v>148162.58695167312</v>
      </c>
      <c r="N103" s="5">
        <f t="shared" si="3"/>
        <v>190494.75465215117</v>
      </c>
      <c r="O103" s="5">
        <f t="shared" si="7"/>
        <v>222243.88042750969</v>
      </c>
      <c r="P103" s="70">
        <f t="shared" si="8"/>
        <v>1.0089101520193995</v>
      </c>
      <c r="Q103" s="70">
        <f t="shared" si="9"/>
        <v>0.7847078960150885</v>
      </c>
      <c r="R103" s="70">
        <f t="shared" si="10"/>
        <v>0.67260676801293295</v>
      </c>
      <c r="S103" s="82" t="e">
        <f t="shared" si="12"/>
        <v>#N/A</v>
      </c>
    </row>
    <row r="104" spans="1:19" x14ac:dyDescent="0.35">
      <c r="A104" s="1"/>
      <c r="B104" s="1">
        <v>5</v>
      </c>
      <c r="C104" s="30">
        <f t="shared" si="29"/>
        <v>149482.73812500003</v>
      </c>
      <c r="D104" s="30"/>
      <c r="E104" s="30"/>
      <c r="F104" s="30"/>
      <c r="G104" s="30"/>
      <c r="H104" s="30"/>
      <c r="I104" s="30"/>
      <c r="J104" s="5"/>
      <c r="K104" s="5">
        <f t="shared" si="6"/>
        <v>149482.73812500003</v>
      </c>
      <c r="L104" s="32">
        <f t="shared" si="11"/>
        <v>0.76547438803363654</v>
      </c>
      <c r="M104" s="5">
        <f t="shared" si="2"/>
        <v>148162.58695167312</v>
      </c>
      <c r="N104" s="5">
        <f t="shared" si="3"/>
        <v>190494.75465215117</v>
      </c>
      <c r="O104" s="5">
        <f t="shared" si="7"/>
        <v>222243.88042750969</v>
      </c>
      <c r="P104" s="70">
        <f t="shared" si="8"/>
        <v>1.0089101520193995</v>
      </c>
      <c r="Q104" s="70">
        <f t="shared" si="9"/>
        <v>0.7847078960150885</v>
      </c>
      <c r="R104" s="70">
        <f t="shared" si="10"/>
        <v>0.67260676801293295</v>
      </c>
      <c r="S104" s="82" t="e">
        <f t="shared" si="12"/>
        <v>#N/A</v>
      </c>
    </row>
    <row r="105" spans="1:19" x14ac:dyDescent="0.35">
      <c r="A105" s="1"/>
      <c r="B105" s="1">
        <v>6</v>
      </c>
      <c r="C105" s="30">
        <f t="shared" si="29"/>
        <v>149482.73812500003</v>
      </c>
      <c r="D105" s="30"/>
      <c r="E105" s="30"/>
      <c r="F105" s="30"/>
      <c r="G105" s="30"/>
      <c r="H105" s="30"/>
      <c r="I105" s="30"/>
      <c r="J105" s="5"/>
      <c r="K105" s="5">
        <f t="shared" si="6"/>
        <v>149482.73812500003</v>
      </c>
      <c r="L105" s="32">
        <f t="shared" si="11"/>
        <v>0.76547438803363654</v>
      </c>
      <c r="M105" s="5">
        <f t="shared" si="2"/>
        <v>148162.58695167312</v>
      </c>
      <c r="N105" s="5">
        <f t="shared" si="3"/>
        <v>190494.75465215117</v>
      </c>
      <c r="O105" s="5">
        <f t="shared" si="7"/>
        <v>222243.88042750969</v>
      </c>
      <c r="P105" s="70">
        <f t="shared" si="8"/>
        <v>1.0089101520193995</v>
      </c>
      <c r="Q105" s="70">
        <f t="shared" si="9"/>
        <v>0.7847078960150885</v>
      </c>
      <c r="R105" s="70">
        <f t="shared" si="10"/>
        <v>0.67260676801293295</v>
      </c>
      <c r="S105" s="82" t="e">
        <f t="shared" si="12"/>
        <v>#N/A</v>
      </c>
    </row>
    <row r="106" spans="1:19" x14ac:dyDescent="0.35">
      <c r="A106" s="1"/>
      <c r="B106" s="1">
        <v>7</v>
      </c>
      <c r="C106" s="30">
        <f t="shared" si="29"/>
        <v>149482.73812500003</v>
      </c>
      <c r="D106" s="30"/>
      <c r="E106" s="30"/>
      <c r="F106" s="30"/>
      <c r="G106" s="30"/>
      <c r="H106" s="30"/>
      <c r="I106" s="30"/>
      <c r="J106" s="5"/>
      <c r="K106" s="5">
        <f t="shared" si="6"/>
        <v>149482.73812500003</v>
      </c>
      <c r="L106" s="32">
        <f t="shared" si="11"/>
        <v>0.76547438803363654</v>
      </c>
      <c r="M106" s="5">
        <f t="shared" si="2"/>
        <v>148162.58695167312</v>
      </c>
      <c r="N106" s="5">
        <f t="shared" si="3"/>
        <v>190494.75465215117</v>
      </c>
      <c r="O106" s="5">
        <f t="shared" si="7"/>
        <v>222243.88042750969</v>
      </c>
      <c r="P106" s="70">
        <f t="shared" si="8"/>
        <v>1.0089101520193995</v>
      </c>
      <c r="Q106" s="70">
        <f t="shared" si="9"/>
        <v>0.7847078960150885</v>
      </c>
      <c r="R106" s="70">
        <f t="shared" si="10"/>
        <v>0.67260676801293295</v>
      </c>
      <c r="S106" s="82" t="e">
        <f t="shared" si="12"/>
        <v>#N/A</v>
      </c>
    </row>
    <row r="107" spans="1:19" x14ac:dyDescent="0.35">
      <c r="A107" s="1"/>
      <c r="B107" s="1">
        <v>8</v>
      </c>
      <c r="C107" s="30">
        <f t="shared" si="29"/>
        <v>149482.73812500003</v>
      </c>
      <c r="D107" s="30"/>
      <c r="E107" s="30"/>
      <c r="F107" s="30"/>
      <c r="G107" s="30"/>
      <c r="H107" s="30"/>
      <c r="I107" s="30"/>
      <c r="J107" s="5"/>
      <c r="K107" s="5">
        <f t="shared" si="6"/>
        <v>149482.73812500003</v>
      </c>
      <c r="L107" s="32">
        <f t="shared" si="11"/>
        <v>0.76547438803363654</v>
      </c>
      <c r="M107" s="5">
        <f t="shared" si="2"/>
        <v>148162.58695167312</v>
      </c>
      <c r="N107" s="5">
        <f t="shared" si="3"/>
        <v>190494.75465215117</v>
      </c>
      <c r="O107" s="5">
        <f t="shared" si="7"/>
        <v>222243.88042750969</v>
      </c>
      <c r="P107" s="70">
        <f t="shared" si="8"/>
        <v>1.0089101520193995</v>
      </c>
      <c r="Q107" s="70">
        <f t="shared" si="9"/>
        <v>0.7847078960150885</v>
      </c>
      <c r="R107" s="70">
        <f t="shared" si="10"/>
        <v>0.67260676801293295</v>
      </c>
      <c r="S107" s="82" t="e">
        <f t="shared" si="12"/>
        <v>#N/A</v>
      </c>
    </row>
    <row r="108" spans="1:19" x14ac:dyDescent="0.35">
      <c r="A108" s="1"/>
      <c r="B108" s="1">
        <v>9</v>
      </c>
      <c r="C108" s="30">
        <f t="shared" si="29"/>
        <v>149482.73812500003</v>
      </c>
      <c r="D108" s="30"/>
      <c r="E108" s="30"/>
      <c r="F108" s="30"/>
      <c r="G108" s="30"/>
      <c r="H108" s="30"/>
      <c r="I108" s="30"/>
      <c r="J108" s="5"/>
      <c r="K108" s="5">
        <f t="shared" si="6"/>
        <v>149482.73812500003</v>
      </c>
      <c r="L108" s="32">
        <f t="shared" si="11"/>
        <v>0.76547438803363654</v>
      </c>
      <c r="M108" s="5">
        <f t="shared" si="2"/>
        <v>148162.58695167312</v>
      </c>
      <c r="N108" s="5">
        <f t="shared" si="3"/>
        <v>190494.75465215117</v>
      </c>
      <c r="O108" s="5">
        <f t="shared" si="7"/>
        <v>222243.88042750969</v>
      </c>
      <c r="P108" s="70">
        <f t="shared" si="8"/>
        <v>1.0089101520193995</v>
      </c>
      <c r="Q108" s="70">
        <f t="shared" si="9"/>
        <v>0.7847078960150885</v>
      </c>
      <c r="R108" s="70">
        <f t="shared" si="10"/>
        <v>0.67260676801293295</v>
      </c>
      <c r="S108" s="82" t="e">
        <f t="shared" si="12"/>
        <v>#N/A</v>
      </c>
    </row>
    <row r="109" spans="1:19" x14ac:dyDescent="0.35">
      <c r="A109" s="1"/>
      <c r="B109" s="1">
        <v>10</v>
      </c>
      <c r="C109" s="30">
        <f t="shared" si="29"/>
        <v>149482.73812500003</v>
      </c>
      <c r="D109" s="30"/>
      <c r="E109" s="30"/>
      <c r="F109" s="30"/>
      <c r="G109" s="30"/>
      <c r="H109" s="30"/>
      <c r="I109" s="30"/>
      <c r="J109" s="5"/>
      <c r="K109" s="5">
        <f t="shared" si="6"/>
        <v>149482.73812500003</v>
      </c>
      <c r="L109" s="32">
        <f t="shared" si="11"/>
        <v>0.76547438803363654</v>
      </c>
      <c r="M109" s="5">
        <f t="shared" si="2"/>
        <v>148162.58695167312</v>
      </c>
      <c r="N109" s="5">
        <f t="shared" si="3"/>
        <v>190494.75465215117</v>
      </c>
      <c r="O109" s="5">
        <f t="shared" si="7"/>
        <v>222243.88042750969</v>
      </c>
      <c r="P109" s="70">
        <f t="shared" si="8"/>
        <v>1.0089101520193995</v>
      </c>
      <c r="Q109" s="70">
        <f t="shared" si="9"/>
        <v>0.7847078960150885</v>
      </c>
      <c r="R109" s="70">
        <f t="shared" si="10"/>
        <v>0.67260676801293295</v>
      </c>
      <c r="S109" s="82" t="e">
        <f t="shared" si="12"/>
        <v>#N/A</v>
      </c>
    </row>
    <row r="110" spans="1:19" x14ac:dyDescent="0.35">
      <c r="A110" s="1"/>
      <c r="B110" s="1">
        <v>11</v>
      </c>
      <c r="C110" s="30">
        <f t="shared" si="29"/>
        <v>149482.73812500003</v>
      </c>
      <c r="D110" s="30"/>
      <c r="E110" s="30"/>
      <c r="F110" s="30"/>
      <c r="G110" s="30"/>
      <c r="H110" s="30"/>
      <c r="I110" s="30"/>
      <c r="J110" s="5"/>
      <c r="K110" s="5">
        <f t="shared" si="6"/>
        <v>149482.73812500003</v>
      </c>
      <c r="L110" s="32">
        <f t="shared" si="11"/>
        <v>0.76547438803363654</v>
      </c>
      <c r="M110" s="5">
        <f t="shared" si="2"/>
        <v>148162.58695167312</v>
      </c>
      <c r="N110" s="5">
        <f t="shared" si="3"/>
        <v>190494.75465215117</v>
      </c>
      <c r="O110" s="5">
        <f t="shared" si="7"/>
        <v>222243.88042750969</v>
      </c>
      <c r="P110" s="70">
        <f t="shared" si="8"/>
        <v>1.0089101520193995</v>
      </c>
      <c r="Q110" s="70">
        <f t="shared" si="9"/>
        <v>0.7847078960150885</v>
      </c>
      <c r="R110" s="70">
        <f t="shared" si="10"/>
        <v>0.67260676801293295</v>
      </c>
      <c r="S110" s="82" t="e">
        <f t="shared" si="12"/>
        <v>#N/A</v>
      </c>
    </row>
    <row r="111" spans="1:19" x14ac:dyDescent="0.35">
      <c r="A111" s="1"/>
      <c r="B111" s="1">
        <v>12</v>
      </c>
      <c r="C111" s="30">
        <f t="shared" si="29"/>
        <v>149482.73812500003</v>
      </c>
      <c r="D111" s="30"/>
      <c r="E111" s="30"/>
      <c r="F111" s="30"/>
      <c r="G111" s="30"/>
      <c r="H111" s="30"/>
      <c r="I111" s="30"/>
      <c r="J111" s="5"/>
      <c r="K111" s="5">
        <f t="shared" si="6"/>
        <v>149482.73812500003</v>
      </c>
      <c r="L111" s="32">
        <f t="shared" si="11"/>
        <v>0.76547438803363654</v>
      </c>
      <c r="M111" s="5">
        <f t="shared" si="2"/>
        <v>148162.58695167312</v>
      </c>
      <c r="N111" s="5">
        <f t="shared" si="3"/>
        <v>190494.75465215117</v>
      </c>
      <c r="O111" s="5">
        <f t="shared" si="7"/>
        <v>222243.88042750969</v>
      </c>
      <c r="P111" s="70">
        <f t="shared" si="8"/>
        <v>1.0089101520193995</v>
      </c>
      <c r="Q111" s="70">
        <f t="shared" si="9"/>
        <v>0.7847078960150885</v>
      </c>
      <c r="R111" s="70">
        <f t="shared" si="10"/>
        <v>0.67260676801293295</v>
      </c>
      <c r="S111" s="82" t="e">
        <f t="shared" si="12"/>
        <v>#N/A</v>
      </c>
    </row>
    <row r="112" spans="1:19" x14ac:dyDescent="0.35">
      <c r="A112" s="1"/>
      <c r="B112" s="1">
        <v>13</v>
      </c>
      <c r="C112" s="30">
        <f t="shared" si="29"/>
        <v>149482.73812500003</v>
      </c>
      <c r="D112" s="30"/>
      <c r="E112" s="30"/>
      <c r="F112" s="30"/>
      <c r="G112" s="30"/>
      <c r="H112" s="30"/>
      <c r="I112" s="30"/>
      <c r="J112" s="5"/>
      <c r="K112" s="5">
        <f t="shared" si="6"/>
        <v>149482.73812500003</v>
      </c>
      <c r="L112" s="32">
        <f t="shared" si="11"/>
        <v>0.76547438803363654</v>
      </c>
      <c r="M112" s="5">
        <f t="shared" ref="M112" si="30">$C$41*$L112*60*$M$45</f>
        <v>148162.58695167312</v>
      </c>
      <c r="N112" s="5">
        <f t="shared" ref="N112" si="31">$C$41*$L112*60*$Q$45</f>
        <v>190494.75465215117</v>
      </c>
      <c r="O112" s="5">
        <f t="shared" si="7"/>
        <v>222243.88042750969</v>
      </c>
      <c r="P112" s="70">
        <f t="shared" si="8"/>
        <v>1.0089101520193995</v>
      </c>
      <c r="Q112" s="70">
        <f t="shared" si="9"/>
        <v>0.7847078960150885</v>
      </c>
      <c r="R112" s="70">
        <f t="shared" si="10"/>
        <v>0.67260676801293295</v>
      </c>
      <c r="S112" s="82" t="e">
        <f t="shared" si="12"/>
        <v>#N/A</v>
      </c>
    </row>
  </sheetData>
  <sheetProtection algorithmName="SHA-512" hashValue="N0cWoiEDYNowfD1yfzrzRMRLyOHhJXzb5kBJuHtqGnq5d9MR0nCoVjBWOqQsnfGdIZi/NFqrOXOIAxkPDpgo6g==" saltValue="rsi1sxt82zZHeVgacfINDQ==" spinCount="100000" sheet="1" formatCells="0" formatColumns="0" formatRows="0" insertColumns="0" insertRows="0"/>
  <pageMargins left="0.7" right="0.7" top="0.75" bottom="0.75" header="0.3" footer="0.3"/>
  <pageSetup scale="42"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82C35-AD87-45E1-8614-9E87EF04C77A}">
  <sheetPr codeName="Sheet6"/>
  <dimension ref="A33:U112"/>
  <sheetViews>
    <sheetView topLeftCell="A5" zoomScale="80" zoomScaleNormal="80" workbookViewId="0">
      <selection activeCell="H64" sqref="H64"/>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21" ht="31" x14ac:dyDescent="0.35">
      <c r="A33" s="7" t="s">
        <v>268</v>
      </c>
      <c r="B33" s="8" t="str">
        <f>("Demand ("&amp;C43&amp;")")</f>
        <v>Demand (Cases)</v>
      </c>
      <c r="C33" s="8" t="s">
        <v>269</v>
      </c>
      <c r="D33" s="8" t="s">
        <v>270</v>
      </c>
      <c r="E33" s="8" t="s">
        <v>271</v>
      </c>
      <c r="F33" s="9"/>
      <c r="G33" s="7" t="s">
        <v>268</v>
      </c>
      <c r="H33" s="7" t="s">
        <v>272</v>
      </c>
      <c r="I33" s="7" t="s">
        <v>273</v>
      </c>
      <c r="J33" s="9"/>
      <c r="K33" s="9"/>
      <c r="L33" s="11" t="s">
        <v>274</v>
      </c>
      <c r="M33" s="10"/>
      <c r="N33" s="9"/>
      <c r="O33" s="10"/>
      <c r="P33" s="11" t="s">
        <v>275</v>
      </c>
      <c r="Q33" s="10"/>
      <c r="S33" s="10"/>
      <c r="T33" s="11" t="s">
        <v>276</v>
      </c>
      <c r="U33" s="10"/>
    </row>
    <row r="34" spans="1:21" ht="15.5" x14ac:dyDescent="0.35">
      <c r="A34" s="24">
        <v>2024</v>
      </c>
      <c r="B34" s="12">
        <f>SUM($K$48:$K$60)</f>
        <v>225785</v>
      </c>
      <c r="C34" s="13">
        <f>$B34/(SUM($M$48:$M$60))</f>
        <v>0.91368908077582411</v>
      </c>
      <c r="D34" s="13">
        <f>$B34/(SUM($N$48:$N$60))</f>
        <v>0.73095126462065962</v>
      </c>
      <c r="E34" s="13">
        <f>$B34/(SUM($O$48:$O$60))</f>
        <v>0.21754501923233918</v>
      </c>
      <c r="F34" s="9"/>
      <c r="G34" s="7">
        <f>A34</f>
        <v>2024</v>
      </c>
      <c r="H34" s="14"/>
      <c r="I34" s="15">
        <f>AVERAGE($L$48:$L$60)</f>
        <v>0.74041881300475687</v>
      </c>
      <c r="J34" s="9"/>
      <c r="K34" s="9"/>
      <c r="L34" s="8" t="s">
        <v>277</v>
      </c>
      <c r="M34" s="8" t="s">
        <v>278</v>
      </c>
      <c r="N34" s="9"/>
      <c r="O34" s="16"/>
      <c r="P34" s="8" t="s">
        <v>277</v>
      </c>
      <c r="Q34" s="8" t="s">
        <v>278</v>
      </c>
      <c r="S34" s="16"/>
      <c r="T34" s="8" t="s">
        <v>277</v>
      </c>
      <c r="U34" s="8" t="s">
        <v>278</v>
      </c>
    </row>
    <row r="35" spans="1:21" ht="15.5" x14ac:dyDescent="0.35">
      <c r="A35" s="7">
        <f>A34+1</f>
        <v>2025</v>
      </c>
      <c r="B35" s="12">
        <f>SUM($K$61:$K$73)</f>
        <v>242796</v>
      </c>
      <c r="C35" s="13">
        <f>$B35/(SUM($M$61:$M$73))</f>
        <v>0.92025203934486866</v>
      </c>
      <c r="D35" s="13">
        <f>$B35/(SUM($N$61:$N$73))</f>
        <v>0.73620163147589512</v>
      </c>
      <c r="E35" s="13">
        <f>$B35/(SUM($O$61:$O$73))</f>
        <v>0.21910762841544495</v>
      </c>
      <c r="F35" s="9"/>
      <c r="G35" s="7">
        <f t="shared" ref="G35:G38" si="0">A35</f>
        <v>2025</v>
      </c>
      <c r="H35" s="27">
        <v>-0.23164334900748529</v>
      </c>
      <c r="I35" s="15">
        <f>AVERAGE($L$61:$L$73)</f>
        <v>0.79052486126766808</v>
      </c>
      <c r="J35" s="9"/>
      <c r="K35" s="17" t="s">
        <v>279</v>
      </c>
      <c r="L35" s="28">
        <v>0</v>
      </c>
      <c r="M35" s="28">
        <v>10</v>
      </c>
      <c r="N35" s="9"/>
      <c r="O35" s="17" t="s">
        <v>279</v>
      </c>
      <c r="P35" s="28">
        <v>0</v>
      </c>
      <c r="Q35" s="28">
        <v>10</v>
      </c>
      <c r="S35" s="17" t="s">
        <v>279</v>
      </c>
      <c r="T35" s="69">
        <v>3</v>
      </c>
      <c r="U35" s="69">
        <v>8</v>
      </c>
    </row>
    <row r="36" spans="1:21" ht="15.5" x14ac:dyDescent="0.35">
      <c r="A36" s="7">
        <f t="shared" ref="A36:A38" si="1">A35+1</f>
        <v>2026</v>
      </c>
      <c r="B36" s="12">
        <f>SUM($K$74:$K$86)</f>
        <v>232248</v>
      </c>
      <c r="C36" s="13">
        <f>$B36/(SUM($M$74:$M$86))</f>
        <v>0.88027272127121969</v>
      </c>
      <c r="D36" s="13">
        <f>$B36/(SUM($N$74:$N$86))</f>
        <v>0.70421817701697598</v>
      </c>
      <c r="E36" s="13">
        <f>$B36/(SUM($O$74:$O$86))</f>
        <v>0.20958874315981424</v>
      </c>
      <c r="F36" s="9"/>
      <c r="G36" s="7">
        <f t="shared" si="0"/>
        <v>2026</v>
      </c>
      <c r="H36" s="27">
        <v>0.03</v>
      </c>
      <c r="I36" s="15">
        <f>AVERAGE($L$74:$L$86)</f>
        <v>0.79052486126766808</v>
      </c>
      <c r="J36" s="9"/>
      <c r="K36" s="17" t="s">
        <v>280</v>
      </c>
      <c r="L36" s="28">
        <v>1</v>
      </c>
      <c r="M36" s="28">
        <v>10</v>
      </c>
      <c r="N36" s="9"/>
      <c r="O36" s="17" t="s">
        <v>280</v>
      </c>
      <c r="P36" s="28">
        <v>1</v>
      </c>
      <c r="Q36" s="28">
        <v>10</v>
      </c>
      <c r="S36" s="17" t="s">
        <v>280</v>
      </c>
      <c r="T36" s="69">
        <v>3</v>
      </c>
      <c r="U36" s="69">
        <v>8</v>
      </c>
    </row>
    <row r="37" spans="1:21" ht="15.5" x14ac:dyDescent="0.35">
      <c r="A37" s="7">
        <f t="shared" si="1"/>
        <v>2027</v>
      </c>
      <c r="B37" s="12">
        <f>SUM($K$87:$K$99)</f>
        <v>239215.43999999994</v>
      </c>
      <c r="C37" s="13">
        <f>$B37/(SUM($M$87:$M$99))</f>
        <v>0.9066809029093561</v>
      </c>
      <c r="D37" s="13">
        <f>$B37/(SUM($N$87:$N$99))</f>
        <v>0.72534472232748504</v>
      </c>
      <c r="E37" s="13">
        <f>$B37/(SUM($O$87:$O$99))</f>
        <v>0.21587640545460862</v>
      </c>
      <c r="F37" s="9"/>
      <c r="G37" s="7">
        <f t="shared" si="0"/>
        <v>2027</v>
      </c>
      <c r="H37" s="27">
        <v>0.03</v>
      </c>
      <c r="I37" s="15">
        <f>AVERAGE($L$87:$L$99)</f>
        <v>0.79052486126766808</v>
      </c>
      <c r="J37" s="9"/>
      <c r="K37" s="17" t="s">
        <v>281</v>
      </c>
      <c r="L37" s="28">
        <v>1</v>
      </c>
      <c r="M37" s="28">
        <v>10</v>
      </c>
      <c r="N37" s="9"/>
      <c r="O37" s="17" t="s">
        <v>281</v>
      </c>
      <c r="P37" s="28">
        <v>1</v>
      </c>
      <c r="Q37" s="28">
        <v>10</v>
      </c>
      <c r="S37" s="17" t="s">
        <v>281</v>
      </c>
      <c r="T37" s="69">
        <v>3</v>
      </c>
      <c r="U37" s="69">
        <v>8</v>
      </c>
    </row>
    <row r="38" spans="1:21" ht="15.5" x14ac:dyDescent="0.35">
      <c r="A38" s="7">
        <f t="shared" si="1"/>
        <v>2028</v>
      </c>
      <c r="B38" s="12">
        <f>SUM($K$100:$K$112)</f>
        <v>246391.90320000003</v>
      </c>
      <c r="C38" s="13">
        <f>$B38/(SUM($M$100:$M$112))</f>
        <v>0.93388132999663709</v>
      </c>
      <c r="D38" s="13">
        <f>$B38/(SUM($N$100:$N$112))</f>
        <v>0.7471050639973098</v>
      </c>
      <c r="E38" s="13">
        <f>$B38/(SUM($O$100:$O$112))</f>
        <v>0.22235269761824694</v>
      </c>
      <c r="F38" s="9"/>
      <c r="G38" s="7">
        <f t="shared" si="0"/>
        <v>2028</v>
      </c>
      <c r="H38" s="27">
        <v>0.03</v>
      </c>
      <c r="I38" s="15">
        <f>AVERAGE($L$100:$L$112)</f>
        <v>0.79052486126766808</v>
      </c>
      <c r="J38" s="9"/>
      <c r="K38" s="17" t="s">
        <v>282</v>
      </c>
      <c r="L38" s="28">
        <v>1</v>
      </c>
      <c r="M38" s="28">
        <v>10</v>
      </c>
      <c r="N38" s="9"/>
      <c r="O38" s="17" t="s">
        <v>282</v>
      </c>
      <c r="P38" s="28">
        <v>1</v>
      </c>
      <c r="Q38" s="28">
        <v>10</v>
      </c>
      <c r="S38" s="17" t="s">
        <v>282</v>
      </c>
      <c r="T38" s="69">
        <v>3</v>
      </c>
      <c r="U38" s="69">
        <v>8</v>
      </c>
    </row>
    <row r="39" spans="1:21" ht="15.5" x14ac:dyDescent="0.35">
      <c r="A39" s="9"/>
      <c r="B39" s="9"/>
      <c r="C39" s="9"/>
      <c r="D39" s="9"/>
      <c r="E39" s="9"/>
      <c r="F39" s="9"/>
      <c r="G39" s="9"/>
      <c r="H39" s="9"/>
      <c r="I39" s="9"/>
      <c r="J39" s="9"/>
      <c r="K39" s="17" t="s">
        <v>283</v>
      </c>
      <c r="L39" s="28">
        <v>1</v>
      </c>
      <c r="M39" s="28">
        <v>10</v>
      </c>
      <c r="N39" s="9"/>
      <c r="O39" s="17" t="s">
        <v>283</v>
      </c>
      <c r="P39" s="28">
        <v>1</v>
      </c>
      <c r="Q39" s="28">
        <v>10</v>
      </c>
      <c r="S39" s="17" t="s">
        <v>283</v>
      </c>
      <c r="T39" s="69">
        <v>3</v>
      </c>
      <c r="U39" s="69">
        <v>8</v>
      </c>
    </row>
    <row r="40" spans="1:21" ht="15.5" x14ac:dyDescent="0.35">
      <c r="A40" s="9"/>
      <c r="B40" s="9"/>
      <c r="C40" s="18" t="s">
        <v>284</v>
      </c>
      <c r="D40" s="9"/>
      <c r="E40" s="9"/>
      <c r="F40" s="9"/>
      <c r="G40" s="19" t="str">
        <f>"Actual "&amp;A35&amp;" Growth YTD"</f>
        <v>Actual 2025 Growth YTD</v>
      </c>
      <c r="H40" s="9"/>
      <c r="I40" s="9"/>
      <c r="J40" s="9"/>
      <c r="K40" s="17" t="s">
        <v>285</v>
      </c>
      <c r="L40" s="28">
        <v>0</v>
      </c>
      <c r="M40" s="28">
        <v>10</v>
      </c>
      <c r="N40" s="9"/>
      <c r="O40" s="17" t="s">
        <v>285</v>
      </c>
      <c r="P40" s="28">
        <v>1</v>
      </c>
      <c r="Q40" s="28">
        <v>10</v>
      </c>
      <c r="S40" s="17" t="s">
        <v>285</v>
      </c>
      <c r="T40" s="69">
        <v>3</v>
      </c>
      <c r="U40" s="69">
        <v>8</v>
      </c>
    </row>
    <row r="41" spans="1:21" ht="15.5" x14ac:dyDescent="0.35">
      <c r="A41" s="9"/>
      <c r="B41" s="17" t="s">
        <v>286</v>
      </c>
      <c r="C41" s="40">
        <f>'KDT Q1 25 '!L210</f>
        <v>2.6742661120497959</v>
      </c>
      <c r="D41" s="19" t="str">
        <f>CONCATENATE(C43," per Minute")</f>
        <v>Cases per Minute</v>
      </c>
      <c r="E41" s="9"/>
      <c r="F41" s="9"/>
      <c r="G41" s="23">
        <f>IFERROR(SUM($J$61:$J$73)/SUM($J$48:$J$60)-1,"")</f>
        <v>2.7609540119460263E-2</v>
      </c>
      <c r="H41" s="9"/>
      <c r="I41" s="9"/>
      <c r="J41" s="9"/>
      <c r="K41" s="17" t="s">
        <v>287</v>
      </c>
      <c r="L41" s="28">
        <v>0</v>
      </c>
      <c r="M41" s="28">
        <v>10</v>
      </c>
      <c r="N41" s="9"/>
      <c r="O41" s="17" t="s">
        <v>287</v>
      </c>
      <c r="P41" s="28">
        <v>0</v>
      </c>
      <c r="Q41" s="28">
        <v>10</v>
      </c>
      <c r="S41" s="17" t="s">
        <v>287</v>
      </c>
      <c r="T41" s="69">
        <v>3</v>
      </c>
      <c r="U41" s="69">
        <v>8</v>
      </c>
    </row>
    <row r="42" spans="1:21" ht="15.5" x14ac:dyDescent="0.35">
      <c r="A42" s="9"/>
      <c r="B42" s="17"/>
      <c r="C42" s="35"/>
      <c r="D42" s="9"/>
      <c r="E42" s="9"/>
      <c r="F42" s="9"/>
      <c r="H42" s="9"/>
      <c r="I42" s="9"/>
      <c r="J42" s="9"/>
      <c r="K42" s="9"/>
      <c r="L42" s="17" t="s">
        <v>288</v>
      </c>
      <c r="M42" s="20">
        <f>(L35*M35)+(L36*M36)+(L37*M37)+(L38*M38)+(L39*M39)+(L40*M40)+(L41*M41)</f>
        <v>40</v>
      </c>
      <c r="N42" s="9"/>
      <c r="O42" s="18"/>
      <c r="P42" s="17" t="s">
        <v>288</v>
      </c>
      <c r="Q42" s="20">
        <f>(P35*Q35)+(P36*Q36)+(P37*Q37)+(P38*Q38)+(P39*Q39)+(P40*Q40)+(P41*Q41)</f>
        <v>50</v>
      </c>
      <c r="S42" s="18"/>
      <c r="T42" s="17" t="s">
        <v>288</v>
      </c>
      <c r="U42" s="20">
        <f>(T35*U35)+(T36*U36)+(T37*U37)+(T38*U38)+(T39*U39)+(T40*U40)+(T41*U41)</f>
        <v>168</v>
      </c>
    </row>
    <row r="43" spans="1:21" ht="15.5" x14ac:dyDescent="0.35">
      <c r="A43" s="9"/>
      <c r="B43" s="17" t="s">
        <v>289</v>
      </c>
      <c r="C43" s="26" t="s">
        <v>290</v>
      </c>
      <c r="D43" s="9"/>
      <c r="E43" s="9"/>
      <c r="F43" s="9"/>
      <c r="G43" s="9"/>
      <c r="H43" s="9"/>
      <c r="I43" s="9"/>
      <c r="J43" s="9"/>
      <c r="K43" s="9"/>
      <c r="L43" s="17" t="s">
        <v>291</v>
      </c>
      <c r="M43" s="9">
        <v>52</v>
      </c>
      <c r="N43" s="9"/>
      <c r="O43" s="18"/>
      <c r="P43" s="17" t="s">
        <v>291</v>
      </c>
      <c r="Q43" s="9">
        <v>52</v>
      </c>
      <c r="S43" s="18"/>
      <c r="T43" s="17" t="s">
        <v>291</v>
      </c>
      <c r="U43" s="9">
        <v>52</v>
      </c>
    </row>
    <row r="44" spans="1:21" ht="15.5" x14ac:dyDescent="0.35">
      <c r="A44" s="22"/>
      <c r="B44" s="9"/>
      <c r="C44" s="17"/>
      <c r="D44" s="21"/>
      <c r="E44" s="9"/>
      <c r="F44" s="9"/>
      <c r="G44" s="9"/>
      <c r="H44" s="9"/>
      <c r="I44" s="9"/>
      <c r="J44" s="9"/>
      <c r="K44" s="9"/>
      <c r="L44" s="17" t="s">
        <v>292</v>
      </c>
      <c r="M44" s="21">
        <f>M42*M43</f>
        <v>2080</v>
      </c>
      <c r="N44" s="9"/>
      <c r="O44" s="18"/>
      <c r="P44" s="17" t="s">
        <v>292</v>
      </c>
      <c r="Q44" s="21">
        <f>Q42*Q43</f>
        <v>2600</v>
      </c>
      <c r="S44" s="18"/>
      <c r="T44" s="17" t="s">
        <v>292</v>
      </c>
      <c r="U44" s="21">
        <f>U42*U43</f>
        <v>8736</v>
      </c>
    </row>
    <row r="45" spans="1:21" ht="15.5" x14ac:dyDescent="0.35">
      <c r="A45" s="22"/>
      <c r="B45" s="9"/>
      <c r="C45" s="9"/>
      <c r="D45" s="9"/>
      <c r="E45" s="9"/>
      <c r="F45" s="9"/>
      <c r="G45" s="9"/>
      <c r="H45" s="9"/>
      <c r="I45" s="9"/>
      <c r="J45" s="9"/>
      <c r="K45" s="9"/>
      <c r="L45" s="17" t="s">
        <v>293</v>
      </c>
      <c r="M45" s="9">
        <f>M44/13</f>
        <v>160</v>
      </c>
      <c r="N45" s="9"/>
      <c r="O45" s="18"/>
      <c r="P45" s="17" t="s">
        <v>293</v>
      </c>
      <c r="Q45" s="9">
        <f>Q44/13</f>
        <v>200</v>
      </c>
      <c r="S45" s="18"/>
      <c r="T45" s="17" t="s">
        <v>293</v>
      </c>
      <c r="U45" s="9">
        <f>U44/13</f>
        <v>672</v>
      </c>
    </row>
    <row r="46" spans="1:21" ht="29.25" customHeight="1" x14ac:dyDescent="0.35"/>
    <row r="47" spans="1:21"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t="s">
        <v>273</v>
      </c>
      <c r="M47" s="6" t="s">
        <v>269</v>
      </c>
      <c r="N47" s="6" t="s">
        <v>270</v>
      </c>
      <c r="O47" s="6" t="s">
        <v>271</v>
      </c>
      <c r="P47" s="6" t="s">
        <v>304</v>
      </c>
      <c r="Q47" s="6" t="s">
        <v>305</v>
      </c>
      <c r="R47" s="6" t="s">
        <v>306</v>
      </c>
      <c r="S47" s="6" t="s">
        <v>307</v>
      </c>
    </row>
    <row r="48" spans="1:21" x14ac:dyDescent="0.35">
      <c r="A48" s="1">
        <f>$A$34</f>
        <v>2024</v>
      </c>
      <c r="B48" s="1">
        <v>1</v>
      </c>
      <c r="C48" s="29">
        <v>25700</v>
      </c>
      <c r="D48" s="29">
        <v>34883</v>
      </c>
      <c r="E48" s="29">
        <v>2671</v>
      </c>
      <c r="F48" s="29">
        <v>27534</v>
      </c>
      <c r="G48" s="29">
        <v>21182</v>
      </c>
      <c r="H48" s="30">
        <v>16634</v>
      </c>
      <c r="I48" s="30"/>
      <c r="J48" s="5">
        <f>IF(G61&gt;0,G48,0)</f>
        <v>21182</v>
      </c>
      <c r="K48" s="5">
        <f>IF(G48&gt;0,G48,C48)</f>
        <v>21182</v>
      </c>
      <c r="L48" s="31">
        <f>'KDT Q4 24 '!$J$210</f>
        <v>0.74041881300475687</v>
      </c>
      <c r="M48" s="5">
        <f t="shared" ref="M48:M111" si="2">$C$41*$L48*60*$M$45</f>
        <v>19008.738627290459</v>
      </c>
      <c r="N48" s="5">
        <f t="shared" ref="N48:N111" si="3">$C$41*$L48*60*$Q$45</f>
        <v>23760.923284113072</v>
      </c>
      <c r="O48" s="5">
        <f>$C$41*$L48*60*$U$45</f>
        <v>79836.702234619923</v>
      </c>
      <c r="P48" s="70">
        <f>IF(K48=0,0%,K48/M48)</f>
        <v>1.1143295941577855</v>
      </c>
      <c r="Q48" s="70">
        <f>IF(K48=0,0%,K48/N48)</f>
        <v>0.8914636753262285</v>
      </c>
      <c r="R48" s="70">
        <f>IF(K48=0,0%,K48/O48)</f>
        <v>0.26531657003756803</v>
      </c>
      <c r="S48" s="82">
        <f t="shared" ref="S48:S52" si="4">IF(ISBLANK(E48),#N/A,(E48/(C48/28)))</f>
        <v>2.9100389105058366</v>
      </c>
    </row>
    <row r="49" spans="1:19" x14ac:dyDescent="0.35">
      <c r="A49" s="1"/>
      <c r="B49" s="1">
        <v>2</v>
      </c>
      <c r="C49" s="29">
        <v>19727</v>
      </c>
      <c r="D49" s="29">
        <v>29428</v>
      </c>
      <c r="E49" s="29">
        <v>16634</v>
      </c>
      <c r="F49" s="29">
        <v>21229</v>
      </c>
      <c r="G49" s="29">
        <v>18431</v>
      </c>
      <c r="H49" s="30">
        <v>18183</v>
      </c>
      <c r="I49" s="30"/>
      <c r="J49" s="5">
        <f t="shared" ref="J49:J60" si="5">IF(G62&gt;0,G49,0)</f>
        <v>18431</v>
      </c>
      <c r="K49" s="5">
        <f t="shared" ref="K49:K112" si="6">IF(G49&gt;0,G49,C49)</f>
        <v>18431</v>
      </c>
      <c r="L49" s="32">
        <f>L48</f>
        <v>0.74041881300475687</v>
      </c>
      <c r="M49" s="5">
        <f t="shared" si="2"/>
        <v>19008.738627290459</v>
      </c>
      <c r="N49" s="5">
        <f t="shared" si="3"/>
        <v>23760.923284113072</v>
      </c>
      <c r="O49" s="5">
        <f t="shared" ref="O49:O112" si="7">$C$41*$L49*60*$U$45</f>
        <v>79836.702234619923</v>
      </c>
      <c r="P49" s="70">
        <f t="shared" ref="P49:P112" si="8">IF(K49=0,0%,K49/M49)</f>
        <v>0.96960668255698923</v>
      </c>
      <c r="Q49" s="70">
        <f t="shared" ref="Q49:Q112" si="9">IF(K49=0,0%,K49/N49)</f>
        <v>0.77568534604559147</v>
      </c>
      <c r="R49" s="70">
        <f t="shared" ref="R49:R112" si="10">IF(K49=0,0%,K49/O49)</f>
        <v>0.23085873394214032</v>
      </c>
      <c r="S49" s="82">
        <f t="shared" si="4"/>
        <v>23.609874790895724</v>
      </c>
    </row>
    <row r="50" spans="1:19" x14ac:dyDescent="0.35">
      <c r="A50" s="1"/>
      <c r="B50" s="1">
        <v>3</v>
      </c>
      <c r="C50" s="29">
        <v>19040</v>
      </c>
      <c r="D50" s="29">
        <v>19744</v>
      </c>
      <c r="E50" s="29">
        <v>18183</v>
      </c>
      <c r="F50" s="29">
        <v>14376</v>
      </c>
      <c r="G50" s="29">
        <v>16260</v>
      </c>
      <c r="H50" s="30">
        <v>14610</v>
      </c>
      <c r="I50" s="30"/>
      <c r="J50" s="5">
        <f t="shared" si="5"/>
        <v>16260</v>
      </c>
      <c r="K50" s="5">
        <f t="shared" si="6"/>
        <v>16260</v>
      </c>
      <c r="L50" s="32">
        <f t="shared" ref="L50:L112" si="11">L49</f>
        <v>0.74041881300475687</v>
      </c>
      <c r="M50" s="5">
        <f t="shared" si="2"/>
        <v>19008.738627290459</v>
      </c>
      <c r="N50" s="5">
        <f t="shared" si="3"/>
        <v>23760.923284113072</v>
      </c>
      <c r="O50" s="5">
        <f t="shared" si="7"/>
        <v>79836.702234619923</v>
      </c>
      <c r="P50" s="70">
        <f t="shared" si="8"/>
        <v>0.85539605330023583</v>
      </c>
      <c r="Q50" s="70">
        <f t="shared" si="9"/>
        <v>0.68431684264018866</v>
      </c>
      <c r="R50" s="70">
        <f t="shared" si="10"/>
        <v>0.20366572697624663</v>
      </c>
      <c r="S50" s="82">
        <f t="shared" si="4"/>
        <v>26.73970588235294</v>
      </c>
    </row>
    <row r="51" spans="1:19" x14ac:dyDescent="0.35">
      <c r="A51" s="1"/>
      <c r="B51" s="1">
        <v>4</v>
      </c>
      <c r="C51" s="29">
        <v>16194</v>
      </c>
      <c r="D51" s="29">
        <v>20715</v>
      </c>
      <c r="E51" s="29">
        <v>14610</v>
      </c>
      <c r="F51" s="29">
        <v>19042</v>
      </c>
      <c r="G51" s="29">
        <v>15950</v>
      </c>
      <c r="H51" s="30">
        <v>17179</v>
      </c>
      <c r="I51" s="30"/>
      <c r="J51" s="5">
        <f t="shared" si="5"/>
        <v>15950</v>
      </c>
      <c r="K51" s="5">
        <f t="shared" si="6"/>
        <v>15950</v>
      </c>
      <c r="L51" s="32">
        <f t="shared" si="11"/>
        <v>0.74041881300475687</v>
      </c>
      <c r="M51" s="5">
        <f t="shared" si="2"/>
        <v>19008.738627290459</v>
      </c>
      <c r="N51" s="5">
        <f t="shared" si="3"/>
        <v>23760.923284113072</v>
      </c>
      <c r="O51" s="5">
        <f t="shared" si="7"/>
        <v>79836.702234619923</v>
      </c>
      <c r="P51" s="70">
        <f t="shared" si="8"/>
        <v>0.83908776446117839</v>
      </c>
      <c r="Q51" s="70">
        <f t="shared" si="9"/>
        <v>0.67127021156894273</v>
      </c>
      <c r="R51" s="70">
        <f t="shared" si="10"/>
        <v>0.19978280106218535</v>
      </c>
      <c r="S51" s="82">
        <f t="shared" si="4"/>
        <v>25.261207854761022</v>
      </c>
    </row>
    <row r="52" spans="1:19" x14ac:dyDescent="0.35">
      <c r="A52" s="1"/>
      <c r="B52" s="1">
        <v>5</v>
      </c>
      <c r="C52" s="29">
        <v>14063</v>
      </c>
      <c r="D52" s="29">
        <v>19744</v>
      </c>
      <c r="E52" s="29">
        <v>17179</v>
      </c>
      <c r="F52" s="29">
        <v>14113</v>
      </c>
      <c r="G52" s="29">
        <v>14572</v>
      </c>
      <c r="H52" s="29">
        <v>15267</v>
      </c>
      <c r="I52" s="30"/>
      <c r="J52" s="5">
        <f t="shared" si="5"/>
        <v>0</v>
      </c>
      <c r="K52" s="5">
        <f t="shared" si="6"/>
        <v>14572</v>
      </c>
      <c r="L52" s="32">
        <f t="shared" si="11"/>
        <v>0.74041881300475687</v>
      </c>
      <c r="M52" s="5">
        <f t="shared" si="2"/>
        <v>19008.738627290459</v>
      </c>
      <c r="N52" s="5">
        <f t="shared" si="3"/>
        <v>23760.923284113072</v>
      </c>
      <c r="O52" s="5">
        <f t="shared" si="7"/>
        <v>79836.702234619923</v>
      </c>
      <c r="P52" s="70">
        <f t="shared" si="8"/>
        <v>0.76659479020240073</v>
      </c>
      <c r="Q52" s="70">
        <f t="shared" si="9"/>
        <v>0.61327583216192061</v>
      </c>
      <c r="R52" s="70">
        <f t="shared" si="10"/>
        <v>0.18252256909580972</v>
      </c>
      <c r="S52" s="82">
        <f t="shared" si="4"/>
        <v>34.204081632653065</v>
      </c>
    </row>
    <row r="53" spans="1:19" x14ac:dyDescent="0.35">
      <c r="A53" s="1"/>
      <c r="B53" s="1">
        <v>6</v>
      </c>
      <c r="C53" s="29">
        <v>16094</v>
      </c>
      <c r="D53" s="29">
        <v>17058</v>
      </c>
      <c r="E53" s="29">
        <v>15267</v>
      </c>
      <c r="F53" s="29">
        <v>16263</v>
      </c>
      <c r="G53" s="29">
        <v>15104</v>
      </c>
      <c r="H53" s="29">
        <v>16417</v>
      </c>
      <c r="I53" s="30"/>
      <c r="J53" s="5">
        <f t="shared" si="5"/>
        <v>0</v>
      </c>
      <c r="K53" s="5">
        <f t="shared" si="6"/>
        <v>15104</v>
      </c>
      <c r="L53" s="32">
        <f t="shared" si="11"/>
        <v>0.74041881300475687</v>
      </c>
      <c r="M53" s="5">
        <f t="shared" si="2"/>
        <v>19008.738627290459</v>
      </c>
      <c r="N53" s="5">
        <f t="shared" si="3"/>
        <v>23760.923284113072</v>
      </c>
      <c r="O53" s="5">
        <f t="shared" si="7"/>
        <v>79836.702234619923</v>
      </c>
      <c r="P53" s="70">
        <f t="shared" si="8"/>
        <v>0.79458191814555723</v>
      </c>
      <c r="Q53" s="70">
        <f t="shared" si="9"/>
        <v>0.63566553451644581</v>
      </c>
      <c r="R53" s="70">
        <f t="shared" si="10"/>
        <v>0.18918617098703747</v>
      </c>
      <c r="S53" s="82">
        <f>IF(ISBLANK(E53),#N/A,(E53/(C53/28)))</f>
        <v>26.561202932769973</v>
      </c>
    </row>
    <row r="54" spans="1:19" x14ac:dyDescent="0.35">
      <c r="A54" s="1"/>
      <c r="B54" s="1">
        <v>7</v>
      </c>
      <c r="C54" s="29">
        <v>17319</v>
      </c>
      <c r="D54" s="29">
        <v>22772</v>
      </c>
      <c r="E54" s="29">
        <v>16417</v>
      </c>
      <c r="F54" s="29">
        <v>15422</v>
      </c>
      <c r="G54" s="29">
        <v>14670</v>
      </c>
      <c r="H54" s="29">
        <v>16185</v>
      </c>
      <c r="I54" s="30"/>
      <c r="J54" s="5">
        <f t="shared" si="5"/>
        <v>0</v>
      </c>
      <c r="K54" s="5">
        <f t="shared" si="6"/>
        <v>14670</v>
      </c>
      <c r="L54" s="32">
        <f t="shared" si="11"/>
        <v>0.74041881300475687</v>
      </c>
      <c r="M54" s="5">
        <f t="shared" si="2"/>
        <v>19008.738627290459</v>
      </c>
      <c r="N54" s="5">
        <f t="shared" si="3"/>
        <v>23760.923284113072</v>
      </c>
      <c r="O54" s="5">
        <f t="shared" si="7"/>
        <v>79836.702234619923</v>
      </c>
      <c r="P54" s="70">
        <f t="shared" si="8"/>
        <v>0.77175031377087688</v>
      </c>
      <c r="Q54" s="70">
        <f t="shared" si="9"/>
        <v>0.6174002510167016</v>
      </c>
      <c r="R54" s="70">
        <f t="shared" si="10"/>
        <v>0.18375007470735166</v>
      </c>
      <c r="S54" s="82">
        <f t="shared" ref="S54:S112" si="12">IF(ISBLANK(E54),#N/A,(E54/(C54/28)))</f>
        <v>26.541717189214157</v>
      </c>
    </row>
    <row r="55" spans="1:19" x14ac:dyDescent="0.35">
      <c r="A55" s="1"/>
      <c r="B55" s="1">
        <v>8</v>
      </c>
      <c r="C55" s="29">
        <v>14496</v>
      </c>
      <c r="D55" s="29">
        <v>14058</v>
      </c>
      <c r="E55" s="29">
        <v>16185</v>
      </c>
      <c r="F55" s="29">
        <v>17322</v>
      </c>
      <c r="G55" s="29">
        <v>15225</v>
      </c>
      <c r="H55" s="29">
        <v>14350</v>
      </c>
      <c r="I55" s="30"/>
      <c r="J55" s="5">
        <f t="shared" si="5"/>
        <v>0</v>
      </c>
      <c r="K55" s="5">
        <f t="shared" si="6"/>
        <v>15225</v>
      </c>
      <c r="L55" s="32">
        <f t="shared" si="11"/>
        <v>0.74041881300475687</v>
      </c>
      <c r="M55" s="5">
        <f t="shared" si="2"/>
        <v>19008.738627290459</v>
      </c>
      <c r="N55" s="5">
        <f t="shared" si="3"/>
        <v>23760.923284113072</v>
      </c>
      <c r="O55" s="5">
        <f t="shared" si="7"/>
        <v>79836.702234619923</v>
      </c>
      <c r="P55" s="70">
        <f t="shared" si="8"/>
        <v>0.80094741153112481</v>
      </c>
      <c r="Q55" s="70">
        <f t="shared" si="9"/>
        <v>0.64075792922489994</v>
      </c>
      <c r="R55" s="70">
        <f t="shared" si="10"/>
        <v>0.19070176465026784</v>
      </c>
      <c r="S55" s="82">
        <f t="shared" si="12"/>
        <v>31.26241721854305</v>
      </c>
    </row>
    <row r="56" spans="1:19" x14ac:dyDescent="0.35">
      <c r="A56" s="1"/>
      <c r="B56" s="1">
        <v>9</v>
      </c>
      <c r="C56" s="29">
        <v>15187</v>
      </c>
      <c r="D56" s="29">
        <v>19058</v>
      </c>
      <c r="E56" s="29">
        <v>14350</v>
      </c>
      <c r="F56" s="29">
        <v>19886</v>
      </c>
      <c r="G56" s="29">
        <v>18705</v>
      </c>
      <c r="H56" s="29">
        <v>13323</v>
      </c>
      <c r="I56" s="30"/>
      <c r="J56" s="5">
        <f t="shared" si="5"/>
        <v>0</v>
      </c>
      <c r="K56" s="5">
        <f t="shared" si="6"/>
        <v>18705</v>
      </c>
      <c r="L56" s="32">
        <f t="shared" si="11"/>
        <v>0.74041881300475687</v>
      </c>
      <c r="M56" s="5">
        <f t="shared" si="2"/>
        <v>19008.738627290459</v>
      </c>
      <c r="N56" s="5">
        <f t="shared" si="3"/>
        <v>23760.923284113072</v>
      </c>
      <c r="O56" s="5">
        <f t="shared" si="7"/>
        <v>79836.702234619923</v>
      </c>
      <c r="P56" s="70">
        <f t="shared" si="8"/>
        <v>0.98402110559538192</v>
      </c>
      <c r="Q56" s="70">
        <f t="shared" si="9"/>
        <v>0.78721688447630556</v>
      </c>
      <c r="R56" s="70">
        <f t="shared" si="10"/>
        <v>0.23429073942747189</v>
      </c>
      <c r="S56" s="82">
        <f t="shared" si="12"/>
        <v>26.456838085204453</v>
      </c>
    </row>
    <row r="57" spans="1:19" x14ac:dyDescent="0.35">
      <c r="A57" s="1"/>
      <c r="B57" s="1">
        <v>10</v>
      </c>
      <c r="C57" s="29">
        <v>17843</v>
      </c>
      <c r="D57" s="29">
        <v>22744</v>
      </c>
      <c r="E57" s="29">
        <v>13323</v>
      </c>
      <c r="F57" s="29">
        <v>21650</v>
      </c>
      <c r="G57" s="29">
        <v>21650</v>
      </c>
      <c r="H57" s="29">
        <v>16418</v>
      </c>
      <c r="I57" s="30"/>
      <c r="J57" s="5">
        <f t="shared" si="5"/>
        <v>0</v>
      </c>
      <c r="K57" s="5">
        <f t="shared" si="6"/>
        <v>21650</v>
      </c>
      <c r="L57" s="32">
        <f t="shared" si="11"/>
        <v>0.74041881300475687</v>
      </c>
      <c r="M57" s="5">
        <f t="shared" si="2"/>
        <v>19008.738627290459</v>
      </c>
      <c r="N57" s="5">
        <f t="shared" si="3"/>
        <v>23760.923284113072</v>
      </c>
      <c r="O57" s="5">
        <f t="shared" si="7"/>
        <v>79836.702234619923</v>
      </c>
      <c r="P57" s="70">
        <f t="shared" si="8"/>
        <v>1.1389498495664272</v>
      </c>
      <c r="Q57" s="70">
        <f t="shared" si="9"/>
        <v>0.91115987965314171</v>
      </c>
      <c r="R57" s="70">
        <f t="shared" si="10"/>
        <v>0.27117853561105409</v>
      </c>
      <c r="S57" s="82">
        <f t="shared" si="12"/>
        <v>20.907022361710474</v>
      </c>
    </row>
    <row r="58" spans="1:19" x14ac:dyDescent="0.35">
      <c r="A58" s="1"/>
      <c r="B58" s="1">
        <v>11</v>
      </c>
      <c r="C58" s="29">
        <v>20593</v>
      </c>
      <c r="D58" s="29">
        <v>21372</v>
      </c>
      <c r="E58" s="29">
        <v>16418</v>
      </c>
      <c r="F58" s="29">
        <v>17328</v>
      </c>
      <c r="G58" s="29">
        <v>18986</v>
      </c>
      <c r="H58" s="29">
        <v>11424</v>
      </c>
      <c r="I58" s="30"/>
      <c r="J58" s="5">
        <f t="shared" si="5"/>
        <v>0</v>
      </c>
      <c r="K58" s="5">
        <f t="shared" si="6"/>
        <v>18986</v>
      </c>
      <c r="L58" s="32">
        <f t="shared" si="11"/>
        <v>0.74041881300475687</v>
      </c>
      <c r="M58" s="5">
        <f t="shared" si="2"/>
        <v>19008.738627290459</v>
      </c>
      <c r="N58" s="5">
        <f t="shared" si="3"/>
        <v>23760.923284113072</v>
      </c>
      <c r="O58" s="5">
        <f t="shared" si="7"/>
        <v>79836.702234619923</v>
      </c>
      <c r="P58" s="70">
        <f t="shared" si="8"/>
        <v>0.99880378031723716</v>
      </c>
      <c r="Q58" s="70">
        <f t="shared" si="9"/>
        <v>0.79904302425378981</v>
      </c>
      <c r="R58" s="70">
        <f t="shared" si="10"/>
        <v>0.23781042388505649</v>
      </c>
      <c r="S58" s="82">
        <f t="shared" si="12"/>
        <v>22.323313747389893</v>
      </c>
    </row>
    <row r="59" spans="1:19" x14ac:dyDescent="0.35">
      <c r="A59" s="1"/>
      <c r="B59" s="1">
        <v>12</v>
      </c>
      <c r="C59" s="29">
        <v>16911</v>
      </c>
      <c r="D59" s="29">
        <v>21625</v>
      </c>
      <c r="E59" s="29">
        <v>11424</v>
      </c>
      <c r="F59" s="29">
        <v>21503</v>
      </c>
      <c r="G59" s="29">
        <v>18406</v>
      </c>
      <c r="H59" s="29">
        <v>11288</v>
      </c>
      <c r="I59" s="30"/>
      <c r="J59" s="5">
        <f t="shared" si="5"/>
        <v>0</v>
      </c>
      <c r="K59" s="5">
        <f t="shared" si="6"/>
        <v>18406</v>
      </c>
      <c r="L59" s="32">
        <f t="shared" si="11"/>
        <v>0.74041881300475687</v>
      </c>
      <c r="M59" s="5">
        <f t="shared" si="2"/>
        <v>19008.738627290459</v>
      </c>
      <c r="N59" s="5">
        <f t="shared" si="3"/>
        <v>23760.923284113072</v>
      </c>
      <c r="O59" s="5">
        <f t="shared" si="7"/>
        <v>79836.702234619923</v>
      </c>
      <c r="P59" s="70">
        <f t="shared" si="8"/>
        <v>0.96829149797319436</v>
      </c>
      <c r="Q59" s="70">
        <f t="shared" si="9"/>
        <v>0.77463319837855549</v>
      </c>
      <c r="R59" s="70">
        <f t="shared" si="10"/>
        <v>0.23054559475552247</v>
      </c>
      <c r="S59" s="82">
        <f t="shared" si="12"/>
        <v>18.915025722902254</v>
      </c>
    </row>
    <row r="60" spans="1:19" x14ac:dyDescent="0.35">
      <c r="A60" s="1"/>
      <c r="B60" s="1">
        <v>13</v>
      </c>
      <c r="C60" s="80">
        <v>21942</v>
      </c>
      <c r="D60" s="29">
        <v>26058</v>
      </c>
      <c r="E60" s="29">
        <v>11288</v>
      </c>
      <c r="F60" s="79">
        <v>23449</v>
      </c>
      <c r="G60" s="79">
        <v>16644</v>
      </c>
      <c r="H60" s="29">
        <v>17811</v>
      </c>
      <c r="I60" s="30"/>
      <c r="J60" s="5">
        <f t="shared" si="5"/>
        <v>0</v>
      </c>
      <c r="K60" s="5">
        <f t="shared" si="6"/>
        <v>16644</v>
      </c>
      <c r="L60" s="32">
        <f t="shared" si="11"/>
        <v>0.74041881300475687</v>
      </c>
      <c r="M60" s="5">
        <f>($C$41*$L60*60*$M$45)</f>
        <v>19008.738627290459</v>
      </c>
      <c r="N60" s="5">
        <f>($C$41*$L60*60*$Q$45)</f>
        <v>23760.923284113072</v>
      </c>
      <c r="O60" s="5">
        <f>$C$41*$L60*60*$U$45</f>
        <v>79836.702234619923</v>
      </c>
      <c r="P60" s="70">
        <f t="shared" ref="P60" si="13">IF(K60=0,0%,K60/M60)</f>
        <v>0.87559728850732621</v>
      </c>
      <c r="Q60" s="70">
        <f t="shared" ref="Q60" si="14">IF(K60=0,0%,K60/N60)</f>
        <v>0.70047783080586101</v>
      </c>
      <c r="R60" s="70">
        <f t="shared" ref="R60" si="15">IF(K60=0,0%,K60/O60)</f>
        <v>0.20847554488269673</v>
      </c>
      <c r="S60" s="82">
        <f>IF(ISBLANK(E60),#N/A,(E60/(C60/35)))</f>
        <v>18.005651262419104</v>
      </c>
    </row>
    <row r="61" spans="1:19" s="233" customFormat="1" x14ac:dyDescent="0.35">
      <c r="A61" s="226">
        <f>$A$35</f>
        <v>2025</v>
      </c>
      <c r="B61" s="226">
        <v>1</v>
      </c>
      <c r="C61" s="227">
        <v>18589</v>
      </c>
      <c r="D61" s="228">
        <v>20458</v>
      </c>
      <c r="E61" s="228">
        <f t="shared" ref="E61:E73" si="16">H60</f>
        <v>17811</v>
      </c>
      <c r="F61" s="228">
        <v>22587</v>
      </c>
      <c r="G61" s="228">
        <v>20029</v>
      </c>
      <c r="H61" s="228">
        <v>15567</v>
      </c>
      <c r="I61" s="227"/>
      <c r="J61" s="229">
        <f>IF(G61&gt;0,G61,0)</f>
        <v>20029</v>
      </c>
      <c r="K61" s="229">
        <f t="shared" si="6"/>
        <v>20029</v>
      </c>
      <c r="L61" s="244">
        <f>'KDT Q1 25 '!J210</f>
        <v>0.79052486126766786</v>
      </c>
      <c r="M61" s="229">
        <f t="shared" si="2"/>
        <v>20295.10893332151</v>
      </c>
      <c r="N61" s="229">
        <f t="shared" si="3"/>
        <v>25368.886166651886</v>
      </c>
      <c r="O61" s="229">
        <f t="shared" si="7"/>
        <v>85239.457519950345</v>
      </c>
      <c r="P61" s="231">
        <f t="shared" si="8"/>
        <v>0.98688802636163242</v>
      </c>
      <c r="Q61" s="231">
        <f t="shared" si="9"/>
        <v>0.78951042108930602</v>
      </c>
      <c r="R61" s="231">
        <f t="shared" si="10"/>
        <v>0.23497333960991248</v>
      </c>
      <c r="S61" s="232">
        <f t="shared" si="12"/>
        <v>26.828124159449139</v>
      </c>
    </row>
    <row r="62" spans="1:19" s="233" customFormat="1" x14ac:dyDescent="0.35">
      <c r="A62" s="226"/>
      <c r="B62" s="226">
        <v>2</v>
      </c>
      <c r="C62" s="227">
        <v>22481</v>
      </c>
      <c r="D62" s="228">
        <v>21244</v>
      </c>
      <c r="E62" s="228">
        <f t="shared" si="16"/>
        <v>15567</v>
      </c>
      <c r="F62" s="228">
        <v>19080</v>
      </c>
      <c r="G62" s="228">
        <v>19825</v>
      </c>
      <c r="H62" s="228">
        <v>14348</v>
      </c>
      <c r="I62" s="227"/>
      <c r="J62" s="229">
        <f t="shared" ref="J62:J73" si="17">IF(G62&gt;0,G62,0)</f>
        <v>19825</v>
      </c>
      <c r="K62" s="229">
        <f t="shared" si="6"/>
        <v>19825</v>
      </c>
      <c r="L62" s="230">
        <f t="shared" si="11"/>
        <v>0.79052486126766786</v>
      </c>
      <c r="M62" s="229">
        <f t="shared" si="2"/>
        <v>20295.10893332151</v>
      </c>
      <c r="N62" s="229">
        <f t="shared" si="3"/>
        <v>25368.886166651886</v>
      </c>
      <c r="O62" s="229">
        <f t="shared" si="7"/>
        <v>85239.457519950345</v>
      </c>
      <c r="P62" s="231">
        <f t="shared" si="8"/>
        <v>0.97683634343299031</v>
      </c>
      <c r="Q62" s="231">
        <f t="shared" si="9"/>
        <v>0.78146907474639227</v>
      </c>
      <c r="R62" s="231">
        <f t="shared" si="10"/>
        <v>0.23258008176975958</v>
      </c>
      <c r="S62" s="232">
        <f t="shared" si="12"/>
        <v>19.38863929540501</v>
      </c>
    </row>
    <row r="63" spans="1:19" s="233" customFormat="1" x14ac:dyDescent="0.35">
      <c r="A63" s="226"/>
      <c r="B63" s="226">
        <v>3</v>
      </c>
      <c r="C63" s="227">
        <v>20013</v>
      </c>
      <c r="D63" s="228">
        <v>23872</v>
      </c>
      <c r="E63" s="228">
        <f t="shared" si="16"/>
        <v>14348</v>
      </c>
      <c r="F63" s="228">
        <v>17584</v>
      </c>
      <c r="G63" s="228">
        <v>16272</v>
      </c>
      <c r="H63" s="228">
        <v>15233</v>
      </c>
      <c r="I63" s="227"/>
      <c r="J63" s="229">
        <f t="shared" si="17"/>
        <v>16272</v>
      </c>
      <c r="K63" s="229">
        <f t="shared" si="6"/>
        <v>16272</v>
      </c>
      <c r="L63" s="230">
        <f t="shared" si="11"/>
        <v>0.79052486126766786</v>
      </c>
      <c r="M63" s="229">
        <f t="shared" si="2"/>
        <v>20295.10893332151</v>
      </c>
      <c r="N63" s="229">
        <f t="shared" si="3"/>
        <v>25368.886166651886</v>
      </c>
      <c r="O63" s="229">
        <f t="shared" si="7"/>
        <v>85239.457519950345</v>
      </c>
      <c r="P63" s="231">
        <f t="shared" si="8"/>
        <v>0.80176953242580673</v>
      </c>
      <c r="Q63" s="231">
        <f t="shared" si="9"/>
        <v>0.64141562594064538</v>
      </c>
      <c r="R63" s="231">
        <f t="shared" si="10"/>
        <v>0.19089750772043015</v>
      </c>
      <c r="S63" s="232">
        <f t="shared" si="12"/>
        <v>20.074151801329137</v>
      </c>
    </row>
    <row r="64" spans="1:19" s="233" customFormat="1" x14ac:dyDescent="0.35">
      <c r="A64" s="226"/>
      <c r="B64" s="226">
        <v>4</v>
      </c>
      <c r="C64" s="227">
        <v>19695</v>
      </c>
      <c r="D64" s="228">
        <v>22658</v>
      </c>
      <c r="E64" s="228">
        <f t="shared" si="16"/>
        <v>15233</v>
      </c>
      <c r="F64" s="228">
        <v>18940</v>
      </c>
      <c r="G64" s="228">
        <v>17680</v>
      </c>
      <c r="H64" s="228">
        <v>15316</v>
      </c>
      <c r="I64" s="227"/>
      <c r="J64" s="229">
        <f t="shared" si="17"/>
        <v>17680</v>
      </c>
      <c r="K64" s="229">
        <f t="shared" si="6"/>
        <v>17680</v>
      </c>
      <c r="L64" s="230">
        <f t="shared" si="11"/>
        <v>0.79052486126766786</v>
      </c>
      <c r="M64" s="229">
        <f t="shared" si="2"/>
        <v>20295.10893332151</v>
      </c>
      <c r="N64" s="229">
        <f t="shared" si="3"/>
        <v>25368.886166651886</v>
      </c>
      <c r="O64" s="229">
        <f t="shared" si="7"/>
        <v>85239.457519950345</v>
      </c>
      <c r="P64" s="231">
        <f t="shared" si="8"/>
        <v>0.87114585381565035</v>
      </c>
      <c r="Q64" s="231">
        <f t="shared" si="9"/>
        <v>0.6969166830525203</v>
      </c>
      <c r="R64" s="231">
        <f t="shared" si="10"/>
        <v>0.20741567947991674</v>
      </c>
      <c r="S64" s="232">
        <f t="shared" si="12"/>
        <v>21.656461030718457</v>
      </c>
    </row>
    <row r="65" spans="1:19" s="233" customFormat="1" x14ac:dyDescent="0.35">
      <c r="A65" s="226"/>
      <c r="B65" s="226">
        <v>5</v>
      </c>
      <c r="C65" s="227">
        <v>18357</v>
      </c>
      <c r="D65" s="228">
        <v>18686</v>
      </c>
      <c r="E65" s="228">
        <f t="shared" si="16"/>
        <v>15316</v>
      </c>
      <c r="F65" s="228"/>
      <c r="G65" s="228"/>
      <c r="H65" s="228">
        <f t="shared" ref="H65:H73" si="18">+H64-C65+D65</f>
        <v>15645</v>
      </c>
      <c r="I65" s="227"/>
      <c r="J65" s="229">
        <f t="shared" si="17"/>
        <v>0</v>
      </c>
      <c r="K65" s="229">
        <f t="shared" si="6"/>
        <v>18357</v>
      </c>
      <c r="L65" s="230">
        <f t="shared" si="11"/>
        <v>0.79052486126766786</v>
      </c>
      <c r="M65" s="229">
        <f t="shared" si="2"/>
        <v>20295.10893332151</v>
      </c>
      <c r="N65" s="229">
        <f t="shared" si="3"/>
        <v>25368.886166651886</v>
      </c>
      <c r="O65" s="229">
        <f t="shared" si="7"/>
        <v>85239.457519950345</v>
      </c>
      <c r="P65" s="231">
        <f t="shared" si="8"/>
        <v>0.90450364471119316</v>
      </c>
      <c r="Q65" s="231">
        <f t="shared" si="9"/>
        <v>0.72360291576895452</v>
      </c>
      <c r="R65" s="231">
        <f t="shared" si="10"/>
        <v>0.21535801064552215</v>
      </c>
      <c r="S65" s="232">
        <f t="shared" si="12"/>
        <v>23.361551451762271</v>
      </c>
    </row>
    <row r="66" spans="1:19" s="233" customFormat="1" x14ac:dyDescent="0.35">
      <c r="A66" s="226"/>
      <c r="B66" s="226">
        <v>6</v>
      </c>
      <c r="C66" s="227">
        <v>17987</v>
      </c>
      <c r="D66" s="234">
        <v>19372</v>
      </c>
      <c r="E66" s="228">
        <f t="shared" si="16"/>
        <v>15645</v>
      </c>
      <c r="F66" s="228"/>
      <c r="G66" s="228"/>
      <c r="H66" s="228">
        <f t="shared" si="18"/>
        <v>17030</v>
      </c>
      <c r="I66" s="227"/>
      <c r="J66" s="229">
        <f t="shared" si="17"/>
        <v>0</v>
      </c>
      <c r="K66" s="229">
        <f t="shared" si="6"/>
        <v>17987</v>
      </c>
      <c r="L66" s="230">
        <f t="shared" si="11"/>
        <v>0.79052486126766786</v>
      </c>
      <c r="M66" s="229">
        <f t="shared" si="2"/>
        <v>20295.10893332151</v>
      </c>
      <c r="N66" s="229">
        <f t="shared" si="3"/>
        <v>25368.886166651886</v>
      </c>
      <c r="O66" s="229">
        <f t="shared" si="7"/>
        <v>85239.457519950345</v>
      </c>
      <c r="P66" s="231">
        <f t="shared" si="8"/>
        <v>0.88627265116414611</v>
      </c>
      <c r="Q66" s="231">
        <f t="shared" si="9"/>
        <v>0.70901812093131689</v>
      </c>
      <c r="R66" s="231">
        <f t="shared" si="10"/>
        <v>0.21101729789622525</v>
      </c>
      <c r="S66" s="232">
        <f t="shared" si="12"/>
        <v>24.354255851448269</v>
      </c>
    </row>
    <row r="67" spans="1:19" s="233" customFormat="1" x14ac:dyDescent="0.35">
      <c r="A67" s="226"/>
      <c r="B67" s="226">
        <v>7</v>
      </c>
      <c r="C67" s="227">
        <v>16970</v>
      </c>
      <c r="D67" s="234">
        <v>19372</v>
      </c>
      <c r="E67" s="228">
        <f t="shared" si="16"/>
        <v>17030</v>
      </c>
      <c r="F67" s="228"/>
      <c r="G67" s="228"/>
      <c r="H67" s="228">
        <f t="shared" si="18"/>
        <v>19432</v>
      </c>
      <c r="I67" s="227"/>
      <c r="J67" s="229">
        <f t="shared" si="17"/>
        <v>0</v>
      </c>
      <c r="K67" s="229">
        <f t="shared" si="6"/>
        <v>16970</v>
      </c>
      <c r="L67" s="230">
        <f t="shared" si="11"/>
        <v>0.79052486126766786</v>
      </c>
      <c r="M67" s="229">
        <f t="shared" si="2"/>
        <v>20295.10893332151</v>
      </c>
      <c r="N67" s="229">
        <f t="shared" si="3"/>
        <v>25368.886166651886</v>
      </c>
      <c r="O67" s="229">
        <f t="shared" si="7"/>
        <v>85239.457519950345</v>
      </c>
      <c r="P67" s="231">
        <f t="shared" si="8"/>
        <v>0.83616205538753319</v>
      </c>
      <c r="Q67" s="231">
        <f t="shared" si="9"/>
        <v>0.66892964431002655</v>
      </c>
      <c r="R67" s="231">
        <f t="shared" si="10"/>
        <v>0.19908620366369836</v>
      </c>
      <c r="S67" s="232">
        <f t="shared" si="12"/>
        <v>28.098998232174427</v>
      </c>
    </row>
    <row r="68" spans="1:19" s="233" customFormat="1" x14ac:dyDescent="0.35">
      <c r="A68" s="226"/>
      <c r="B68" s="226">
        <v>8</v>
      </c>
      <c r="C68" s="227">
        <v>17609</v>
      </c>
      <c r="D68" s="234">
        <v>18372</v>
      </c>
      <c r="E68" s="228">
        <f t="shared" si="16"/>
        <v>19432</v>
      </c>
      <c r="F68" s="228"/>
      <c r="G68" s="228"/>
      <c r="H68" s="228">
        <f t="shared" si="18"/>
        <v>20195</v>
      </c>
      <c r="I68" s="227"/>
      <c r="J68" s="229">
        <f t="shared" si="17"/>
        <v>0</v>
      </c>
      <c r="K68" s="229">
        <f t="shared" si="6"/>
        <v>17609</v>
      </c>
      <c r="L68" s="230">
        <f t="shared" si="11"/>
        <v>0.79052486126766786</v>
      </c>
      <c r="M68" s="229">
        <f t="shared" si="2"/>
        <v>20295.10893332151</v>
      </c>
      <c r="N68" s="229">
        <f t="shared" si="3"/>
        <v>25368.886166651886</v>
      </c>
      <c r="O68" s="229">
        <f t="shared" si="7"/>
        <v>85239.457519950345</v>
      </c>
      <c r="P68" s="231">
        <f t="shared" si="8"/>
        <v>0.8676474739728387</v>
      </c>
      <c r="Q68" s="231">
        <f t="shared" si="9"/>
        <v>0.69411797917827101</v>
      </c>
      <c r="R68" s="231">
        <f t="shared" si="10"/>
        <v>0.2065827318982949</v>
      </c>
      <c r="S68" s="232">
        <f t="shared" si="12"/>
        <v>30.898744959963658</v>
      </c>
    </row>
    <row r="69" spans="1:19" s="233" customFormat="1" x14ac:dyDescent="0.35">
      <c r="A69" s="226"/>
      <c r="B69" s="226">
        <v>9</v>
      </c>
      <c r="C69" s="227">
        <v>19621</v>
      </c>
      <c r="D69" s="234">
        <v>19372</v>
      </c>
      <c r="E69" s="228">
        <f t="shared" si="16"/>
        <v>20195</v>
      </c>
      <c r="F69" s="228"/>
      <c r="G69" s="228"/>
      <c r="H69" s="228">
        <f t="shared" si="18"/>
        <v>19946</v>
      </c>
      <c r="I69" s="227"/>
      <c r="J69" s="229">
        <f t="shared" si="17"/>
        <v>0</v>
      </c>
      <c r="K69" s="229">
        <f t="shared" si="6"/>
        <v>19621</v>
      </c>
      <c r="L69" s="230">
        <f t="shared" si="11"/>
        <v>0.79052486126766786</v>
      </c>
      <c r="M69" s="229">
        <f t="shared" si="2"/>
        <v>20295.10893332151</v>
      </c>
      <c r="N69" s="229">
        <f t="shared" si="3"/>
        <v>25368.886166651886</v>
      </c>
      <c r="O69" s="229">
        <f t="shared" si="7"/>
        <v>85239.457519950345</v>
      </c>
      <c r="P69" s="231">
        <f t="shared" si="8"/>
        <v>0.96678466050434819</v>
      </c>
      <c r="Q69" s="231">
        <f t="shared" si="9"/>
        <v>0.77342772840347862</v>
      </c>
      <c r="R69" s="231">
        <f t="shared" si="10"/>
        <v>0.23018682392960671</v>
      </c>
      <c r="S69" s="232">
        <f t="shared" si="12"/>
        <v>28.819122368890476</v>
      </c>
    </row>
    <row r="70" spans="1:19" s="233" customFormat="1" x14ac:dyDescent="0.35">
      <c r="A70" s="226"/>
      <c r="B70" s="226">
        <v>10</v>
      </c>
      <c r="C70" s="227">
        <v>18487</v>
      </c>
      <c r="D70" s="234">
        <f t="shared" ref="D70:D86" si="19">+C70</f>
        <v>18487</v>
      </c>
      <c r="E70" s="228">
        <f t="shared" si="16"/>
        <v>19946</v>
      </c>
      <c r="F70" s="228"/>
      <c r="G70" s="228"/>
      <c r="H70" s="228">
        <f t="shared" si="18"/>
        <v>19946</v>
      </c>
      <c r="I70" s="227"/>
      <c r="J70" s="229">
        <f t="shared" si="17"/>
        <v>0</v>
      </c>
      <c r="K70" s="229">
        <f t="shared" si="6"/>
        <v>18487</v>
      </c>
      <c r="L70" s="230">
        <f>L69</f>
        <v>0.79052486126766786</v>
      </c>
      <c r="M70" s="229">
        <f t="shared" si="2"/>
        <v>20295.10893332151</v>
      </c>
      <c r="N70" s="229">
        <f t="shared" si="3"/>
        <v>25368.886166651886</v>
      </c>
      <c r="O70" s="229">
        <f t="shared" si="7"/>
        <v>85239.457519950345</v>
      </c>
      <c r="P70" s="231">
        <f t="shared" si="8"/>
        <v>0.91090912893042586</v>
      </c>
      <c r="Q70" s="231">
        <f t="shared" si="9"/>
        <v>0.72872730314434064</v>
      </c>
      <c r="R70" s="231">
        <f t="shared" si="10"/>
        <v>0.21688312593581566</v>
      </c>
      <c r="S70" s="232">
        <f t="shared" si="12"/>
        <v>30.209769026883755</v>
      </c>
    </row>
    <row r="71" spans="1:19" s="233" customFormat="1" x14ac:dyDescent="0.35">
      <c r="A71" s="226"/>
      <c r="B71" s="226">
        <v>11</v>
      </c>
      <c r="C71" s="227">
        <v>20315</v>
      </c>
      <c r="D71" s="234">
        <f t="shared" si="19"/>
        <v>20315</v>
      </c>
      <c r="E71" s="228">
        <f t="shared" si="16"/>
        <v>19946</v>
      </c>
      <c r="F71" s="228"/>
      <c r="G71" s="228"/>
      <c r="H71" s="228">
        <f t="shared" si="18"/>
        <v>19946</v>
      </c>
      <c r="I71" s="227"/>
      <c r="J71" s="229">
        <f t="shared" si="17"/>
        <v>0</v>
      </c>
      <c r="K71" s="229">
        <f t="shared" si="6"/>
        <v>20315</v>
      </c>
      <c r="L71" s="230">
        <f>L70</f>
        <v>0.79052486126766786</v>
      </c>
      <c r="M71" s="229">
        <f t="shared" si="2"/>
        <v>20295.10893332151</v>
      </c>
      <c r="N71" s="229">
        <f t="shared" si="3"/>
        <v>25368.886166651886</v>
      </c>
      <c r="O71" s="229">
        <f t="shared" si="7"/>
        <v>85239.457519950345</v>
      </c>
      <c r="P71" s="231">
        <f t="shared" si="8"/>
        <v>1.0009800916439444</v>
      </c>
      <c r="Q71" s="231">
        <f t="shared" si="9"/>
        <v>0.80078407331515555</v>
      </c>
      <c r="R71" s="231">
        <f t="shared" si="10"/>
        <v>0.23832859324855818</v>
      </c>
      <c r="S71" s="232">
        <f t="shared" si="12"/>
        <v>27.491410287964555</v>
      </c>
    </row>
    <row r="72" spans="1:19" s="233" customFormat="1" x14ac:dyDescent="0.35">
      <c r="A72" s="226"/>
      <c r="B72" s="226">
        <v>12</v>
      </c>
      <c r="C72" s="227">
        <v>18662</v>
      </c>
      <c r="D72" s="234">
        <f t="shared" si="19"/>
        <v>18662</v>
      </c>
      <c r="E72" s="228">
        <f t="shared" si="16"/>
        <v>19946</v>
      </c>
      <c r="F72" s="228"/>
      <c r="G72" s="228"/>
      <c r="H72" s="228">
        <f t="shared" si="18"/>
        <v>19946</v>
      </c>
      <c r="I72" s="227"/>
      <c r="J72" s="229">
        <f t="shared" si="17"/>
        <v>0</v>
      </c>
      <c r="K72" s="229">
        <f t="shared" si="6"/>
        <v>18662</v>
      </c>
      <c r="L72" s="230">
        <f>L71</f>
        <v>0.79052486126766786</v>
      </c>
      <c r="M72" s="229">
        <f t="shared" si="2"/>
        <v>20295.10893332151</v>
      </c>
      <c r="N72" s="229">
        <f t="shared" si="3"/>
        <v>25368.886166651886</v>
      </c>
      <c r="O72" s="229">
        <f t="shared" si="7"/>
        <v>85239.457519950345</v>
      </c>
      <c r="P72" s="231">
        <f t="shared" si="8"/>
        <v>0.91953189614862374</v>
      </c>
      <c r="Q72" s="231">
        <f t="shared" si="9"/>
        <v>0.73562551691889899</v>
      </c>
      <c r="R72" s="231">
        <f t="shared" si="10"/>
        <v>0.21893616574967231</v>
      </c>
      <c r="S72" s="232">
        <f t="shared" si="12"/>
        <v>29.926481620405102</v>
      </c>
    </row>
    <row r="73" spans="1:19" s="233" customFormat="1" x14ac:dyDescent="0.35">
      <c r="A73" s="226"/>
      <c r="B73" s="226">
        <v>13</v>
      </c>
      <c r="C73" s="227">
        <v>20982</v>
      </c>
      <c r="D73" s="234">
        <f t="shared" si="19"/>
        <v>20982</v>
      </c>
      <c r="E73" s="228">
        <f t="shared" si="16"/>
        <v>19946</v>
      </c>
      <c r="F73" s="227"/>
      <c r="G73" s="227"/>
      <c r="H73" s="228">
        <f t="shared" si="18"/>
        <v>19946</v>
      </c>
      <c r="I73" s="227"/>
      <c r="J73" s="229">
        <f t="shared" si="17"/>
        <v>0</v>
      </c>
      <c r="K73" s="229">
        <f t="shared" si="6"/>
        <v>20982</v>
      </c>
      <c r="L73" s="230">
        <f>L72</f>
        <v>0.79052486126766786</v>
      </c>
      <c r="M73" s="229">
        <f t="shared" si="2"/>
        <v>20295.10893332151</v>
      </c>
      <c r="N73" s="229">
        <f t="shared" si="3"/>
        <v>25368.886166651886</v>
      </c>
      <c r="O73" s="229">
        <f t="shared" si="7"/>
        <v>85239.457519950345</v>
      </c>
      <c r="P73" s="231">
        <f t="shared" ref="P73" si="20">IF(K73=0,0%,K73/M73)</f>
        <v>1.0338451529841615</v>
      </c>
      <c r="Q73" s="231">
        <f t="shared" ref="Q73" si="21">IF(K73=0,0%,K73/N73)</f>
        <v>0.8270761223873293</v>
      </c>
      <c r="R73" s="231">
        <f t="shared" ref="R73" si="22">IF(K73=0,0%,K73/O73)</f>
        <v>0.24615360785337179</v>
      </c>
      <c r="S73" s="232">
        <f t="shared" si="12"/>
        <v>26.617481650938899</v>
      </c>
    </row>
    <row r="74" spans="1:19" x14ac:dyDescent="0.35">
      <c r="A74" s="1">
        <f>$A$36</f>
        <v>2026</v>
      </c>
      <c r="B74" s="1">
        <v>1</v>
      </c>
      <c r="C74" s="227">
        <v>19922</v>
      </c>
      <c r="D74" s="234">
        <f t="shared" si="19"/>
        <v>19922</v>
      </c>
      <c r="E74" s="76">
        <f t="shared" ref="E74:E76" si="23">H73</f>
        <v>19946</v>
      </c>
      <c r="F74" s="30"/>
      <c r="G74" s="30"/>
      <c r="H74" s="76">
        <f t="shared" ref="H74:H76" si="24">IF(F74&gt;0,E74+F74+I74-G74,E74+D74+I74-C74)</f>
        <v>19946</v>
      </c>
      <c r="I74" s="30"/>
      <c r="J74" s="5"/>
      <c r="K74" s="5">
        <f t="shared" si="6"/>
        <v>19922</v>
      </c>
      <c r="L74" s="32">
        <f t="shared" si="11"/>
        <v>0.79052486126766786</v>
      </c>
      <c r="M74" s="5">
        <f t="shared" si="2"/>
        <v>20295.10893332151</v>
      </c>
      <c r="N74" s="5">
        <f t="shared" si="3"/>
        <v>25368.886166651886</v>
      </c>
      <c r="O74" s="5">
        <f t="shared" si="7"/>
        <v>85239.457519950345</v>
      </c>
      <c r="P74" s="225">
        <f t="shared" si="8"/>
        <v>0.98161582011964854</v>
      </c>
      <c r="Q74" s="225">
        <f t="shared" si="9"/>
        <v>0.78529265609571886</v>
      </c>
      <c r="R74" s="225">
        <f t="shared" si="10"/>
        <v>0.23371805240944013</v>
      </c>
      <c r="S74" s="82">
        <f t="shared" si="12"/>
        <v>28.033731553056921</v>
      </c>
    </row>
    <row r="75" spans="1:19" x14ac:dyDescent="0.35">
      <c r="A75" s="1"/>
      <c r="B75" s="1">
        <v>2</v>
      </c>
      <c r="C75" s="227">
        <v>18824</v>
      </c>
      <c r="D75" s="234">
        <f t="shared" si="19"/>
        <v>18824</v>
      </c>
      <c r="E75" s="76">
        <f t="shared" si="23"/>
        <v>19946</v>
      </c>
      <c r="F75" s="30"/>
      <c r="G75" s="30"/>
      <c r="H75" s="76">
        <f t="shared" si="24"/>
        <v>19946</v>
      </c>
      <c r="I75" s="30"/>
      <c r="J75" s="5"/>
      <c r="K75" s="5">
        <f t="shared" si="6"/>
        <v>18824</v>
      </c>
      <c r="L75" s="32">
        <f t="shared" si="11"/>
        <v>0.79052486126766786</v>
      </c>
      <c r="M75" s="5">
        <f t="shared" si="2"/>
        <v>20295.10893332151</v>
      </c>
      <c r="N75" s="5">
        <f t="shared" si="3"/>
        <v>25368.886166651886</v>
      </c>
      <c r="O75" s="5">
        <f t="shared" si="7"/>
        <v>85239.457519950345</v>
      </c>
      <c r="P75" s="225">
        <f t="shared" si="8"/>
        <v>0.92751411494489833</v>
      </c>
      <c r="Q75" s="225">
        <f t="shared" si="9"/>
        <v>0.74201129195591875</v>
      </c>
      <c r="R75" s="225">
        <f t="shared" si="10"/>
        <v>0.2208366940344996</v>
      </c>
      <c r="S75" s="82">
        <f t="shared" si="12"/>
        <v>29.668933276668081</v>
      </c>
    </row>
    <row r="76" spans="1:19" x14ac:dyDescent="0.35">
      <c r="A76" s="1"/>
      <c r="B76" s="1">
        <v>3</v>
      </c>
      <c r="C76" s="227">
        <v>17702</v>
      </c>
      <c r="D76" s="234">
        <f t="shared" si="19"/>
        <v>17702</v>
      </c>
      <c r="E76" s="76">
        <f t="shared" si="23"/>
        <v>19946</v>
      </c>
      <c r="F76" s="30"/>
      <c r="G76" s="30"/>
      <c r="H76" s="76">
        <f t="shared" si="24"/>
        <v>19946</v>
      </c>
      <c r="I76" s="30"/>
      <c r="J76" s="5"/>
      <c r="K76" s="5">
        <f t="shared" si="6"/>
        <v>17702</v>
      </c>
      <c r="L76" s="32">
        <f t="shared" si="11"/>
        <v>0.79052486126766786</v>
      </c>
      <c r="M76" s="5">
        <f t="shared" si="2"/>
        <v>20295.10893332151</v>
      </c>
      <c r="N76" s="5">
        <f t="shared" si="3"/>
        <v>25368.886166651886</v>
      </c>
      <c r="O76" s="5">
        <f t="shared" si="7"/>
        <v>85239.457519950345</v>
      </c>
      <c r="P76" s="225">
        <f t="shared" si="8"/>
        <v>0.8722298588373667</v>
      </c>
      <c r="Q76" s="225">
        <f t="shared" si="9"/>
        <v>0.69778388706989336</v>
      </c>
      <c r="R76" s="225">
        <f t="shared" si="10"/>
        <v>0.20767377591365874</v>
      </c>
      <c r="S76" s="82">
        <f t="shared" si="12"/>
        <v>31.549429443000793</v>
      </c>
    </row>
    <row r="77" spans="1:19" x14ac:dyDescent="0.35">
      <c r="A77" s="1"/>
      <c r="B77" s="1">
        <v>4</v>
      </c>
      <c r="C77" s="227">
        <v>17580</v>
      </c>
      <c r="D77" s="234">
        <f t="shared" si="19"/>
        <v>17580</v>
      </c>
      <c r="E77" s="76">
        <f t="shared" ref="E77:E83" si="25">H76</f>
        <v>19946</v>
      </c>
      <c r="F77" s="30"/>
      <c r="G77" s="30"/>
      <c r="H77" s="76">
        <f t="shared" ref="H77:H84" si="26">IF(F77&gt;0,E77+F77+I77-G77,E77+D77+I77-C77)</f>
        <v>19946</v>
      </c>
      <c r="I77" s="30"/>
      <c r="J77" s="5"/>
      <c r="K77" s="5">
        <f t="shared" si="6"/>
        <v>17580</v>
      </c>
      <c r="L77" s="32">
        <f t="shared" si="11"/>
        <v>0.79052486126766786</v>
      </c>
      <c r="M77" s="5">
        <f t="shared" si="2"/>
        <v>20295.10893332151</v>
      </c>
      <c r="N77" s="5">
        <f t="shared" si="3"/>
        <v>25368.886166651886</v>
      </c>
      <c r="O77" s="5">
        <f t="shared" si="7"/>
        <v>85239.457519950345</v>
      </c>
      <c r="P77" s="225">
        <f t="shared" si="8"/>
        <v>0.86621855826239447</v>
      </c>
      <c r="Q77" s="225">
        <f t="shared" si="9"/>
        <v>0.6929748466099156</v>
      </c>
      <c r="R77" s="225">
        <f t="shared" si="10"/>
        <v>0.20624251387199866</v>
      </c>
      <c r="S77" s="82">
        <f t="shared" si="12"/>
        <v>31.768373151308303</v>
      </c>
    </row>
    <row r="78" spans="1:19" x14ac:dyDescent="0.35">
      <c r="A78" s="1"/>
      <c r="B78" s="1">
        <v>5</v>
      </c>
      <c r="C78" s="227">
        <f t="shared" ref="C78:C86" si="27">+C77</f>
        <v>17580</v>
      </c>
      <c r="D78" s="234">
        <f t="shared" si="19"/>
        <v>17580</v>
      </c>
      <c r="E78" s="76">
        <f t="shared" si="25"/>
        <v>19946</v>
      </c>
      <c r="F78" s="30"/>
      <c r="G78" s="30"/>
      <c r="H78" s="76">
        <f t="shared" si="26"/>
        <v>19946</v>
      </c>
      <c r="I78" s="30"/>
      <c r="J78" s="5"/>
      <c r="K78" s="5">
        <f t="shared" si="6"/>
        <v>17580</v>
      </c>
      <c r="L78" s="32">
        <f t="shared" si="11"/>
        <v>0.79052486126766786</v>
      </c>
      <c r="M78" s="5">
        <f t="shared" si="2"/>
        <v>20295.10893332151</v>
      </c>
      <c r="N78" s="5">
        <f t="shared" si="3"/>
        <v>25368.886166651886</v>
      </c>
      <c r="O78" s="5">
        <f t="shared" si="7"/>
        <v>85239.457519950345</v>
      </c>
      <c r="P78" s="225">
        <f t="shared" si="8"/>
        <v>0.86621855826239447</v>
      </c>
      <c r="Q78" s="225">
        <f t="shared" si="9"/>
        <v>0.6929748466099156</v>
      </c>
      <c r="R78" s="225">
        <f t="shared" si="10"/>
        <v>0.20624251387199866</v>
      </c>
      <c r="S78" s="82">
        <f t="shared" si="12"/>
        <v>31.768373151308303</v>
      </c>
    </row>
    <row r="79" spans="1:19" x14ac:dyDescent="0.35">
      <c r="A79" s="1"/>
      <c r="B79" s="1">
        <v>6</v>
      </c>
      <c r="C79" s="227">
        <f t="shared" si="27"/>
        <v>17580</v>
      </c>
      <c r="D79" s="234">
        <f t="shared" si="19"/>
        <v>17580</v>
      </c>
      <c r="E79" s="76">
        <f t="shared" si="25"/>
        <v>19946</v>
      </c>
      <c r="F79" s="30"/>
      <c r="G79" s="30"/>
      <c r="H79" s="76">
        <f t="shared" si="26"/>
        <v>19946</v>
      </c>
      <c r="I79" s="30"/>
      <c r="J79" s="5"/>
      <c r="K79" s="5">
        <f t="shared" si="6"/>
        <v>17580</v>
      </c>
      <c r="L79" s="32">
        <f t="shared" si="11"/>
        <v>0.79052486126766786</v>
      </c>
      <c r="M79" s="5">
        <f t="shared" si="2"/>
        <v>20295.10893332151</v>
      </c>
      <c r="N79" s="5">
        <f t="shared" si="3"/>
        <v>25368.886166651886</v>
      </c>
      <c r="O79" s="5">
        <f t="shared" si="7"/>
        <v>85239.457519950345</v>
      </c>
      <c r="P79" s="225">
        <f t="shared" si="8"/>
        <v>0.86621855826239447</v>
      </c>
      <c r="Q79" s="225">
        <f t="shared" si="9"/>
        <v>0.6929748466099156</v>
      </c>
      <c r="R79" s="225">
        <f t="shared" si="10"/>
        <v>0.20624251387199866</v>
      </c>
      <c r="S79" s="82">
        <f t="shared" si="12"/>
        <v>31.768373151308303</v>
      </c>
    </row>
    <row r="80" spans="1:19" x14ac:dyDescent="0.35">
      <c r="A80" s="1"/>
      <c r="B80" s="1">
        <v>7</v>
      </c>
      <c r="C80" s="227">
        <f t="shared" si="27"/>
        <v>17580</v>
      </c>
      <c r="D80" s="234">
        <f t="shared" si="19"/>
        <v>17580</v>
      </c>
      <c r="E80" s="76">
        <f t="shared" si="25"/>
        <v>19946</v>
      </c>
      <c r="F80" s="30"/>
      <c r="G80" s="30"/>
      <c r="H80" s="76">
        <f t="shared" si="26"/>
        <v>19946</v>
      </c>
      <c r="I80" s="30"/>
      <c r="J80" s="5"/>
      <c r="K80" s="5">
        <f t="shared" si="6"/>
        <v>17580</v>
      </c>
      <c r="L80" s="32">
        <f t="shared" si="11"/>
        <v>0.79052486126766786</v>
      </c>
      <c r="M80" s="5">
        <f t="shared" si="2"/>
        <v>20295.10893332151</v>
      </c>
      <c r="N80" s="5">
        <f t="shared" si="3"/>
        <v>25368.886166651886</v>
      </c>
      <c r="O80" s="5">
        <f t="shared" si="7"/>
        <v>85239.457519950345</v>
      </c>
      <c r="P80" s="225">
        <f t="shared" si="8"/>
        <v>0.86621855826239447</v>
      </c>
      <c r="Q80" s="225">
        <f t="shared" si="9"/>
        <v>0.6929748466099156</v>
      </c>
      <c r="R80" s="225">
        <f t="shared" si="10"/>
        <v>0.20624251387199866</v>
      </c>
      <c r="S80" s="82">
        <f t="shared" si="12"/>
        <v>31.768373151308303</v>
      </c>
    </row>
    <row r="81" spans="1:19" x14ac:dyDescent="0.35">
      <c r="A81" s="1"/>
      <c r="B81" s="1">
        <v>8</v>
      </c>
      <c r="C81" s="227">
        <f t="shared" si="27"/>
        <v>17580</v>
      </c>
      <c r="D81" s="234">
        <f t="shared" si="19"/>
        <v>17580</v>
      </c>
      <c r="E81" s="76">
        <f t="shared" si="25"/>
        <v>19946</v>
      </c>
      <c r="F81" s="30"/>
      <c r="G81" s="30"/>
      <c r="H81" s="76">
        <f t="shared" si="26"/>
        <v>19946</v>
      </c>
      <c r="I81" s="30"/>
      <c r="J81" s="5"/>
      <c r="K81" s="5">
        <f t="shared" si="6"/>
        <v>17580</v>
      </c>
      <c r="L81" s="32">
        <f t="shared" si="11"/>
        <v>0.79052486126766786</v>
      </c>
      <c r="M81" s="5">
        <f t="shared" si="2"/>
        <v>20295.10893332151</v>
      </c>
      <c r="N81" s="5">
        <f t="shared" si="3"/>
        <v>25368.886166651886</v>
      </c>
      <c r="O81" s="5">
        <f t="shared" si="7"/>
        <v>85239.457519950345</v>
      </c>
      <c r="P81" s="225">
        <f t="shared" si="8"/>
        <v>0.86621855826239447</v>
      </c>
      <c r="Q81" s="225">
        <f t="shared" si="9"/>
        <v>0.6929748466099156</v>
      </c>
      <c r="R81" s="225">
        <f t="shared" si="10"/>
        <v>0.20624251387199866</v>
      </c>
      <c r="S81" s="82">
        <f t="shared" si="12"/>
        <v>31.768373151308303</v>
      </c>
    </row>
    <row r="82" spans="1:19" x14ac:dyDescent="0.35">
      <c r="A82" s="1"/>
      <c r="B82" s="1">
        <v>9</v>
      </c>
      <c r="C82" s="227">
        <f t="shared" si="27"/>
        <v>17580</v>
      </c>
      <c r="D82" s="234">
        <f t="shared" si="19"/>
        <v>17580</v>
      </c>
      <c r="E82" s="76">
        <f t="shared" si="25"/>
        <v>19946</v>
      </c>
      <c r="F82" s="30"/>
      <c r="G82" s="30"/>
      <c r="H82" s="76">
        <f t="shared" si="26"/>
        <v>19946</v>
      </c>
      <c r="I82" s="30"/>
      <c r="J82" s="5"/>
      <c r="K82" s="5">
        <f t="shared" si="6"/>
        <v>17580</v>
      </c>
      <c r="L82" s="32">
        <f t="shared" si="11"/>
        <v>0.79052486126766786</v>
      </c>
      <c r="M82" s="5">
        <f t="shared" si="2"/>
        <v>20295.10893332151</v>
      </c>
      <c r="N82" s="5">
        <f t="shared" si="3"/>
        <v>25368.886166651886</v>
      </c>
      <c r="O82" s="5">
        <f t="shared" si="7"/>
        <v>85239.457519950345</v>
      </c>
      <c r="P82" s="225">
        <f t="shared" si="8"/>
        <v>0.86621855826239447</v>
      </c>
      <c r="Q82" s="225">
        <f t="shared" si="9"/>
        <v>0.6929748466099156</v>
      </c>
      <c r="R82" s="225">
        <f t="shared" si="10"/>
        <v>0.20624251387199866</v>
      </c>
      <c r="S82" s="82">
        <f t="shared" si="12"/>
        <v>31.768373151308303</v>
      </c>
    </row>
    <row r="83" spans="1:19" x14ac:dyDescent="0.35">
      <c r="A83" s="1"/>
      <c r="B83" s="1">
        <v>10</v>
      </c>
      <c r="C83" s="227">
        <f t="shared" si="27"/>
        <v>17580</v>
      </c>
      <c r="D83" s="234">
        <f t="shared" si="19"/>
        <v>17580</v>
      </c>
      <c r="E83" s="76">
        <f t="shared" si="25"/>
        <v>19946</v>
      </c>
      <c r="F83" s="30"/>
      <c r="G83" s="30"/>
      <c r="H83" s="76">
        <f t="shared" si="26"/>
        <v>19946</v>
      </c>
      <c r="I83" s="30"/>
      <c r="J83" s="5"/>
      <c r="K83" s="5">
        <f t="shared" si="6"/>
        <v>17580</v>
      </c>
      <c r="L83" s="32">
        <f t="shared" si="11"/>
        <v>0.79052486126766786</v>
      </c>
      <c r="M83" s="5">
        <f t="shared" si="2"/>
        <v>20295.10893332151</v>
      </c>
      <c r="N83" s="5">
        <f t="shared" si="3"/>
        <v>25368.886166651886</v>
      </c>
      <c r="O83" s="5">
        <f t="shared" si="7"/>
        <v>85239.457519950345</v>
      </c>
      <c r="P83" s="225">
        <f t="shared" si="8"/>
        <v>0.86621855826239447</v>
      </c>
      <c r="Q83" s="225">
        <f t="shared" si="9"/>
        <v>0.6929748466099156</v>
      </c>
      <c r="R83" s="225">
        <f t="shared" si="10"/>
        <v>0.20624251387199866</v>
      </c>
      <c r="S83" s="82">
        <f t="shared" si="12"/>
        <v>31.768373151308303</v>
      </c>
    </row>
    <row r="84" spans="1:19" x14ac:dyDescent="0.35">
      <c r="A84" s="1"/>
      <c r="B84" s="1">
        <v>11</v>
      </c>
      <c r="C84" s="227">
        <f t="shared" si="27"/>
        <v>17580</v>
      </c>
      <c r="D84" s="234">
        <f t="shared" si="19"/>
        <v>17580</v>
      </c>
      <c r="E84" s="76">
        <f>+E83</f>
        <v>19946</v>
      </c>
      <c r="F84" s="30"/>
      <c r="G84" s="30"/>
      <c r="H84" s="76">
        <f t="shared" si="26"/>
        <v>19946</v>
      </c>
      <c r="I84" s="30"/>
      <c r="J84" s="5"/>
      <c r="K84" s="5">
        <f t="shared" si="6"/>
        <v>17580</v>
      </c>
      <c r="L84" s="32">
        <f t="shared" si="11"/>
        <v>0.79052486126766786</v>
      </c>
      <c r="M84" s="5">
        <f t="shared" si="2"/>
        <v>20295.10893332151</v>
      </c>
      <c r="N84" s="5">
        <f t="shared" si="3"/>
        <v>25368.886166651886</v>
      </c>
      <c r="O84" s="5">
        <f t="shared" si="7"/>
        <v>85239.457519950345</v>
      </c>
      <c r="P84" s="225">
        <f t="shared" si="8"/>
        <v>0.86621855826239447</v>
      </c>
      <c r="Q84" s="225">
        <f t="shared" si="9"/>
        <v>0.6929748466099156</v>
      </c>
      <c r="R84" s="225">
        <f t="shared" si="10"/>
        <v>0.20624251387199866</v>
      </c>
      <c r="S84" s="82">
        <f t="shared" si="12"/>
        <v>31.768373151308303</v>
      </c>
    </row>
    <row r="85" spans="1:19" x14ac:dyDescent="0.35">
      <c r="A85" s="1"/>
      <c r="B85" s="1">
        <v>12</v>
      </c>
      <c r="C85" s="227">
        <f t="shared" si="27"/>
        <v>17580</v>
      </c>
      <c r="D85" s="234">
        <f t="shared" si="19"/>
        <v>17580</v>
      </c>
      <c r="E85" s="76">
        <f>+E84</f>
        <v>19946</v>
      </c>
      <c r="F85" s="30"/>
      <c r="G85" s="30"/>
      <c r="H85" s="76">
        <f t="shared" ref="H85" si="28">IF(F85&gt;0,E85+F85+I85-G85,E85+D85+I85-C85)</f>
        <v>19946</v>
      </c>
      <c r="I85" s="30"/>
      <c r="J85" s="5"/>
      <c r="K85" s="5">
        <f t="shared" si="6"/>
        <v>17580</v>
      </c>
      <c r="L85" s="32">
        <f t="shared" si="11"/>
        <v>0.79052486126766786</v>
      </c>
      <c r="M85" s="5">
        <f t="shared" si="2"/>
        <v>20295.10893332151</v>
      </c>
      <c r="N85" s="5">
        <f t="shared" si="3"/>
        <v>25368.886166651886</v>
      </c>
      <c r="O85" s="5">
        <f t="shared" si="7"/>
        <v>85239.457519950345</v>
      </c>
      <c r="P85" s="225">
        <f t="shared" si="8"/>
        <v>0.86621855826239447</v>
      </c>
      <c r="Q85" s="225">
        <f t="shared" si="9"/>
        <v>0.6929748466099156</v>
      </c>
      <c r="R85" s="225">
        <f t="shared" si="10"/>
        <v>0.20624251387199866</v>
      </c>
      <c r="S85" s="82">
        <f t="shared" si="12"/>
        <v>31.768373151308303</v>
      </c>
    </row>
    <row r="86" spans="1:19" x14ac:dyDescent="0.35">
      <c r="A86" s="1"/>
      <c r="B86" s="1">
        <v>13</v>
      </c>
      <c r="C86" s="227">
        <f t="shared" si="27"/>
        <v>17580</v>
      </c>
      <c r="D86" s="234">
        <f t="shared" si="19"/>
        <v>17580</v>
      </c>
      <c r="E86" s="30"/>
      <c r="F86" s="30"/>
      <c r="G86" s="30"/>
      <c r="H86" s="30"/>
      <c r="I86" s="30"/>
      <c r="J86" s="5"/>
      <c r="K86" s="5">
        <f t="shared" si="6"/>
        <v>17580</v>
      </c>
      <c r="L86" s="32">
        <f t="shared" si="11"/>
        <v>0.79052486126766786</v>
      </c>
      <c r="M86" s="5">
        <f t="shared" si="2"/>
        <v>20295.10893332151</v>
      </c>
      <c r="N86" s="5">
        <f t="shared" si="3"/>
        <v>25368.886166651886</v>
      </c>
      <c r="O86" s="5">
        <f t="shared" si="7"/>
        <v>85239.457519950345</v>
      </c>
      <c r="P86" s="70">
        <f t="shared" si="8"/>
        <v>0.86621855826239447</v>
      </c>
      <c r="Q86" s="70">
        <f t="shared" si="9"/>
        <v>0.6929748466099156</v>
      </c>
      <c r="R86" s="70">
        <f t="shared" si="10"/>
        <v>0.20624251387199866</v>
      </c>
      <c r="S86" s="82" t="e">
        <f t="shared" si="12"/>
        <v>#N/A</v>
      </c>
    </row>
    <row r="87" spans="1:19" x14ac:dyDescent="0.35">
      <c r="A87" s="1">
        <f>$A$37</f>
        <v>2027</v>
      </c>
      <c r="B87" s="1">
        <v>1</v>
      </c>
      <c r="C87" s="30">
        <f t="shared" ref="C87:C99" si="29">IF(ISBLANK(G74),C74*(1+$H$37),G74*(1+$H$37))</f>
        <v>20519.66</v>
      </c>
      <c r="D87" s="30"/>
      <c r="E87" s="30"/>
      <c r="F87" s="30"/>
      <c r="G87" s="30"/>
      <c r="H87" s="30"/>
      <c r="I87" s="30"/>
      <c r="J87" s="5"/>
      <c r="K87" s="5">
        <f t="shared" si="6"/>
        <v>20519.66</v>
      </c>
      <c r="L87" s="32">
        <f t="shared" si="11"/>
        <v>0.79052486126766786</v>
      </c>
      <c r="M87" s="5">
        <f t="shared" si="2"/>
        <v>20295.10893332151</v>
      </c>
      <c r="N87" s="5">
        <f t="shared" si="3"/>
        <v>25368.886166651886</v>
      </c>
      <c r="O87" s="5">
        <f t="shared" si="7"/>
        <v>85239.457519950345</v>
      </c>
      <c r="P87" s="70">
        <f t="shared" si="8"/>
        <v>1.011064294723238</v>
      </c>
      <c r="Q87" s="70">
        <f t="shared" si="9"/>
        <v>0.80885143577859042</v>
      </c>
      <c r="R87" s="70">
        <f t="shared" si="10"/>
        <v>0.24072959398172333</v>
      </c>
      <c r="S87" s="82" t="e">
        <f t="shared" si="12"/>
        <v>#N/A</v>
      </c>
    </row>
    <row r="88" spans="1:19" x14ac:dyDescent="0.35">
      <c r="A88" s="1"/>
      <c r="B88" s="1">
        <v>2</v>
      </c>
      <c r="C88" s="30">
        <f t="shared" si="29"/>
        <v>19388.72</v>
      </c>
      <c r="D88" s="30"/>
      <c r="E88" s="30"/>
      <c r="F88" s="30"/>
      <c r="G88" s="30"/>
      <c r="H88" s="30"/>
      <c r="I88" s="30"/>
      <c r="J88" s="5"/>
      <c r="K88" s="5">
        <f t="shared" si="6"/>
        <v>19388.72</v>
      </c>
      <c r="L88" s="32">
        <f t="shared" si="11"/>
        <v>0.79052486126766786</v>
      </c>
      <c r="M88" s="5">
        <f t="shared" si="2"/>
        <v>20295.10893332151</v>
      </c>
      <c r="N88" s="5">
        <f t="shared" si="3"/>
        <v>25368.886166651886</v>
      </c>
      <c r="O88" s="5">
        <f t="shared" si="7"/>
        <v>85239.457519950345</v>
      </c>
      <c r="P88" s="70">
        <f t="shared" si="8"/>
        <v>0.95533953839324537</v>
      </c>
      <c r="Q88" s="70">
        <f t="shared" si="9"/>
        <v>0.76427163071459636</v>
      </c>
      <c r="R88" s="70">
        <f t="shared" si="10"/>
        <v>0.22746179485553458</v>
      </c>
      <c r="S88" s="82" t="e">
        <f t="shared" si="12"/>
        <v>#N/A</v>
      </c>
    </row>
    <row r="89" spans="1:19" x14ac:dyDescent="0.35">
      <c r="A89" s="1"/>
      <c r="B89" s="1">
        <v>3</v>
      </c>
      <c r="C89" s="30">
        <f t="shared" si="29"/>
        <v>18233.060000000001</v>
      </c>
      <c r="D89" s="30"/>
      <c r="E89" s="30"/>
      <c r="F89" s="30"/>
      <c r="G89" s="30"/>
      <c r="H89" s="30"/>
      <c r="I89" s="30"/>
      <c r="J89" s="5"/>
      <c r="K89" s="5">
        <f t="shared" si="6"/>
        <v>18233.060000000001</v>
      </c>
      <c r="L89" s="32">
        <f t="shared" si="11"/>
        <v>0.79052486126766786</v>
      </c>
      <c r="M89" s="5">
        <f t="shared" si="2"/>
        <v>20295.10893332151</v>
      </c>
      <c r="N89" s="5">
        <f t="shared" si="3"/>
        <v>25368.886166651886</v>
      </c>
      <c r="O89" s="5">
        <f t="shared" si="7"/>
        <v>85239.457519950345</v>
      </c>
      <c r="P89" s="70">
        <f t="shared" si="8"/>
        <v>0.8983967546024878</v>
      </c>
      <c r="Q89" s="70">
        <f t="shared" si="9"/>
        <v>0.71871740368199022</v>
      </c>
      <c r="R89" s="70">
        <f t="shared" si="10"/>
        <v>0.21390398919106851</v>
      </c>
      <c r="S89" s="82" t="e">
        <f t="shared" si="12"/>
        <v>#N/A</v>
      </c>
    </row>
    <row r="90" spans="1:19" x14ac:dyDescent="0.35">
      <c r="A90" s="1"/>
      <c r="B90" s="1">
        <v>4</v>
      </c>
      <c r="C90" s="30">
        <f t="shared" si="29"/>
        <v>18107.400000000001</v>
      </c>
      <c r="D90" s="30"/>
      <c r="E90" s="30"/>
      <c r="F90" s="30"/>
      <c r="G90" s="30"/>
      <c r="H90" s="30"/>
      <c r="I90" s="30"/>
      <c r="J90" s="5"/>
      <c r="K90" s="5">
        <f t="shared" si="6"/>
        <v>18107.400000000001</v>
      </c>
      <c r="L90" s="32">
        <f t="shared" si="11"/>
        <v>0.79052486126766786</v>
      </c>
      <c r="M90" s="5">
        <f t="shared" si="2"/>
        <v>20295.10893332151</v>
      </c>
      <c r="N90" s="5">
        <f t="shared" si="3"/>
        <v>25368.886166651886</v>
      </c>
      <c r="O90" s="5">
        <f t="shared" si="7"/>
        <v>85239.457519950345</v>
      </c>
      <c r="P90" s="70">
        <f t="shared" si="8"/>
        <v>0.89220511501026634</v>
      </c>
      <c r="Q90" s="70">
        <f t="shared" si="9"/>
        <v>0.71376409200821311</v>
      </c>
      <c r="R90" s="70">
        <f t="shared" si="10"/>
        <v>0.21242978928815864</v>
      </c>
      <c r="S90" s="82" t="e">
        <f t="shared" si="12"/>
        <v>#N/A</v>
      </c>
    </row>
    <row r="91" spans="1:19" x14ac:dyDescent="0.35">
      <c r="A91" s="1"/>
      <c r="B91" s="1">
        <v>5</v>
      </c>
      <c r="C91" s="30">
        <f t="shared" si="29"/>
        <v>18107.400000000001</v>
      </c>
      <c r="D91" s="30"/>
      <c r="E91" s="30"/>
      <c r="F91" s="30"/>
      <c r="G91" s="30"/>
      <c r="H91" s="30"/>
      <c r="I91" s="30"/>
      <c r="J91" s="5"/>
      <c r="K91" s="5">
        <f t="shared" si="6"/>
        <v>18107.400000000001</v>
      </c>
      <c r="L91" s="32">
        <f t="shared" si="11"/>
        <v>0.79052486126766786</v>
      </c>
      <c r="M91" s="5">
        <f t="shared" si="2"/>
        <v>20295.10893332151</v>
      </c>
      <c r="N91" s="5">
        <f t="shared" si="3"/>
        <v>25368.886166651886</v>
      </c>
      <c r="O91" s="5">
        <f t="shared" si="7"/>
        <v>85239.457519950345</v>
      </c>
      <c r="P91" s="70">
        <f t="shared" si="8"/>
        <v>0.89220511501026634</v>
      </c>
      <c r="Q91" s="70">
        <f t="shared" si="9"/>
        <v>0.71376409200821311</v>
      </c>
      <c r="R91" s="70">
        <f t="shared" si="10"/>
        <v>0.21242978928815864</v>
      </c>
      <c r="S91" s="82" t="e">
        <f t="shared" si="12"/>
        <v>#N/A</v>
      </c>
    </row>
    <row r="92" spans="1:19" x14ac:dyDescent="0.35">
      <c r="A92" s="1"/>
      <c r="B92" s="1">
        <v>6</v>
      </c>
      <c r="C92" s="30">
        <f t="shared" si="29"/>
        <v>18107.400000000001</v>
      </c>
      <c r="D92" s="30"/>
      <c r="E92" s="30"/>
      <c r="F92" s="30"/>
      <c r="G92" s="30"/>
      <c r="H92" s="30"/>
      <c r="I92" s="30"/>
      <c r="J92" s="5"/>
      <c r="K92" s="5">
        <f t="shared" si="6"/>
        <v>18107.400000000001</v>
      </c>
      <c r="L92" s="32">
        <f t="shared" si="11"/>
        <v>0.79052486126766786</v>
      </c>
      <c r="M92" s="5">
        <f t="shared" si="2"/>
        <v>20295.10893332151</v>
      </c>
      <c r="N92" s="5">
        <f t="shared" si="3"/>
        <v>25368.886166651886</v>
      </c>
      <c r="O92" s="5">
        <f t="shared" si="7"/>
        <v>85239.457519950345</v>
      </c>
      <c r="P92" s="70">
        <f t="shared" si="8"/>
        <v>0.89220511501026634</v>
      </c>
      <c r="Q92" s="70">
        <f t="shared" si="9"/>
        <v>0.71376409200821311</v>
      </c>
      <c r="R92" s="70">
        <f t="shared" si="10"/>
        <v>0.21242978928815864</v>
      </c>
      <c r="S92" s="82" t="e">
        <f t="shared" si="12"/>
        <v>#N/A</v>
      </c>
    </row>
    <row r="93" spans="1:19" x14ac:dyDescent="0.35">
      <c r="A93" s="1"/>
      <c r="B93" s="1">
        <v>7</v>
      </c>
      <c r="C93" s="30">
        <f t="shared" si="29"/>
        <v>18107.400000000001</v>
      </c>
      <c r="D93" s="30"/>
      <c r="E93" s="30"/>
      <c r="F93" s="30"/>
      <c r="G93" s="30"/>
      <c r="H93" s="30"/>
      <c r="I93" s="30"/>
      <c r="J93" s="5"/>
      <c r="K93" s="5">
        <f t="shared" si="6"/>
        <v>18107.400000000001</v>
      </c>
      <c r="L93" s="32">
        <f t="shared" si="11"/>
        <v>0.79052486126766786</v>
      </c>
      <c r="M93" s="5">
        <f t="shared" si="2"/>
        <v>20295.10893332151</v>
      </c>
      <c r="N93" s="5">
        <f t="shared" si="3"/>
        <v>25368.886166651886</v>
      </c>
      <c r="O93" s="5">
        <f t="shared" si="7"/>
        <v>85239.457519950345</v>
      </c>
      <c r="P93" s="70">
        <f t="shared" si="8"/>
        <v>0.89220511501026634</v>
      </c>
      <c r="Q93" s="70">
        <f t="shared" si="9"/>
        <v>0.71376409200821311</v>
      </c>
      <c r="R93" s="70">
        <f t="shared" si="10"/>
        <v>0.21242978928815864</v>
      </c>
      <c r="S93" s="82" t="e">
        <f t="shared" si="12"/>
        <v>#N/A</v>
      </c>
    </row>
    <row r="94" spans="1:19" x14ac:dyDescent="0.35">
      <c r="A94" s="1"/>
      <c r="B94" s="1">
        <v>8</v>
      </c>
      <c r="C94" s="30">
        <f t="shared" si="29"/>
        <v>18107.400000000001</v>
      </c>
      <c r="D94" s="30"/>
      <c r="E94" s="30"/>
      <c r="F94" s="30"/>
      <c r="G94" s="30"/>
      <c r="H94" s="30"/>
      <c r="I94" s="30"/>
      <c r="J94" s="5"/>
      <c r="K94" s="5">
        <f t="shared" si="6"/>
        <v>18107.400000000001</v>
      </c>
      <c r="L94" s="32">
        <f t="shared" si="11"/>
        <v>0.79052486126766786</v>
      </c>
      <c r="M94" s="5">
        <f t="shared" si="2"/>
        <v>20295.10893332151</v>
      </c>
      <c r="N94" s="5">
        <f t="shared" si="3"/>
        <v>25368.886166651886</v>
      </c>
      <c r="O94" s="5">
        <f t="shared" si="7"/>
        <v>85239.457519950345</v>
      </c>
      <c r="P94" s="70">
        <f t="shared" si="8"/>
        <v>0.89220511501026634</v>
      </c>
      <c r="Q94" s="70">
        <f t="shared" si="9"/>
        <v>0.71376409200821311</v>
      </c>
      <c r="R94" s="70">
        <f t="shared" si="10"/>
        <v>0.21242978928815864</v>
      </c>
      <c r="S94" s="82" t="e">
        <f t="shared" si="12"/>
        <v>#N/A</v>
      </c>
    </row>
    <row r="95" spans="1:19" x14ac:dyDescent="0.35">
      <c r="A95" s="1"/>
      <c r="B95" s="1">
        <v>9</v>
      </c>
      <c r="C95" s="30">
        <f t="shared" si="29"/>
        <v>18107.400000000001</v>
      </c>
      <c r="D95" s="30"/>
      <c r="E95" s="30"/>
      <c r="F95" s="30"/>
      <c r="G95" s="30"/>
      <c r="H95" s="30"/>
      <c r="I95" s="30"/>
      <c r="J95" s="5"/>
      <c r="K95" s="5">
        <f t="shared" si="6"/>
        <v>18107.400000000001</v>
      </c>
      <c r="L95" s="32">
        <f t="shared" si="11"/>
        <v>0.79052486126766786</v>
      </c>
      <c r="M95" s="5">
        <f t="shared" si="2"/>
        <v>20295.10893332151</v>
      </c>
      <c r="N95" s="5">
        <f t="shared" si="3"/>
        <v>25368.886166651886</v>
      </c>
      <c r="O95" s="5">
        <f t="shared" si="7"/>
        <v>85239.457519950345</v>
      </c>
      <c r="P95" s="70">
        <f t="shared" si="8"/>
        <v>0.89220511501026634</v>
      </c>
      <c r="Q95" s="70">
        <f t="shared" si="9"/>
        <v>0.71376409200821311</v>
      </c>
      <c r="R95" s="70">
        <f t="shared" si="10"/>
        <v>0.21242978928815864</v>
      </c>
      <c r="S95" s="82" t="e">
        <f t="shared" si="12"/>
        <v>#N/A</v>
      </c>
    </row>
    <row r="96" spans="1:19" x14ac:dyDescent="0.35">
      <c r="A96" s="1"/>
      <c r="B96" s="1">
        <v>10</v>
      </c>
      <c r="C96" s="30">
        <f t="shared" si="29"/>
        <v>18107.400000000001</v>
      </c>
      <c r="D96" s="30"/>
      <c r="E96" s="30"/>
      <c r="F96" s="30"/>
      <c r="G96" s="30"/>
      <c r="H96" s="30"/>
      <c r="I96" s="30"/>
      <c r="J96" s="5"/>
      <c r="K96" s="5">
        <f t="shared" si="6"/>
        <v>18107.400000000001</v>
      </c>
      <c r="L96" s="32">
        <f t="shared" si="11"/>
        <v>0.79052486126766786</v>
      </c>
      <c r="M96" s="5">
        <f t="shared" si="2"/>
        <v>20295.10893332151</v>
      </c>
      <c r="N96" s="5">
        <f t="shared" si="3"/>
        <v>25368.886166651886</v>
      </c>
      <c r="O96" s="5">
        <f t="shared" si="7"/>
        <v>85239.457519950345</v>
      </c>
      <c r="P96" s="70">
        <f t="shared" si="8"/>
        <v>0.89220511501026634</v>
      </c>
      <c r="Q96" s="70">
        <f t="shared" si="9"/>
        <v>0.71376409200821311</v>
      </c>
      <c r="R96" s="70">
        <f t="shared" si="10"/>
        <v>0.21242978928815864</v>
      </c>
      <c r="S96" s="82" t="e">
        <f t="shared" si="12"/>
        <v>#N/A</v>
      </c>
    </row>
    <row r="97" spans="1:19" x14ac:dyDescent="0.35">
      <c r="A97" s="1"/>
      <c r="B97" s="1">
        <v>11</v>
      </c>
      <c r="C97" s="30">
        <f t="shared" si="29"/>
        <v>18107.400000000001</v>
      </c>
      <c r="D97" s="30"/>
      <c r="E97" s="30"/>
      <c r="F97" s="30"/>
      <c r="G97" s="30"/>
      <c r="H97" s="30"/>
      <c r="I97" s="30"/>
      <c r="J97" s="5"/>
      <c r="K97" s="5">
        <f t="shared" si="6"/>
        <v>18107.400000000001</v>
      </c>
      <c r="L97" s="32">
        <f t="shared" si="11"/>
        <v>0.79052486126766786</v>
      </c>
      <c r="M97" s="5">
        <f t="shared" si="2"/>
        <v>20295.10893332151</v>
      </c>
      <c r="N97" s="5">
        <f t="shared" si="3"/>
        <v>25368.886166651886</v>
      </c>
      <c r="O97" s="5">
        <f t="shared" si="7"/>
        <v>85239.457519950345</v>
      </c>
      <c r="P97" s="70">
        <f t="shared" si="8"/>
        <v>0.89220511501026634</v>
      </c>
      <c r="Q97" s="70">
        <f t="shared" si="9"/>
        <v>0.71376409200821311</v>
      </c>
      <c r="R97" s="70">
        <f t="shared" si="10"/>
        <v>0.21242978928815864</v>
      </c>
      <c r="S97" s="82" t="e">
        <f t="shared" si="12"/>
        <v>#N/A</v>
      </c>
    </row>
    <row r="98" spans="1:19" x14ac:dyDescent="0.35">
      <c r="A98" s="1"/>
      <c r="B98" s="1">
        <v>12</v>
      </c>
      <c r="C98" s="30">
        <f t="shared" si="29"/>
        <v>18107.400000000001</v>
      </c>
      <c r="D98" s="30"/>
      <c r="E98" s="30"/>
      <c r="F98" s="30"/>
      <c r="G98" s="30"/>
      <c r="H98" s="30"/>
      <c r="I98" s="30"/>
      <c r="J98" s="5"/>
      <c r="K98" s="5">
        <f t="shared" si="6"/>
        <v>18107.400000000001</v>
      </c>
      <c r="L98" s="32">
        <f t="shared" si="11"/>
        <v>0.79052486126766786</v>
      </c>
      <c r="M98" s="5">
        <f t="shared" si="2"/>
        <v>20295.10893332151</v>
      </c>
      <c r="N98" s="5">
        <f t="shared" si="3"/>
        <v>25368.886166651886</v>
      </c>
      <c r="O98" s="5">
        <f t="shared" si="7"/>
        <v>85239.457519950345</v>
      </c>
      <c r="P98" s="70">
        <f t="shared" si="8"/>
        <v>0.89220511501026634</v>
      </c>
      <c r="Q98" s="70">
        <f t="shared" si="9"/>
        <v>0.71376409200821311</v>
      </c>
      <c r="R98" s="70">
        <f t="shared" si="10"/>
        <v>0.21242978928815864</v>
      </c>
      <c r="S98" s="82" t="e">
        <f t="shared" si="12"/>
        <v>#N/A</v>
      </c>
    </row>
    <row r="99" spans="1:19" x14ac:dyDescent="0.35">
      <c r="A99" s="1"/>
      <c r="B99" s="1">
        <v>13</v>
      </c>
      <c r="C99" s="30">
        <f t="shared" si="29"/>
        <v>18107.400000000001</v>
      </c>
      <c r="D99" s="30"/>
      <c r="E99" s="30"/>
      <c r="F99" s="30"/>
      <c r="G99" s="30"/>
      <c r="H99" s="30"/>
      <c r="I99" s="30"/>
      <c r="J99" s="5"/>
      <c r="K99" s="5">
        <f t="shared" si="6"/>
        <v>18107.400000000001</v>
      </c>
      <c r="L99" s="32">
        <f t="shared" si="11"/>
        <v>0.79052486126766786</v>
      </c>
      <c r="M99" s="5">
        <f t="shared" si="2"/>
        <v>20295.10893332151</v>
      </c>
      <c r="N99" s="5">
        <f t="shared" si="3"/>
        <v>25368.886166651886</v>
      </c>
      <c r="O99" s="5">
        <f t="shared" si="7"/>
        <v>85239.457519950345</v>
      </c>
      <c r="P99" s="70">
        <f t="shared" si="8"/>
        <v>0.89220511501026634</v>
      </c>
      <c r="Q99" s="70">
        <f t="shared" si="9"/>
        <v>0.71376409200821311</v>
      </c>
      <c r="R99" s="70">
        <f t="shared" si="10"/>
        <v>0.21242978928815864</v>
      </c>
      <c r="S99" s="82" t="e">
        <f t="shared" si="12"/>
        <v>#N/A</v>
      </c>
    </row>
    <row r="100" spans="1:19" x14ac:dyDescent="0.35">
      <c r="A100" s="1">
        <f>$A$38</f>
        <v>2028</v>
      </c>
      <c r="B100" s="1">
        <v>1</v>
      </c>
      <c r="C100" s="30">
        <f t="shared" ref="C100:C112" si="30">IF(ISBLANK(G87),C87*(1+$H$38),G87*(1+$H$38))</f>
        <v>21135.249800000001</v>
      </c>
      <c r="D100" s="30"/>
      <c r="E100" s="30"/>
      <c r="F100" s="30"/>
      <c r="G100" s="30"/>
      <c r="H100" s="30"/>
      <c r="I100" s="30"/>
      <c r="J100" s="5"/>
      <c r="K100" s="5">
        <f t="shared" si="6"/>
        <v>21135.249800000001</v>
      </c>
      <c r="L100" s="32">
        <f t="shared" si="11"/>
        <v>0.79052486126766786</v>
      </c>
      <c r="M100" s="5">
        <f t="shared" si="2"/>
        <v>20295.10893332151</v>
      </c>
      <c r="N100" s="5">
        <f t="shared" si="3"/>
        <v>25368.886166651886</v>
      </c>
      <c r="O100" s="5">
        <f t="shared" si="7"/>
        <v>85239.457519950345</v>
      </c>
      <c r="P100" s="70">
        <f t="shared" si="8"/>
        <v>1.0413962235649352</v>
      </c>
      <c r="Q100" s="70">
        <f t="shared" si="9"/>
        <v>0.83311697885194824</v>
      </c>
      <c r="R100" s="70">
        <f t="shared" si="10"/>
        <v>0.24795148180117504</v>
      </c>
      <c r="S100" s="82" t="e">
        <f t="shared" si="12"/>
        <v>#N/A</v>
      </c>
    </row>
    <row r="101" spans="1:19" x14ac:dyDescent="0.35">
      <c r="A101" s="1"/>
      <c r="B101" s="1">
        <v>2</v>
      </c>
      <c r="C101" s="30">
        <f t="shared" si="30"/>
        <v>19970.381600000001</v>
      </c>
      <c r="D101" s="30"/>
      <c r="E101" s="30"/>
      <c r="F101" s="30"/>
      <c r="G101" s="30"/>
      <c r="H101" s="30"/>
      <c r="I101" s="30"/>
      <c r="J101" s="5"/>
      <c r="K101" s="5">
        <f t="shared" si="6"/>
        <v>19970.381600000001</v>
      </c>
      <c r="L101" s="32">
        <f t="shared" si="11"/>
        <v>0.79052486126766786</v>
      </c>
      <c r="M101" s="5">
        <f t="shared" si="2"/>
        <v>20295.10893332151</v>
      </c>
      <c r="N101" s="5">
        <f t="shared" si="3"/>
        <v>25368.886166651886</v>
      </c>
      <c r="O101" s="5">
        <f t="shared" si="7"/>
        <v>85239.457519950345</v>
      </c>
      <c r="P101" s="70">
        <f t="shared" si="8"/>
        <v>0.9839997245450427</v>
      </c>
      <c r="Q101" s="70">
        <f t="shared" si="9"/>
        <v>0.78719977963603416</v>
      </c>
      <c r="R101" s="70">
        <f t="shared" si="10"/>
        <v>0.23428564870120064</v>
      </c>
      <c r="S101" s="82" t="e">
        <f t="shared" si="12"/>
        <v>#N/A</v>
      </c>
    </row>
    <row r="102" spans="1:19" x14ac:dyDescent="0.35">
      <c r="A102" s="1"/>
      <c r="B102" s="1">
        <v>3</v>
      </c>
      <c r="C102" s="30">
        <f t="shared" si="30"/>
        <v>18780.051800000001</v>
      </c>
      <c r="D102" s="30"/>
      <c r="E102" s="30"/>
      <c r="F102" s="30"/>
      <c r="G102" s="30"/>
      <c r="H102" s="30"/>
      <c r="I102" s="30"/>
      <c r="J102" s="5"/>
      <c r="K102" s="5">
        <f t="shared" si="6"/>
        <v>18780.051800000001</v>
      </c>
      <c r="L102" s="32">
        <f t="shared" si="11"/>
        <v>0.79052486126766786</v>
      </c>
      <c r="M102" s="5">
        <f t="shared" si="2"/>
        <v>20295.10893332151</v>
      </c>
      <c r="N102" s="5">
        <f t="shared" si="3"/>
        <v>25368.886166651886</v>
      </c>
      <c r="O102" s="5">
        <f t="shared" si="7"/>
        <v>85239.457519950345</v>
      </c>
      <c r="P102" s="70">
        <f t="shared" si="8"/>
        <v>0.92534865724056237</v>
      </c>
      <c r="Q102" s="70">
        <f t="shared" si="9"/>
        <v>0.74027892579244992</v>
      </c>
      <c r="R102" s="70">
        <f t="shared" si="10"/>
        <v>0.22032110886680056</v>
      </c>
      <c r="S102" s="82" t="e">
        <f t="shared" si="12"/>
        <v>#N/A</v>
      </c>
    </row>
    <row r="103" spans="1:19" x14ac:dyDescent="0.35">
      <c r="A103" s="1"/>
      <c r="B103" s="1">
        <v>4</v>
      </c>
      <c r="C103" s="30">
        <f t="shared" si="30"/>
        <v>18650.622000000003</v>
      </c>
      <c r="D103" s="30"/>
      <c r="E103" s="30"/>
      <c r="F103" s="30"/>
      <c r="G103" s="30"/>
      <c r="H103" s="30"/>
      <c r="I103" s="30"/>
      <c r="J103" s="5"/>
      <c r="K103" s="5">
        <f t="shared" si="6"/>
        <v>18650.622000000003</v>
      </c>
      <c r="L103" s="32">
        <f t="shared" si="11"/>
        <v>0.79052486126766786</v>
      </c>
      <c r="M103" s="5">
        <f t="shared" si="2"/>
        <v>20295.10893332151</v>
      </c>
      <c r="N103" s="5">
        <f t="shared" si="3"/>
        <v>25368.886166651886</v>
      </c>
      <c r="O103" s="5">
        <f t="shared" si="7"/>
        <v>85239.457519950345</v>
      </c>
      <c r="P103" s="70">
        <f t="shared" si="8"/>
        <v>0.91897126846057442</v>
      </c>
      <c r="Q103" s="70">
        <f t="shared" si="9"/>
        <v>0.73517701476845954</v>
      </c>
      <c r="R103" s="70">
        <f t="shared" si="10"/>
        <v>0.21880268296680341</v>
      </c>
      <c r="S103" s="82" t="e">
        <f t="shared" si="12"/>
        <v>#N/A</v>
      </c>
    </row>
    <row r="104" spans="1:19" x14ac:dyDescent="0.35">
      <c r="A104" s="1"/>
      <c r="B104" s="1">
        <v>5</v>
      </c>
      <c r="C104" s="30">
        <f t="shared" si="30"/>
        <v>18650.622000000003</v>
      </c>
      <c r="D104" s="30"/>
      <c r="E104" s="30"/>
      <c r="F104" s="30"/>
      <c r="G104" s="30"/>
      <c r="H104" s="30"/>
      <c r="I104" s="30"/>
      <c r="J104" s="5"/>
      <c r="K104" s="5">
        <f t="shared" si="6"/>
        <v>18650.622000000003</v>
      </c>
      <c r="L104" s="32">
        <f t="shared" si="11"/>
        <v>0.79052486126766786</v>
      </c>
      <c r="M104" s="5">
        <f t="shared" si="2"/>
        <v>20295.10893332151</v>
      </c>
      <c r="N104" s="5">
        <f t="shared" si="3"/>
        <v>25368.886166651886</v>
      </c>
      <c r="O104" s="5">
        <f t="shared" si="7"/>
        <v>85239.457519950345</v>
      </c>
      <c r="P104" s="70">
        <f t="shared" si="8"/>
        <v>0.91897126846057442</v>
      </c>
      <c r="Q104" s="70">
        <f t="shared" si="9"/>
        <v>0.73517701476845954</v>
      </c>
      <c r="R104" s="70">
        <f t="shared" si="10"/>
        <v>0.21880268296680341</v>
      </c>
      <c r="S104" s="82" t="e">
        <f t="shared" si="12"/>
        <v>#N/A</v>
      </c>
    </row>
    <row r="105" spans="1:19" x14ac:dyDescent="0.35">
      <c r="A105" s="1"/>
      <c r="B105" s="1">
        <v>6</v>
      </c>
      <c r="C105" s="30">
        <f t="shared" si="30"/>
        <v>18650.622000000003</v>
      </c>
      <c r="D105" s="30"/>
      <c r="E105" s="30"/>
      <c r="F105" s="30"/>
      <c r="G105" s="30"/>
      <c r="H105" s="30"/>
      <c r="I105" s="30"/>
      <c r="J105" s="5"/>
      <c r="K105" s="5">
        <f t="shared" si="6"/>
        <v>18650.622000000003</v>
      </c>
      <c r="L105" s="32">
        <f t="shared" si="11"/>
        <v>0.79052486126766786</v>
      </c>
      <c r="M105" s="5">
        <f t="shared" si="2"/>
        <v>20295.10893332151</v>
      </c>
      <c r="N105" s="5">
        <f t="shared" si="3"/>
        <v>25368.886166651886</v>
      </c>
      <c r="O105" s="5">
        <f t="shared" si="7"/>
        <v>85239.457519950345</v>
      </c>
      <c r="P105" s="70">
        <f t="shared" si="8"/>
        <v>0.91897126846057442</v>
      </c>
      <c r="Q105" s="70">
        <f t="shared" si="9"/>
        <v>0.73517701476845954</v>
      </c>
      <c r="R105" s="70">
        <f t="shared" si="10"/>
        <v>0.21880268296680341</v>
      </c>
      <c r="S105" s="82" t="e">
        <f t="shared" si="12"/>
        <v>#N/A</v>
      </c>
    </row>
    <row r="106" spans="1:19" x14ac:dyDescent="0.35">
      <c r="A106" s="1"/>
      <c r="B106" s="1">
        <v>7</v>
      </c>
      <c r="C106" s="30">
        <f t="shared" si="30"/>
        <v>18650.622000000003</v>
      </c>
      <c r="D106" s="30"/>
      <c r="E106" s="30"/>
      <c r="F106" s="30"/>
      <c r="G106" s="30"/>
      <c r="H106" s="30"/>
      <c r="I106" s="30"/>
      <c r="J106" s="5"/>
      <c r="K106" s="5">
        <f t="shared" si="6"/>
        <v>18650.622000000003</v>
      </c>
      <c r="L106" s="32">
        <f t="shared" si="11"/>
        <v>0.79052486126766786</v>
      </c>
      <c r="M106" s="5">
        <f t="shared" si="2"/>
        <v>20295.10893332151</v>
      </c>
      <c r="N106" s="5">
        <f t="shared" si="3"/>
        <v>25368.886166651886</v>
      </c>
      <c r="O106" s="5">
        <f t="shared" si="7"/>
        <v>85239.457519950345</v>
      </c>
      <c r="P106" s="70">
        <f t="shared" si="8"/>
        <v>0.91897126846057442</v>
      </c>
      <c r="Q106" s="70">
        <f t="shared" si="9"/>
        <v>0.73517701476845954</v>
      </c>
      <c r="R106" s="70">
        <f t="shared" si="10"/>
        <v>0.21880268296680341</v>
      </c>
      <c r="S106" s="82" t="e">
        <f t="shared" si="12"/>
        <v>#N/A</v>
      </c>
    </row>
    <row r="107" spans="1:19" x14ac:dyDescent="0.35">
      <c r="A107" s="1"/>
      <c r="B107" s="1">
        <v>8</v>
      </c>
      <c r="C107" s="30">
        <f t="shared" si="30"/>
        <v>18650.622000000003</v>
      </c>
      <c r="D107" s="30"/>
      <c r="E107" s="30"/>
      <c r="F107" s="30"/>
      <c r="G107" s="30"/>
      <c r="H107" s="30"/>
      <c r="I107" s="30"/>
      <c r="J107" s="5"/>
      <c r="K107" s="5">
        <f t="shared" si="6"/>
        <v>18650.622000000003</v>
      </c>
      <c r="L107" s="32">
        <f t="shared" si="11"/>
        <v>0.79052486126766786</v>
      </c>
      <c r="M107" s="5">
        <f t="shared" si="2"/>
        <v>20295.10893332151</v>
      </c>
      <c r="N107" s="5">
        <f t="shared" si="3"/>
        <v>25368.886166651886</v>
      </c>
      <c r="O107" s="5">
        <f t="shared" si="7"/>
        <v>85239.457519950345</v>
      </c>
      <c r="P107" s="70">
        <f t="shared" si="8"/>
        <v>0.91897126846057442</v>
      </c>
      <c r="Q107" s="70">
        <f t="shared" si="9"/>
        <v>0.73517701476845954</v>
      </c>
      <c r="R107" s="70">
        <f t="shared" si="10"/>
        <v>0.21880268296680341</v>
      </c>
      <c r="S107" s="82" t="e">
        <f t="shared" si="12"/>
        <v>#N/A</v>
      </c>
    </row>
    <row r="108" spans="1:19" x14ac:dyDescent="0.35">
      <c r="A108" s="1"/>
      <c r="B108" s="1">
        <v>9</v>
      </c>
      <c r="C108" s="30">
        <f t="shared" si="30"/>
        <v>18650.622000000003</v>
      </c>
      <c r="D108" s="30"/>
      <c r="E108" s="30"/>
      <c r="F108" s="30"/>
      <c r="G108" s="30"/>
      <c r="H108" s="30"/>
      <c r="I108" s="30"/>
      <c r="J108" s="5"/>
      <c r="K108" s="5">
        <f t="shared" si="6"/>
        <v>18650.622000000003</v>
      </c>
      <c r="L108" s="32">
        <f t="shared" si="11"/>
        <v>0.79052486126766786</v>
      </c>
      <c r="M108" s="5">
        <f t="shared" si="2"/>
        <v>20295.10893332151</v>
      </c>
      <c r="N108" s="5">
        <f t="shared" si="3"/>
        <v>25368.886166651886</v>
      </c>
      <c r="O108" s="5">
        <f t="shared" si="7"/>
        <v>85239.457519950345</v>
      </c>
      <c r="P108" s="70">
        <f t="shared" si="8"/>
        <v>0.91897126846057442</v>
      </c>
      <c r="Q108" s="70">
        <f t="shared" si="9"/>
        <v>0.73517701476845954</v>
      </c>
      <c r="R108" s="70">
        <f t="shared" si="10"/>
        <v>0.21880268296680341</v>
      </c>
      <c r="S108" s="82" t="e">
        <f t="shared" si="12"/>
        <v>#N/A</v>
      </c>
    </row>
    <row r="109" spans="1:19" x14ac:dyDescent="0.35">
      <c r="A109" s="1"/>
      <c r="B109" s="1">
        <v>10</v>
      </c>
      <c r="C109" s="30">
        <f t="shared" si="30"/>
        <v>18650.622000000003</v>
      </c>
      <c r="D109" s="30"/>
      <c r="E109" s="30"/>
      <c r="F109" s="30"/>
      <c r="G109" s="30"/>
      <c r="H109" s="30"/>
      <c r="I109" s="30"/>
      <c r="J109" s="5"/>
      <c r="K109" s="5">
        <f t="shared" si="6"/>
        <v>18650.622000000003</v>
      </c>
      <c r="L109" s="32">
        <f t="shared" si="11"/>
        <v>0.79052486126766786</v>
      </c>
      <c r="M109" s="5">
        <f t="shared" si="2"/>
        <v>20295.10893332151</v>
      </c>
      <c r="N109" s="5">
        <f t="shared" si="3"/>
        <v>25368.886166651886</v>
      </c>
      <c r="O109" s="5">
        <f t="shared" si="7"/>
        <v>85239.457519950345</v>
      </c>
      <c r="P109" s="70">
        <f t="shared" si="8"/>
        <v>0.91897126846057442</v>
      </c>
      <c r="Q109" s="70">
        <f t="shared" si="9"/>
        <v>0.73517701476845954</v>
      </c>
      <c r="R109" s="70">
        <f t="shared" si="10"/>
        <v>0.21880268296680341</v>
      </c>
      <c r="S109" s="82" t="e">
        <f t="shared" si="12"/>
        <v>#N/A</v>
      </c>
    </row>
    <row r="110" spans="1:19" x14ac:dyDescent="0.35">
      <c r="A110" s="1"/>
      <c r="B110" s="1">
        <v>11</v>
      </c>
      <c r="C110" s="30">
        <f t="shared" si="30"/>
        <v>18650.622000000003</v>
      </c>
      <c r="D110" s="30"/>
      <c r="E110" s="30"/>
      <c r="F110" s="30"/>
      <c r="G110" s="30"/>
      <c r="H110" s="30"/>
      <c r="I110" s="30"/>
      <c r="J110" s="5"/>
      <c r="K110" s="5">
        <f t="shared" si="6"/>
        <v>18650.622000000003</v>
      </c>
      <c r="L110" s="32">
        <f t="shared" si="11"/>
        <v>0.79052486126766786</v>
      </c>
      <c r="M110" s="5">
        <f t="shared" si="2"/>
        <v>20295.10893332151</v>
      </c>
      <c r="N110" s="5">
        <f t="shared" si="3"/>
        <v>25368.886166651886</v>
      </c>
      <c r="O110" s="5">
        <f t="shared" si="7"/>
        <v>85239.457519950345</v>
      </c>
      <c r="P110" s="70">
        <f t="shared" si="8"/>
        <v>0.91897126846057442</v>
      </c>
      <c r="Q110" s="70">
        <f t="shared" si="9"/>
        <v>0.73517701476845954</v>
      </c>
      <c r="R110" s="70">
        <f t="shared" si="10"/>
        <v>0.21880268296680341</v>
      </c>
      <c r="S110" s="82" t="e">
        <f t="shared" si="12"/>
        <v>#N/A</v>
      </c>
    </row>
    <row r="111" spans="1:19" x14ac:dyDescent="0.35">
      <c r="A111" s="1"/>
      <c r="B111" s="1">
        <v>12</v>
      </c>
      <c r="C111" s="30">
        <f t="shared" si="30"/>
        <v>18650.622000000003</v>
      </c>
      <c r="D111" s="30"/>
      <c r="E111" s="30"/>
      <c r="F111" s="30"/>
      <c r="G111" s="30"/>
      <c r="H111" s="30"/>
      <c r="I111" s="30"/>
      <c r="J111" s="5"/>
      <c r="K111" s="5">
        <f t="shared" si="6"/>
        <v>18650.622000000003</v>
      </c>
      <c r="L111" s="32">
        <f t="shared" si="11"/>
        <v>0.79052486126766786</v>
      </c>
      <c r="M111" s="5">
        <f t="shared" si="2"/>
        <v>20295.10893332151</v>
      </c>
      <c r="N111" s="5">
        <f t="shared" si="3"/>
        <v>25368.886166651886</v>
      </c>
      <c r="O111" s="5">
        <f t="shared" si="7"/>
        <v>85239.457519950345</v>
      </c>
      <c r="P111" s="70">
        <f t="shared" si="8"/>
        <v>0.91897126846057442</v>
      </c>
      <c r="Q111" s="70">
        <f t="shared" si="9"/>
        <v>0.73517701476845954</v>
      </c>
      <c r="R111" s="70">
        <f t="shared" si="10"/>
        <v>0.21880268296680341</v>
      </c>
      <c r="S111" s="82" t="e">
        <f t="shared" si="12"/>
        <v>#N/A</v>
      </c>
    </row>
    <row r="112" spans="1:19" x14ac:dyDescent="0.35">
      <c r="A112" s="1"/>
      <c r="B112" s="1">
        <v>13</v>
      </c>
      <c r="C112" s="30">
        <f t="shared" si="30"/>
        <v>18650.622000000003</v>
      </c>
      <c r="D112" s="30"/>
      <c r="E112" s="30"/>
      <c r="F112" s="30"/>
      <c r="G112" s="30"/>
      <c r="H112" s="30"/>
      <c r="I112" s="30"/>
      <c r="J112" s="5"/>
      <c r="K112" s="5">
        <f t="shared" si="6"/>
        <v>18650.622000000003</v>
      </c>
      <c r="L112" s="32">
        <f t="shared" si="11"/>
        <v>0.79052486126766786</v>
      </c>
      <c r="M112" s="5">
        <f t="shared" ref="M112" si="31">$C$41*$L112*60*$M$45</f>
        <v>20295.10893332151</v>
      </c>
      <c r="N112" s="5">
        <f t="shared" ref="N112" si="32">$C$41*$L112*60*$Q$45</f>
        <v>25368.886166651886</v>
      </c>
      <c r="O112" s="5">
        <f t="shared" si="7"/>
        <v>85239.457519950345</v>
      </c>
      <c r="P112" s="70">
        <f t="shared" si="8"/>
        <v>0.91897126846057442</v>
      </c>
      <c r="Q112" s="70">
        <f t="shared" si="9"/>
        <v>0.73517701476845954</v>
      </c>
      <c r="R112" s="70">
        <f t="shared" si="10"/>
        <v>0.21880268296680341</v>
      </c>
      <c r="S112" s="82" t="e">
        <f t="shared" si="12"/>
        <v>#N/A</v>
      </c>
    </row>
  </sheetData>
  <sheetProtection formatCells="0" formatColumns="0" formatRows="0" insertColumns="0" insertRows="0"/>
  <pageMargins left="0.7" right="0.7" top="0.75" bottom="0.75" header="0.3" footer="0.3"/>
  <pageSetup scale="42"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562C5-2184-4387-946F-A27B478D6331}">
  <sheetPr codeName="Sheet7"/>
  <dimension ref="A33:U112"/>
  <sheetViews>
    <sheetView zoomScale="80" zoomScaleNormal="80" workbookViewId="0">
      <selection activeCell="Q64" sqref="Q64:Q66"/>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21" ht="31" x14ac:dyDescent="0.35">
      <c r="A33" s="7" t="s">
        <v>268</v>
      </c>
      <c r="B33" s="8" t="str">
        <f>("Demand ("&amp;C43&amp;")")</f>
        <v>Demand (Cases)</v>
      </c>
      <c r="C33" s="8" t="s">
        <v>269</v>
      </c>
      <c r="D33" s="8" t="s">
        <v>270</v>
      </c>
      <c r="E33" s="8" t="s">
        <v>271</v>
      </c>
      <c r="F33" s="9"/>
      <c r="G33" s="7" t="s">
        <v>268</v>
      </c>
      <c r="H33" s="7" t="s">
        <v>272</v>
      </c>
      <c r="I33" s="7" t="s">
        <v>273</v>
      </c>
      <c r="J33" s="9"/>
      <c r="K33" s="9"/>
      <c r="L33" s="11" t="s">
        <v>274</v>
      </c>
      <c r="M33" s="10"/>
      <c r="N33" s="9"/>
      <c r="O33" s="10"/>
      <c r="P33" s="11" t="s">
        <v>275</v>
      </c>
      <c r="Q33" s="10"/>
      <c r="S33" s="10"/>
      <c r="T33" s="11" t="s">
        <v>276</v>
      </c>
      <c r="U33" s="10"/>
    </row>
    <row r="34" spans="1:21" ht="15.5" x14ac:dyDescent="0.35">
      <c r="A34" s="24">
        <v>2024</v>
      </c>
      <c r="B34" s="12">
        <f>SUM($K$48:$K$60)</f>
        <v>737530</v>
      </c>
      <c r="C34" s="13">
        <f>$B34/(SUM($M$48:$M$60))</f>
        <v>0.92185048508018108</v>
      </c>
      <c r="D34" s="13">
        <f>$B34/(SUM($N$48:$N$60))</f>
        <v>0.76820873756681773</v>
      </c>
      <c r="E34" s="13">
        <f>$B34/(SUM($O$48:$O$60))</f>
        <v>0.65846463220012952</v>
      </c>
      <c r="F34" s="9"/>
      <c r="G34" s="7">
        <f>A34</f>
        <v>2024</v>
      </c>
      <c r="H34" s="14"/>
      <c r="I34" s="15">
        <f>AVERAGE($L$48:$L$60)</f>
        <v>0.91197053634120995</v>
      </c>
      <c r="J34" s="9"/>
      <c r="K34" s="9"/>
      <c r="L34" s="8" t="s">
        <v>277</v>
      </c>
      <c r="M34" s="8" t="s">
        <v>278</v>
      </c>
      <c r="N34" s="9"/>
      <c r="O34" s="16"/>
      <c r="P34" s="8" t="s">
        <v>277</v>
      </c>
      <c r="Q34" s="8" t="s">
        <v>278</v>
      </c>
      <c r="S34" s="16"/>
      <c r="T34" s="8" t="s">
        <v>277</v>
      </c>
      <c r="U34" s="8" t="s">
        <v>278</v>
      </c>
    </row>
    <row r="35" spans="1:21" ht="15.5" x14ac:dyDescent="0.35">
      <c r="A35" s="7">
        <f>A34+1</f>
        <v>2025</v>
      </c>
      <c r="B35" s="12">
        <f>SUM($K$61:$K$73)</f>
        <v>684493</v>
      </c>
      <c r="C35" s="13">
        <f>$B35/(SUM($M$61:$M$73))</f>
        <v>0.87780698148526359</v>
      </c>
      <c r="D35" s="13">
        <f>$B35/(SUM($N$61:$N$73))</f>
        <v>0.73150581790438607</v>
      </c>
      <c r="E35" s="13">
        <f>$B35/(SUM($O$61:$O$73))</f>
        <v>0.62700498677518801</v>
      </c>
      <c r="F35" s="9"/>
      <c r="G35" s="7">
        <f t="shared" ref="G35:G38" si="0">A35</f>
        <v>2025</v>
      </c>
      <c r="H35" s="27">
        <v>7.6087288087389071E-2</v>
      </c>
      <c r="I35" s="15">
        <f>AVERAGE($L$61:$L$73)</f>
        <v>0.88885636376960109</v>
      </c>
      <c r="J35" s="9"/>
      <c r="K35" s="17" t="s">
        <v>279</v>
      </c>
      <c r="L35" s="28">
        <v>0</v>
      </c>
      <c r="M35" s="28">
        <v>8</v>
      </c>
      <c r="N35" s="9"/>
      <c r="O35" s="17" t="s">
        <v>279</v>
      </c>
      <c r="P35" s="28">
        <v>1.5</v>
      </c>
      <c r="Q35" s="28">
        <v>8</v>
      </c>
      <c r="S35" s="17" t="s">
        <v>279</v>
      </c>
      <c r="T35" s="69">
        <v>3</v>
      </c>
      <c r="U35" s="69">
        <v>8</v>
      </c>
    </row>
    <row r="36" spans="1:21" ht="15.5" x14ac:dyDescent="0.35">
      <c r="A36" s="7">
        <f t="shared" ref="A36:A38" si="1">A35+1</f>
        <v>2026</v>
      </c>
      <c r="B36" s="12">
        <f>SUM($K$74:$K$86)</f>
        <v>621835.5</v>
      </c>
      <c r="C36" s="13">
        <f>$B36/(SUM($M$74:$M$86))</f>
        <v>0.79745379899484681</v>
      </c>
      <c r="D36" s="13">
        <f>$B36/(SUM($N$74:$N$86))</f>
        <v>0.6645448324957054</v>
      </c>
      <c r="E36" s="13">
        <f>$B36/(SUM($O$74:$O$86))</f>
        <v>0.56960985642489026</v>
      </c>
      <c r="F36" s="9"/>
      <c r="G36" s="7">
        <f t="shared" si="0"/>
        <v>2026</v>
      </c>
      <c r="H36" s="27">
        <v>0.01</v>
      </c>
      <c r="I36" s="15">
        <f>AVERAGE($L$74:$L$86)</f>
        <v>0.88885636376960109</v>
      </c>
      <c r="J36" s="9"/>
      <c r="K36" s="17" t="s">
        <v>280</v>
      </c>
      <c r="L36" s="28">
        <v>3</v>
      </c>
      <c r="M36" s="28">
        <v>8</v>
      </c>
      <c r="N36" s="9"/>
      <c r="O36" s="17" t="s">
        <v>280</v>
      </c>
      <c r="P36" s="28">
        <v>3</v>
      </c>
      <c r="Q36" s="28">
        <v>8</v>
      </c>
      <c r="S36" s="17" t="s">
        <v>280</v>
      </c>
      <c r="T36" s="69">
        <v>3</v>
      </c>
      <c r="U36" s="69">
        <v>8</v>
      </c>
    </row>
    <row r="37" spans="1:21" ht="15.5" x14ac:dyDescent="0.35">
      <c r="A37" s="7">
        <f t="shared" si="1"/>
        <v>2027</v>
      </c>
      <c r="B37" s="12">
        <f>SUM($K$87:$K$99)</f>
        <v>621835.5</v>
      </c>
      <c r="C37" s="13">
        <f>$B37/(SUM($M$87:$M$99))</f>
        <v>0.79745379899484681</v>
      </c>
      <c r="D37" s="13">
        <f>$B37/(SUM($N$87:$N$99))</f>
        <v>0.6645448324957054</v>
      </c>
      <c r="E37" s="13">
        <f>$B37/(SUM($O$87:$O$99))</f>
        <v>0.56960985642489026</v>
      </c>
      <c r="F37" s="9"/>
      <c r="G37" s="7">
        <f t="shared" si="0"/>
        <v>2027</v>
      </c>
      <c r="H37" s="27">
        <v>0</v>
      </c>
      <c r="I37" s="15">
        <f>AVERAGE($L$87:$L$99)</f>
        <v>0.88885636376960109</v>
      </c>
      <c r="J37" s="9"/>
      <c r="K37" s="17" t="s">
        <v>281</v>
      </c>
      <c r="L37" s="28">
        <v>3</v>
      </c>
      <c r="M37" s="28">
        <v>8</v>
      </c>
      <c r="N37" s="9"/>
      <c r="O37" s="17" t="s">
        <v>281</v>
      </c>
      <c r="P37" s="28">
        <v>3</v>
      </c>
      <c r="Q37" s="28">
        <v>8</v>
      </c>
      <c r="S37" s="17" t="s">
        <v>281</v>
      </c>
      <c r="T37" s="69">
        <v>3</v>
      </c>
      <c r="U37" s="69">
        <v>8</v>
      </c>
    </row>
    <row r="38" spans="1:21" ht="15.5" x14ac:dyDescent="0.35">
      <c r="A38" s="7">
        <f t="shared" si="1"/>
        <v>2028</v>
      </c>
      <c r="B38" s="12">
        <f>SUM($K$100:$K$112)</f>
        <v>621835.5</v>
      </c>
      <c r="C38" s="13">
        <f>$B38/(SUM($M$100:$M$112))</f>
        <v>0.79745379899484681</v>
      </c>
      <c r="D38" s="13">
        <f>$B38/(SUM($N$100:$N$112))</f>
        <v>0.6645448324957054</v>
      </c>
      <c r="E38" s="13">
        <f>$B38/(SUM($O$100:$O$112))</f>
        <v>0.56960985642489026</v>
      </c>
      <c r="F38" s="9"/>
      <c r="G38" s="7">
        <f t="shared" si="0"/>
        <v>2028</v>
      </c>
      <c r="H38" s="27">
        <v>0</v>
      </c>
      <c r="I38" s="15">
        <f>AVERAGE($L$100:$L$112)</f>
        <v>0.88885636376960109</v>
      </c>
      <c r="J38" s="9"/>
      <c r="K38" s="17" t="s">
        <v>282</v>
      </c>
      <c r="L38" s="28">
        <v>3</v>
      </c>
      <c r="M38" s="28">
        <v>8</v>
      </c>
      <c r="N38" s="9"/>
      <c r="O38" s="17" t="s">
        <v>282</v>
      </c>
      <c r="P38" s="28">
        <v>3</v>
      </c>
      <c r="Q38" s="28">
        <v>8</v>
      </c>
      <c r="S38" s="17" t="s">
        <v>282</v>
      </c>
      <c r="T38" s="69">
        <v>3</v>
      </c>
      <c r="U38" s="69">
        <v>8</v>
      </c>
    </row>
    <row r="39" spans="1:21" ht="15.5" x14ac:dyDescent="0.35">
      <c r="A39" s="9"/>
      <c r="B39" s="9"/>
      <c r="C39" s="9"/>
      <c r="D39" s="9"/>
      <c r="E39" s="9"/>
      <c r="F39" s="9"/>
      <c r="G39" s="9"/>
      <c r="H39" s="9"/>
      <c r="I39" s="9"/>
      <c r="J39" s="9"/>
      <c r="K39" s="17" t="s">
        <v>283</v>
      </c>
      <c r="L39" s="28">
        <v>3</v>
      </c>
      <c r="M39" s="28">
        <v>8</v>
      </c>
      <c r="N39" s="9"/>
      <c r="O39" s="17" t="s">
        <v>283</v>
      </c>
      <c r="P39" s="28">
        <v>3</v>
      </c>
      <c r="Q39" s="28">
        <v>8</v>
      </c>
      <c r="S39" s="17" t="s">
        <v>283</v>
      </c>
      <c r="T39" s="69">
        <v>3</v>
      </c>
      <c r="U39" s="69">
        <v>8</v>
      </c>
    </row>
    <row r="40" spans="1:21" ht="15.5" x14ac:dyDescent="0.35">
      <c r="A40" s="9"/>
      <c r="B40" s="9"/>
      <c r="C40" s="18" t="s">
        <v>284</v>
      </c>
      <c r="D40" s="9"/>
      <c r="E40" s="9"/>
      <c r="F40" s="9"/>
      <c r="G40" s="19" t="str">
        <f>"Actual "&amp;A35&amp;" Growth YTD"</f>
        <v>Actual 2025 Growth YTD</v>
      </c>
      <c r="H40" s="9"/>
      <c r="I40" s="9"/>
      <c r="J40" s="9"/>
      <c r="K40" s="17" t="s">
        <v>285</v>
      </c>
      <c r="L40" s="28">
        <v>3</v>
      </c>
      <c r="M40" s="28">
        <v>8</v>
      </c>
      <c r="N40" s="9"/>
      <c r="O40" s="17" t="s">
        <v>285</v>
      </c>
      <c r="P40" s="28">
        <v>3</v>
      </c>
      <c r="Q40" s="28">
        <v>8</v>
      </c>
      <c r="S40" s="17" t="s">
        <v>285</v>
      </c>
      <c r="T40" s="69">
        <v>3</v>
      </c>
      <c r="U40" s="69">
        <v>8</v>
      </c>
    </row>
    <row r="41" spans="1:21" ht="15.5" x14ac:dyDescent="0.35">
      <c r="A41" s="9"/>
      <c r="B41" s="17" t="s">
        <v>286</v>
      </c>
      <c r="C41" s="40">
        <f>'KDT Q4 24 '!L212</f>
        <v>2.3431632883280002</v>
      </c>
      <c r="D41" s="19" t="str">
        <f>CONCATENATE(C43," per Minute")</f>
        <v>Cases per Minute</v>
      </c>
      <c r="E41" s="9"/>
      <c r="F41" s="9"/>
      <c r="G41" s="23">
        <f>IFERROR(SUM($J$61:$J$73)/SUM($J$48:$J$60)-1,"")</f>
        <v>-0.1239190479371054</v>
      </c>
      <c r="H41" s="9"/>
      <c r="I41" s="9"/>
      <c r="J41" s="9"/>
      <c r="K41" s="17" t="s">
        <v>287</v>
      </c>
      <c r="L41" s="28">
        <v>0</v>
      </c>
      <c r="M41" s="28">
        <v>8</v>
      </c>
      <c r="N41" s="9"/>
      <c r="O41" s="17" t="s">
        <v>287</v>
      </c>
      <c r="P41" s="28">
        <v>1.5</v>
      </c>
      <c r="Q41" s="28">
        <v>8</v>
      </c>
      <c r="S41" s="17" t="s">
        <v>287</v>
      </c>
      <c r="T41" s="69">
        <v>3</v>
      </c>
      <c r="U41" s="69">
        <v>8</v>
      </c>
    </row>
    <row r="42" spans="1:21" ht="15.5" x14ac:dyDescent="0.35">
      <c r="A42" s="9"/>
      <c r="B42" s="17"/>
      <c r="C42" s="35"/>
      <c r="D42" s="9"/>
      <c r="E42" s="9"/>
      <c r="F42" s="9"/>
      <c r="H42" s="9"/>
      <c r="I42" s="9"/>
      <c r="J42" s="9"/>
      <c r="K42" s="9"/>
      <c r="L42" s="17" t="s">
        <v>288</v>
      </c>
      <c r="M42" s="20">
        <f>(L35*M35)+(L36*M36)+(L37*M37)+(L38*M38)+(L39*M39)+(L40*M40)+(L41*M41)</f>
        <v>120</v>
      </c>
      <c r="N42" s="9"/>
      <c r="O42" s="18"/>
      <c r="P42" s="17" t="s">
        <v>288</v>
      </c>
      <c r="Q42" s="20">
        <f>(P35*Q35)+(P36*Q36)+(P37*Q37)+(P38*Q38)+(P39*Q39)+(P40*Q40)+(P41*Q41)</f>
        <v>144</v>
      </c>
      <c r="S42" s="18"/>
      <c r="T42" s="17" t="s">
        <v>288</v>
      </c>
      <c r="U42" s="20">
        <f>(T35*U35)+(T36*U36)+(T37*U37)+(T38*U38)+(T39*U39)+(T40*U40)+(T41*U41)</f>
        <v>168</v>
      </c>
    </row>
    <row r="43" spans="1:21" ht="15.5" x14ac:dyDescent="0.35">
      <c r="A43" s="9"/>
      <c r="B43" s="17" t="s">
        <v>289</v>
      </c>
      <c r="C43" s="26" t="s">
        <v>290</v>
      </c>
      <c r="D43" s="9"/>
      <c r="E43" s="9"/>
      <c r="F43" s="9"/>
      <c r="G43" s="9"/>
      <c r="H43" s="9"/>
      <c r="I43" s="9"/>
      <c r="J43" s="9"/>
      <c r="K43" s="9"/>
      <c r="L43" s="17" t="s">
        <v>291</v>
      </c>
      <c r="M43" s="9">
        <v>52</v>
      </c>
      <c r="N43" s="9"/>
      <c r="O43" s="18"/>
      <c r="P43" s="17" t="s">
        <v>291</v>
      </c>
      <c r="Q43" s="9">
        <v>52</v>
      </c>
      <c r="S43" s="18"/>
      <c r="T43" s="17" t="s">
        <v>291</v>
      </c>
      <c r="U43" s="9">
        <v>52</v>
      </c>
    </row>
    <row r="44" spans="1:21" ht="15.5" x14ac:dyDescent="0.35">
      <c r="A44" s="22"/>
      <c r="B44" s="9"/>
      <c r="C44" s="17"/>
      <c r="D44" s="21"/>
      <c r="E44" s="9"/>
      <c r="F44" s="9"/>
      <c r="G44" s="9"/>
      <c r="H44" s="9"/>
      <c r="I44" s="9"/>
      <c r="J44" s="9"/>
      <c r="K44" s="9"/>
      <c r="L44" s="17" t="s">
        <v>292</v>
      </c>
      <c r="M44" s="21">
        <f>M42*M43</f>
        <v>6240</v>
      </c>
      <c r="N44" s="9"/>
      <c r="O44" s="18"/>
      <c r="P44" s="17" t="s">
        <v>292</v>
      </c>
      <c r="Q44" s="21">
        <f>Q42*Q43</f>
        <v>7488</v>
      </c>
      <c r="S44" s="18"/>
      <c r="T44" s="17" t="s">
        <v>292</v>
      </c>
      <c r="U44" s="21">
        <f>U42*U43</f>
        <v>8736</v>
      </c>
    </row>
    <row r="45" spans="1:21" ht="15.5" x14ac:dyDescent="0.35">
      <c r="A45" s="22"/>
      <c r="B45" s="9"/>
      <c r="C45" s="9"/>
      <c r="D45" s="9"/>
      <c r="E45" s="9"/>
      <c r="F45" s="9"/>
      <c r="G45" s="9"/>
      <c r="H45" s="9"/>
      <c r="I45" s="9"/>
      <c r="J45" s="9"/>
      <c r="K45" s="9"/>
      <c r="L45" s="17" t="s">
        <v>293</v>
      </c>
      <c r="M45" s="9">
        <f>M44/13</f>
        <v>480</v>
      </c>
      <c r="N45" s="9"/>
      <c r="O45" s="18"/>
      <c r="P45" s="17" t="s">
        <v>293</v>
      </c>
      <c r="Q45" s="9">
        <f>Q44/13</f>
        <v>576</v>
      </c>
      <c r="S45" s="18"/>
      <c r="T45" s="17" t="s">
        <v>293</v>
      </c>
      <c r="U45" s="9">
        <f>U44/13</f>
        <v>672</v>
      </c>
    </row>
    <row r="46" spans="1:21" ht="29.25" customHeight="1" x14ac:dyDescent="0.35"/>
    <row r="47" spans="1:21"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t="s">
        <v>273</v>
      </c>
      <c r="M47" s="6" t="s">
        <v>269</v>
      </c>
      <c r="N47" s="6" t="s">
        <v>270</v>
      </c>
      <c r="O47" s="6" t="s">
        <v>271</v>
      </c>
      <c r="P47" s="6" t="s">
        <v>304</v>
      </c>
      <c r="Q47" s="6" t="s">
        <v>305</v>
      </c>
      <c r="R47" s="6" t="s">
        <v>306</v>
      </c>
      <c r="S47" s="6" t="s">
        <v>307</v>
      </c>
    </row>
    <row r="48" spans="1:21" x14ac:dyDescent="0.35">
      <c r="A48" s="1">
        <f>$A$34</f>
        <v>2024</v>
      </c>
      <c r="B48" s="1">
        <v>1</v>
      </c>
      <c r="C48" s="29">
        <v>53842</v>
      </c>
      <c r="D48" s="29">
        <v>78100</v>
      </c>
      <c r="E48" s="29">
        <v>48733</v>
      </c>
      <c r="F48" s="29">
        <v>72420</v>
      </c>
      <c r="G48" s="29">
        <v>52627</v>
      </c>
      <c r="H48" s="30">
        <v>68526</v>
      </c>
      <c r="I48" s="30"/>
      <c r="J48" s="5">
        <f>IF(G61&gt;0,G48,0)</f>
        <v>52627</v>
      </c>
      <c r="K48" s="5">
        <f>IF(G48&gt;0,G48,C48)</f>
        <v>52627</v>
      </c>
      <c r="L48" s="31">
        <f>'KDT Q4 24 '!$J$212</f>
        <v>0.91197053634121028</v>
      </c>
      <c r="M48" s="5">
        <f t="shared" ref="M48:M111" si="2">$C$41*$L48*60*$M$45</f>
        <v>61542.601366795781</v>
      </c>
      <c r="N48" s="5">
        <f t="shared" ref="N48:N111" si="3">$C$41*$L48*60*$Q$45</f>
        <v>73851.121640154932</v>
      </c>
      <c r="O48" s="5">
        <f>$C$41*$L48*60*$U$45</f>
        <v>86159.64191351409</v>
      </c>
      <c r="P48" s="70">
        <f>IF(K48=0,0%,K48/M48)</f>
        <v>0.85513122343239079</v>
      </c>
      <c r="Q48" s="70">
        <f>IF(K48=0,0%,K48/N48)</f>
        <v>0.71260935286032567</v>
      </c>
      <c r="R48" s="70">
        <f>IF(K48=0,0%,K48/O48)</f>
        <v>0.61080801673742202</v>
      </c>
      <c r="S48" s="82">
        <f t="shared" ref="S48:S52" si="4">IF(ISBLANK(E48),#N/A,(E48/(C48/28)))</f>
        <v>25.343115040303111</v>
      </c>
    </row>
    <row r="49" spans="1:19" x14ac:dyDescent="0.35">
      <c r="A49" s="1"/>
      <c r="B49" s="1">
        <v>2</v>
      </c>
      <c r="C49" s="29">
        <v>65633</v>
      </c>
      <c r="D49" s="29">
        <v>83900</v>
      </c>
      <c r="E49" s="29">
        <v>68526</v>
      </c>
      <c r="F49" s="29">
        <v>66990</v>
      </c>
      <c r="G49" s="29">
        <v>68791</v>
      </c>
      <c r="H49" s="30">
        <v>67722</v>
      </c>
      <c r="I49" s="30"/>
      <c r="J49" s="5">
        <f t="shared" ref="J49:J60" si="5">IF(G62&gt;0,G49,0)</f>
        <v>68791</v>
      </c>
      <c r="K49" s="5">
        <f t="shared" ref="K49:K112" si="6">IF(G49&gt;0,G49,C49)</f>
        <v>68791</v>
      </c>
      <c r="L49" s="32">
        <f>L48</f>
        <v>0.91197053634121028</v>
      </c>
      <c r="M49" s="5">
        <f t="shared" si="2"/>
        <v>61542.601366795781</v>
      </c>
      <c r="N49" s="5">
        <f t="shared" si="3"/>
        <v>73851.121640154932</v>
      </c>
      <c r="O49" s="5">
        <f t="shared" ref="O49:O112" si="7">$C$41*$L49*60*$U$45</f>
        <v>86159.64191351409</v>
      </c>
      <c r="P49" s="70">
        <f t="shared" ref="P49:P112" si="8">IF(K49=0,0%,K49/M49)</f>
        <v>1.1177785545658614</v>
      </c>
      <c r="Q49" s="70">
        <f t="shared" ref="Q49:Q112" si="9">IF(K49=0,0%,K49/N49)</f>
        <v>0.93148212880488468</v>
      </c>
      <c r="R49" s="70">
        <f t="shared" ref="R49:R112" si="10">IF(K49=0,0%,K49/O49)</f>
        <v>0.79841325326132973</v>
      </c>
      <c r="S49" s="82">
        <f t="shared" si="4"/>
        <v>29.234196212271268</v>
      </c>
    </row>
    <row r="50" spans="1:19" x14ac:dyDescent="0.35">
      <c r="A50" s="1"/>
      <c r="B50" s="1">
        <v>3</v>
      </c>
      <c r="C50" s="29">
        <v>83118</v>
      </c>
      <c r="D50" s="29">
        <v>78750</v>
      </c>
      <c r="E50" s="29">
        <v>67722</v>
      </c>
      <c r="F50" s="29">
        <v>78476</v>
      </c>
      <c r="G50" s="29">
        <v>58684</v>
      </c>
      <c r="H50" s="30">
        <v>85557</v>
      </c>
      <c r="I50" s="30"/>
      <c r="J50" s="5">
        <f t="shared" si="5"/>
        <v>58684</v>
      </c>
      <c r="K50" s="5">
        <f t="shared" si="6"/>
        <v>58684</v>
      </c>
      <c r="L50" s="32">
        <f t="shared" ref="L50:L112" si="11">L49</f>
        <v>0.91197053634121028</v>
      </c>
      <c r="M50" s="5">
        <f t="shared" si="2"/>
        <v>61542.601366795781</v>
      </c>
      <c r="N50" s="5">
        <f t="shared" si="3"/>
        <v>73851.121640154932</v>
      </c>
      <c r="O50" s="5">
        <f t="shared" si="7"/>
        <v>86159.64191351409</v>
      </c>
      <c r="P50" s="70">
        <f t="shared" si="8"/>
        <v>0.95355085252639171</v>
      </c>
      <c r="Q50" s="70">
        <f t="shared" si="9"/>
        <v>0.79462571043865982</v>
      </c>
      <c r="R50" s="70">
        <f t="shared" si="10"/>
        <v>0.68110775180456562</v>
      </c>
      <c r="S50" s="82">
        <f t="shared" si="4"/>
        <v>22.81354219302678</v>
      </c>
    </row>
    <row r="51" spans="1:19" x14ac:dyDescent="0.35">
      <c r="A51" s="1"/>
      <c r="B51" s="1">
        <v>4</v>
      </c>
      <c r="C51" s="29">
        <v>91102</v>
      </c>
      <c r="D51" s="29">
        <v>79780</v>
      </c>
      <c r="E51" s="29">
        <v>85557</v>
      </c>
      <c r="F51" s="29">
        <v>80260</v>
      </c>
      <c r="G51" s="29">
        <v>74419</v>
      </c>
      <c r="H51" s="30">
        <v>87238</v>
      </c>
      <c r="I51" s="30"/>
      <c r="J51" s="5">
        <f t="shared" si="5"/>
        <v>74419</v>
      </c>
      <c r="K51" s="5">
        <f t="shared" si="6"/>
        <v>74419</v>
      </c>
      <c r="L51" s="32">
        <f t="shared" si="11"/>
        <v>0.91197053634121028</v>
      </c>
      <c r="M51" s="5">
        <f t="shared" si="2"/>
        <v>61542.601366795781</v>
      </c>
      <c r="N51" s="5">
        <f t="shared" si="3"/>
        <v>73851.121640154932</v>
      </c>
      <c r="O51" s="5">
        <f t="shared" si="7"/>
        <v>86159.64191351409</v>
      </c>
      <c r="P51" s="70">
        <f t="shared" si="8"/>
        <v>1.2092274025997127</v>
      </c>
      <c r="Q51" s="70">
        <f t="shared" si="9"/>
        <v>1.0076895021664274</v>
      </c>
      <c r="R51" s="70">
        <f t="shared" si="10"/>
        <v>0.86373385899979493</v>
      </c>
      <c r="S51" s="82">
        <f t="shared" si="4"/>
        <v>26.295756404908783</v>
      </c>
    </row>
    <row r="52" spans="1:19" x14ac:dyDescent="0.35">
      <c r="A52" s="1"/>
      <c r="B52" s="1">
        <v>5</v>
      </c>
      <c r="C52" s="29">
        <v>77259</v>
      </c>
      <c r="D52" s="29">
        <v>71949</v>
      </c>
      <c r="E52" s="29">
        <v>87238</v>
      </c>
      <c r="F52" s="29">
        <v>73279</v>
      </c>
      <c r="G52" s="29">
        <v>77447</v>
      </c>
      <c r="H52" s="29">
        <v>86858</v>
      </c>
      <c r="I52" s="30"/>
      <c r="J52" s="5">
        <f t="shared" si="5"/>
        <v>0</v>
      </c>
      <c r="K52" s="5">
        <f t="shared" si="6"/>
        <v>77447</v>
      </c>
      <c r="L52" s="32">
        <f t="shared" si="11"/>
        <v>0.91197053634121028</v>
      </c>
      <c r="M52" s="5">
        <f t="shared" si="2"/>
        <v>61542.601366795781</v>
      </c>
      <c r="N52" s="5">
        <f t="shared" si="3"/>
        <v>73851.121640154932</v>
      </c>
      <c r="O52" s="5">
        <f t="shared" si="7"/>
        <v>86159.64191351409</v>
      </c>
      <c r="P52" s="70">
        <f t="shared" si="8"/>
        <v>1.2584290926932633</v>
      </c>
      <c r="Q52" s="70">
        <f t="shared" si="9"/>
        <v>1.0486909105777196</v>
      </c>
      <c r="R52" s="70">
        <f t="shared" si="10"/>
        <v>0.89887792335233097</v>
      </c>
      <c r="S52" s="82">
        <f t="shared" si="4"/>
        <v>31.616562471686148</v>
      </c>
    </row>
    <row r="53" spans="1:19" x14ac:dyDescent="0.35">
      <c r="A53" s="1"/>
      <c r="B53" s="1">
        <v>6</v>
      </c>
      <c r="C53" s="29">
        <v>60768</v>
      </c>
      <c r="D53" s="29">
        <v>52950</v>
      </c>
      <c r="E53" s="29">
        <v>86858</v>
      </c>
      <c r="F53" s="29">
        <v>57154</v>
      </c>
      <c r="G53" s="29">
        <v>69369</v>
      </c>
      <c r="H53" s="29">
        <v>81161</v>
      </c>
      <c r="I53" s="30"/>
      <c r="J53" s="5">
        <f t="shared" si="5"/>
        <v>0</v>
      </c>
      <c r="K53" s="5">
        <f t="shared" si="6"/>
        <v>69369</v>
      </c>
      <c r="L53" s="32">
        <f t="shared" si="11"/>
        <v>0.91197053634121028</v>
      </c>
      <c r="M53" s="5">
        <f t="shared" si="2"/>
        <v>61542.601366795781</v>
      </c>
      <c r="N53" s="5">
        <f t="shared" si="3"/>
        <v>73851.121640154932</v>
      </c>
      <c r="O53" s="5">
        <f t="shared" si="7"/>
        <v>86159.64191351409</v>
      </c>
      <c r="P53" s="70">
        <f t="shared" si="8"/>
        <v>1.1271704227541284</v>
      </c>
      <c r="Q53" s="70">
        <f t="shared" si="9"/>
        <v>0.93930868562844039</v>
      </c>
      <c r="R53" s="70">
        <f t="shared" si="10"/>
        <v>0.80512173053866321</v>
      </c>
      <c r="S53" s="82">
        <f>IF(ISBLANK(E53),#N/A,(E53/(C53/28)))</f>
        <v>40.021458662453924</v>
      </c>
    </row>
    <row r="54" spans="1:19" x14ac:dyDescent="0.35">
      <c r="A54" s="1"/>
      <c r="B54" s="1">
        <v>7</v>
      </c>
      <c r="C54" s="29">
        <v>59226</v>
      </c>
      <c r="D54" s="29">
        <v>57300</v>
      </c>
      <c r="E54" s="29">
        <v>81161</v>
      </c>
      <c r="F54" s="29">
        <v>55931</v>
      </c>
      <c r="G54" s="29">
        <v>64493</v>
      </c>
      <c r="H54" s="29">
        <v>73061</v>
      </c>
      <c r="I54" s="30"/>
      <c r="J54" s="5">
        <f t="shared" si="5"/>
        <v>0</v>
      </c>
      <c r="K54" s="5">
        <f t="shared" si="6"/>
        <v>64493</v>
      </c>
      <c r="L54" s="32">
        <f t="shared" si="11"/>
        <v>0.91197053634121028</v>
      </c>
      <c r="M54" s="5">
        <f t="shared" si="2"/>
        <v>61542.601366795781</v>
      </c>
      <c r="N54" s="5">
        <f t="shared" si="3"/>
        <v>73851.121640154932</v>
      </c>
      <c r="O54" s="5">
        <f t="shared" si="7"/>
        <v>86159.64191351409</v>
      </c>
      <c r="P54" s="70">
        <f t="shared" si="8"/>
        <v>1.047940752709164</v>
      </c>
      <c r="Q54" s="70">
        <f t="shared" si="9"/>
        <v>0.87328396059097013</v>
      </c>
      <c r="R54" s="70">
        <f t="shared" si="10"/>
        <v>0.74852910907797432</v>
      </c>
      <c r="S54" s="82">
        <f t="shared" ref="S54:S112" si="12">IF(ISBLANK(E54),#N/A,(E54/(C54/28)))</f>
        <v>38.37010772295951</v>
      </c>
    </row>
    <row r="55" spans="1:19" x14ac:dyDescent="0.35">
      <c r="A55" s="1"/>
      <c r="B55" s="1">
        <v>8</v>
      </c>
      <c r="C55" s="29">
        <v>56329</v>
      </c>
      <c r="D55" s="29">
        <v>54350</v>
      </c>
      <c r="E55" s="29">
        <v>73061</v>
      </c>
      <c r="F55" s="29">
        <v>60806</v>
      </c>
      <c r="G55" s="29">
        <v>58765</v>
      </c>
      <c r="H55" s="29">
        <v>75026</v>
      </c>
      <c r="I55" s="30"/>
      <c r="J55" s="5">
        <f t="shared" si="5"/>
        <v>0</v>
      </c>
      <c r="K55" s="5">
        <f t="shared" si="6"/>
        <v>58765</v>
      </c>
      <c r="L55" s="32">
        <f t="shared" si="11"/>
        <v>0.91197053634121028</v>
      </c>
      <c r="M55" s="5">
        <f t="shared" si="2"/>
        <v>61542.601366795781</v>
      </c>
      <c r="N55" s="5">
        <f t="shared" si="3"/>
        <v>73851.121640154932</v>
      </c>
      <c r="O55" s="5">
        <f t="shared" si="7"/>
        <v>86159.64191351409</v>
      </c>
      <c r="P55" s="70">
        <f t="shared" si="8"/>
        <v>0.95486701398530116</v>
      </c>
      <c r="Q55" s="70">
        <f t="shared" si="9"/>
        <v>0.79572251165441765</v>
      </c>
      <c r="R55" s="70">
        <f t="shared" si="10"/>
        <v>0.68204786713235799</v>
      </c>
      <c r="S55" s="82">
        <f t="shared" si="12"/>
        <v>36.317136821175595</v>
      </c>
    </row>
    <row r="56" spans="1:19" x14ac:dyDescent="0.35">
      <c r="A56" s="1"/>
      <c r="B56" s="1">
        <v>9</v>
      </c>
      <c r="C56" s="29">
        <v>64388</v>
      </c>
      <c r="D56" s="29">
        <v>60350</v>
      </c>
      <c r="E56" s="29">
        <v>75026</v>
      </c>
      <c r="F56" s="29">
        <v>65254</v>
      </c>
      <c r="G56" s="29">
        <v>52781</v>
      </c>
      <c r="H56" s="29">
        <v>73463</v>
      </c>
      <c r="I56" s="30"/>
      <c r="J56" s="5">
        <f t="shared" si="5"/>
        <v>0</v>
      </c>
      <c r="K56" s="5">
        <f t="shared" si="6"/>
        <v>52781</v>
      </c>
      <c r="L56" s="32">
        <f t="shared" si="11"/>
        <v>0.91197053634121028</v>
      </c>
      <c r="M56" s="5">
        <f t="shared" si="2"/>
        <v>61542.601366795781</v>
      </c>
      <c r="N56" s="5">
        <f t="shared" si="3"/>
        <v>73851.121640154932</v>
      </c>
      <c r="O56" s="5">
        <f t="shared" si="7"/>
        <v>86159.64191351409</v>
      </c>
      <c r="P56" s="70">
        <f t="shared" si="8"/>
        <v>0.8576335550950086</v>
      </c>
      <c r="Q56" s="70">
        <f t="shared" si="9"/>
        <v>0.71469462924584048</v>
      </c>
      <c r="R56" s="70">
        <f t="shared" si="10"/>
        <v>0.61259539649643469</v>
      </c>
      <c r="S56" s="82">
        <f t="shared" si="12"/>
        <v>32.626079393675845</v>
      </c>
    </row>
    <row r="57" spans="1:19" x14ac:dyDescent="0.35">
      <c r="A57" s="1"/>
      <c r="B57" s="1">
        <v>10</v>
      </c>
      <c r="C57" s="29">
        <v>56839</v>
      </c>
      <c r="D57" s="29">
        <v>60100</v>
      </c>
      <c r="E57" s="29">
        <v>73463</v>
      </c>
      <c r="F57" s="29">
        <v>61664</v>
      </c>
      <c r="G57" s="29">
        <v>43146</v>
      </c>
      <c r="H57" s="29">
        <v>90016</v>
      </c>
      <c r="I57" s="30"/>
      <c r="J57" s="5">
        <f t="shared" si="5"/>
        <v>0</v>
      </c>
      <c r="K57" s="5">
        <f t="shared" si="6"/>
        <v>43146</v>
      </c>
      <c r="L57" s="32">
        <f t="shared" si="11"/>
        <v>0.91197053634121028</v>
      </c>
      <c r="M57" s="5">
        <f t="shared" si="2"/>
        <v>61542.601366795781</v>
      </c>
      <c r="N57" s="5">
        <f t="shared" si="3"/>
        <v>73851.121640154932</v>
      </c>
      <c r="O57" s="5">
        <f t="shared" si="7"/>
        <v>86159.64191351409</v>
      </c>
      <c r="P57" s="70">
        <f t="shared" si="8"/>
        <v>0.70107533711239345</v>
      </c>
      <c r="Q57" s="70">
        <f t="shared" si="9"/>
        <v>0.58422944759366124</v>
      </c>
      <c r="R57" s="70">
        <f t="shared" si="10"/>
        <v>0.50076809793742394</v>
      </c>
      <c r="S57" s="82">
        <f t="shared" si="12"/>
        <v>36.189306638047817</v>
      </c>
    </row>
    <row r="58" spans="1:19" x14ac:dyDescent="0.35">
      <c r="A58" s="1"/>
      <c r="B58" s="1">
        <v>11</v>
      </c>
      <c r="C58" s="29">
        <v>50673</v>
      </c>
      <c r="D58" s="29">
        <v>50000</v>
      </c>
      <c r="E58" s="29">
        <v>90016</v>
      </c>
      <c r="F58" s="29">
        <v>57700</v>
      </c>
      <c r="G58" s="29">
        <v>41736</v>
      </c>
      <c r="H58" s="29">
        <v>99503</v>
      </c>
      <c r="I58" s="30"/>
      <c r="J58" s="5">
        <f t="shared" si="5"/>
        <v>0</v>
      </c>
      <c r="K58" s="5">
        <f t="shared" si="6"/>
        <v>41736</v>
      </c>
      <c r="L58" s="32">
        <f t="shared" si="11"/>
        <v>0.91197053634121028</v>
      </c>
      <c r="M58" s="5">
        <f t="shared" si="2"/>
        <v>61542.601366795781</v>
      </c>
      <c r="N58" s="5">
        <f t="shared" si="3"/>
        <v>73851.121640154932</v>
      </c>
      <c r="O58" s="5">
        <f t="shared" si="7"/>
        <v>86159.64191351409</v>
      </c>
      <c r="P58" s="70">
        <f t="shared" si="8"/>
        <v>0.67816437838323029</v>
      </c>
      <c r="Q58" s="70">
        <f t="shared" si="9"/>
        <v>0.56513698198602524</v>
      </c>
      <c r="R58" s="70">
        <f t="shared" si="10"/>
        <v>0.48440312741659308</v>
      </c>
      <c r="S58" s="82">
        <f t="shared" si="12"/>
        <v>49.739466777179167</v>
      </c>
    </row>
    <row r="59" spans="1:19" x14ac:dyDescent="0.35">
      <c r="A59" s="1"/>
      <c r="B59" s="1">
        <v>12</v>
      </c>
      <c r="C59" s="29">
        <v>43263</v>
      </c>
      <c r="D59" s="29">
        <v>44600</v>
      </c>
      <c r="E59" s="29">
        <v>99503</v>
      </c>
      <c r="F59" s="29">
        <v>43944</v>
      </c>
      <c r="G59" s="29">
        <v>41333</v>
      </c>
      <c r="H59" s="29">
        <v>98210</v>
      </c>
      <c r="I59" s="30"/>
      <c r="J59" s="5">
        <f t="shared" si="5"/>
        <v>0</v>
      </c>
      <c r="K59" s="5">
        <f t="shared" si="6"/>
        <v>41333</v>
      </c>
      <c r="L59" s="32">
        <f t="shared" si="11"/>
        <v>0.91197053634121028</v>
      </c>
      <c r="M59" s="5">
        <f t="shared" si="2"/>
        <v>61542.601366795781</v>
      </c>
      <c r="N59" s="5">
        <f t="shared" si="3"/>
        <v>73851.121640154932</v>
      </c>
      <c r="O59" s="5">
        <f t="shared" si="7"/>
        <v>86159.64191351409</v>
      </c>
      <c r="P59" s="70">
        <f t="shared" si="8"/>
        <v>0.6716160689024836</v>
      </c>
      <c r="Q59" s="70">
        <f t="shared" si="9"/>
        <v>0.55968005741873639</v>
      </c>
      <c r="R59" s="70">
        <f t="shared" si="10"/>
        <v>0.47972576350177404</v>
      </c>
      <c r="S59" s="82">
        <f t="shared" si="12"/>
        <v>64.398770311813792</v>
      </c>
    </row>
    <row r="60" spans="1:19" x14ac:dyDescent="0.35">
      <c r="A60" s="1"/>
      <c r="B60" s="1">
        <v>13</v>
      </c>
      <c r="C60" s="29">
        <v>40559</v>
      </c>
      <c r="D60" s="29">
        <v>35500</v>
      </c>
      <c r="E60" s="29">
        <v>98210</v>
      </c>
      <c r="F60" s="79">
        <v>54398</v>
      </c>
      <c r="G60" s="79">
        <v>33939</v>
      </c>
      <c r="H60" s="29">
        <v>118293</v>
      </c>
      <c r="I60" s="30"/>
      <c r="J60" s="5">
        <f t="shared" si="5"/>
        <v>0</v>
      </c>
      <c r="K60" s="5">
        <f t="shared" si="6"/>
        <v>33939</v>
      </c>
      <c r="L60" s="32">
        <f t="shared" si="11"/>
        <v>0.91197053634121028</v>
      </c>
      <c r="M60" s="5">
        <f>($C$41*$L60*60*$M$45)</f>
        <v>61542.601366795781</v>
      </c>
      <c r="N60" s="5">
        <f>($C$41*$L60*60*$Q$45)</f>
        <v>73851.121640154932</v>
      </c>
      <c r="O60" s="5">
        <f>$C$41*$L60*60*$U$45</f>
        <v>86159.64191351409</v>
      </c>
      <c r="P60" s="70">
        <f t="shared" ref="P60" si="13">IF(K60=0,0%,K60/M60)</f>
        <v>0.55147165128302789</v>
      </c>
      <c r="Q60" s="70">
        <f t="shared" ref="Q60" si="14">IF(K60=0,0%,K60/N60)</f>
        <v>0.45955970940252328</v>
      </c>
      <c r="R60" s="70">
        <f t="shared" ref="R60" si="15">IF(K60=0,0%,K60/O60)</f>
        <v>0.39390832234501993</v>
      </c>
      <c r="S60" s="82">
        <f>IF(ISBLANK(E60),#N/A,(E60/(C60/35)))</f>
        <v>84.749377450134375</v>
      </c>
    </row>
    <row r="61" spans="1:19" s="233" customFormat="1" x14ac:dyDescent="0.35">
      <c r="A61" s="226">
        <f>$A$35</f>
        <v>2025</v>
      </c>
      <c r="B61" s="226">
        <v>1</v>
      </c>
      <c r="C61" s="227">
        <v>41938</v>
      </c>
      <c r="D61" s="228">
        <v>43900</v>
      </c>
      <c r="E61" s="228">
        <f t="shared" ref="E61" si="16">H60</f>
        <v>118293</v>
      </c>
      <c r="F61" s="228">
        <v>43888</v>
      </c>
      <c r="G61" s="228">
        <v>37414</v>
      </c>
      <c r="H61" s="228">
        <v>117414</v>
      </c>
      <c r="I61" s="227"/>
      <c r="J61" s="229">
        <f>IF(G61&gt;0,G61,0)</f>
        <v>37414</v>
      </c>
      <c r="K61" s="229">
        <f t="shared" si="6"/>
        <v>37414</v>
      </c>
      <c r="L61" s="230">
        <f>'KDT Q1 25 '!J212</f>
        <v>0.88885636376960109</v>
      </c>
      <c r="M61" s="229">
        <f t="shared" si="2"/>
        <v>59982.785285231454</v>
      </c>
      <c r="N61" s="229">
        <f t="shared" si="3"/>
        <v>71979.342342277741</v>
      </c>
      <c r="O61" s="229">
        <f t="shared" si="7"/>
        <v>83975.899399324029</v>
      </c>
      <c r="P61" s="231">
        <f t="shared" si="8"/>
        <v>0.62374562671753453</v>
      </c>
      <c r="Q61" s="231">
        <f t="shared" si="9"/>
        <v>0.51978802226461207</v>
      </c>
      <c r="R61" s="231">
        <f t="shared" si="10"/>
        <v>0.4455325905125247</v>
      </c>
      <c r="S61" s="232">
        <f t="shared" si="12"/>
        <v>78.978587438599845</v>
      </c>
    </row>
    <row r="62" spans="1:19" s="233" customFormat="1" x14ac:dyDescent="0.35">
      <c r="A62" s="226"/>
      <c r="B62" s="226">
        <v>2</v>
      </c>
      <c r="C62" s="227">
        <v>56707</v>
      </c>
      <c r="D62" s="228">
        <v>48500</v>
      </c>
      <c r="E62" s="228">
        <f t="shared" ref="E62:E73" si="17">H61</f>
        <v>117414</v>
      </c>
      <c r="F62" s="228">
        <v>41381</v>
      </c>
      <c r="G62" s="228">
        <v>55441</v>
      </c>
      <c r="H62" s="228">
        <v>97638</v>
      </c>
      <c r="I62" s="227"/>
      <c r="J62" s="229">
        <f t="shared" ref="J62:J73" si="18">IF(G62&gt;0,G62,0)</f>
        <v>55441</v>
      </c>
      <c r="K62" s="229">
        <f t="shared" si="6"/>
        <v>55441</v>
      </c>
      <c r="L62" s="230">
        <f t="shared" si="11"/>
        <v>0.88885636376960109</v>
      </c>
      <c r="M62" s="229">
        <f t="shared" si="2"/>
        <v>59982.785285231454</v>
      </c>
      <c r="N62" s="229">
        <f t="shared" si="3"/>
        <v>71979.342342277741</v>
      </c>
      <c r="O62" s="229">
        <f t="shared" si="7"/>
        <v>83975.899399324029</v>
      </c>
      <c r="P62" s="231">
        <f t="shared" si="8"/>
        <v>0.92428185414141317</v>
      </c>
      <c r="Q62" s="231">
        <f t="shared" si="9"/>
        <v>0.77023487845117766</v>
      </c>
      <c r="R62" s="231">
        <f t="shared" si="10"/>
        <v>0.66020132438672374</v>
      </c>
      <c r="S62" s="232">
        <f t="shared" si="12"/>
        <v>57.975064806813975</v>
      </c>
    </row>
    <row r="63" spans="1:19" s="233" customFormat="1" x14ac:dyDescent="0.35">
      <c r="A63" s="226"/>
      <c r="B63" s="226">
        <v>3</v>
      </c>
      <c r="C63" s="227">
        <v>58639</v>
      </c>
      <c r="D63" s="234">
        <v>39010</v>
      </c>
      <c r="E63" s="228">
        <f t="shared" si="17"/>
        <v>97638</v>
      </c>
      <c r="F63" s="228">
        <v>50224</v>
      </c>
      <c r="G63" s="228">
        <v>56347</v>
      </c>
      <c r="H63" s="228">
        <v>76332</v>
      </c>
      <c r="I63" s="227"/>
      <c r="J63" s="229">
        <f t="shared" si="18"/>
        <v>56347</v>
      </c>
      <c r="K63" s="229">
        <f t="shared" si="6"/>
        <v>56347</v>
      </c>
      <c r="L63" s="249">
        <f>L62</f>
        <v>0.88885636376960109</v>
      </c>
      <c r="M63" s="229">
        <f t="shared" si="2"/>
        <v>59982.785285231454</v>
      </c>
      <c r="N63" s="229">
        <f t="shared" si="3"/>
        <v>71979.342342277741</v>
      </c>
      <c r="O63" s="229">
        <f t="shared" si="7"/>
        <v>83975.899399324029</v>
      </c>
      <c r="P63" s="231">
        <f t="shared" si="8"/>
        <v>0.93938618775466176</v>
      </c>
      <c r="Q63" s="231">
        <f t="shared" si="9"/>
        <v>0.78282182312888482</v>
      </c>
      <c r="R63" s="231">
        <f t="shared" si="10"/>
        <v>0.67099013411047281</v>
      </c>
      <c r="S63" s="232">
        <f t="shared" si="12"/>
        <v>46.621941029007999</v>
      </c>
    </row>
    <row r="64" spans="1:19" s="233" customFormat="1" x14ac:dyDescent="0.35">
      <c r="A64" s="226"/>
      <c r="B64" s="226">
        <v>4</v>
      </c>
      <c r="C64" s="248">
        <v>79025</v>
      </c>
      <c r="D64" s="247">
        <f>+N63</f>
        <v>71979.342342277741</v>
      </c>
      <c r="E64" s="228">
        <f t="shared" si="17"/>
        <v>76332</v>
      </c>
      <c r="F64" s="228">
        <v>57938</v>
      </c>
      <c r="G64" s="228">
        <v>73779</v>
      </c>
      <c r="H64" s="228">
        <v>71645</v>
      </c>
      <c r="I64" s="227"/>
      <c r="J64" s="229">
        <f t="shared" si="18"/>
        <v>73779</v>
      </c>
      <c r="K64" s="229">
        <f t="shared" si="6"/>
        <v>73779</v>
      </c>
      <c r="L64" s="230">
        <f t="shared" si="11"/>
        <v>0.88885636376960109</v>
      </c>
      <c r="M64" s="229">
        <f t="shared" si="2"/>
        <v>59982.785285231454</v>
      </c>
      <c r="N64" s="229">
        <f t="shared" si="3"/>
        <v>71979.342342277741</v>
      </c>
      <c r="O64" s="229">
        <f t="shared" si="7"/>
        <v>83975.899399324029</v>
      </c>
      <c r="P64" s="231">
        <f t="shared" si="8"/>
        <v>1.2300029024855128</v>
      </c>
      <c r="Q64" s="231">
        <f t="shared" si="9"/>
        <v>1.0250024187379274</v>
      </c>
      <c r="R64" s="231">
        <f t="shared" si="10"/>
        <v>0.87857350177536642</v>
      </c>
      <c r="S64" s="232">
        <f t="shared" si="12"/>
        <v>27.045820942739642</v>
      </c>
    </row>
    <row r="65" spans="1:19" s="233" customFormat="1" x14ac:dyDescent="0.35">
      <c r="A65" s="226"/>
      <c r="B65" s="226">
        <v>5</v>
      </c>
      <c r="C65" s="248">
        <v>84587</v>
      </c>
      <c r="D65" s="247">
        <v>68400</v>
      </c>
      <c r="E65" s="228">
        <f t="shared" si="17"/>
        <v>71645</v>
      </c>
      <c r="F65" s="228"/>
      <c r="G65" s="228"/>
      <c r="H65" s="228">
        <f t="shared" ref="H65:H73" si="19">+H64-C65+D65</f>
        <v>55458</v>
      </c>
      <c r="I65" s="227"/>
      <c r="J65" s="229">
        <f t="shared" si="18"/>
        <v>0</v>
      </c>
      <c r="K65" s="229">
        <f t="shared" si="6"/>
        <v>84587</v>
      </c>
      <c r="L65" s="230">
        <f t="shared" si="11"/>
        <v>0.88885636376960109</v>
      </c>
      <c r="M65" s="229">
        <f t="shared" si="2"/>
        <v>59982.785285231454</v>
      </c>
      <c r="N65" s="229">
        <f t="shared" si="3"/>
        <v>71979.342342277741</v>
      </c>
      <c r="O65" s="229">
        <f t="shared" si="7"/>
        <v>83975.899399324029</v>
      </c>
      <c r="P65" s="231">
        <f t="shared" si="8"/>
        <v>1.4101879330506253</v>
      </c>
      <c r="Q65" s="231">
        <f t="shared" si="9"/>
        <v>1.1751566108755211</v>
      </c>
      <c r="R65" s="231">
        <f t="shared" si="10"/>
        <v>1.0072770950361609</v>
      </c>
      <c r="S65" s="232">
        <f t="shared" si="12"/>
        <v>23.715937437194839</v>
      </c>
    </row>
    <row r="66" spans="1:19" s="233" customFormat="1" x14ac:dyDescent="0.35">
      <c r="A66" s="226"/>
      <c r="B66" s="226">
        <v>6</v>
      </c>
      <c r="C66" s="248">
        <v>61170</v>
      </c>
      <c r="D66" s="247">
        <v>61400</v>
      </c>
      <c r="E66" s="228">
        <f t="shared" si="17"/>
        <v>55458</v>
      </c>
      <c r="F66" s="228"/>
      <c r="G66" s="228"/>
      <c r="H66" s="228">
        <f t="shared" si="19"/>
        <v>55688</v>
      </c>
      <c r="I66" s="227"/>
      <c r="J66" s="229">
        <f t="shared" si="18"/>
        <v>0</v>
      </c>
      <c r="K66" s="229">
        <f t="shared" si="6"/>
        <v>61170</v>
      </c>
      <c r="L66" s="230">
        <f t="shared" si="11"/>
        <v>0.88885636376960109</v>
      </c>
      <c r="M66" s="229">
        <f t="shared" si="2"/>
        <v>59982.785285231454</v>
      </c>
      <c r="N66" s="229">
        <f t="shared" si="3"/>
        <v>71979.342342277741</v>
      </c>
      <c r="O66" s="229">
        <f t="shared" si="7"/>
        <v>83975.899399324029</v>
      </c>
      <c r="P66" s="231">
        <f t="shared" si="8"/>
        <v>1.01979259064285</v>
      </c>
      <c r="Q66" s="231">
        <f t="shared" si="9"/>
        <v>0.84982715886904159</v>
      </c>
      <c r="R66" s="231">
        <f t="shared" si="10"/>
        <v>0.72842327903060711</v>
      </c>
      <c r="S66" s="232">
        <f t="shared" si="12"/>
        <v>25.385384992643452</v>
      </c>
    </row>
    <row r="67" spans="1:19" s="233" customFormat="1" x14ac:dyDescent="0.35">
      <c r="A67" s="226"/>
      <c r="B67" s="226">
        <v>7</v>
      </c>
      <c r="C67" s="227">
        <v>44594</v>
      </c>
      <c r="D67" s="234">
        <v>48900</v>
      </c>
      <c r="E67" s="228">
        <f t="shared" si="17"/>
        <v>55688</v>
      </c>
      <c r="F67" s="228"/>
      <c r="G67" s="228"/>
      <c r="H67" s="228">
        <f t="shared" si="19"/>
        <v>59994</v>
      </c>
      <c r="I67" s="227"/>
      <c r="J67" s="229">
        <f t="shared" si="18"/>
        <v>0</v>
      </c>
      <c r="K67" s="229">
        <f t="shared" si="6"/>
        <v>44594</v>
      </c>
      <c r="L67" s="230">
        <f t="shared" si="11"/>
        <v>0.88885636376960109</v>
      </c>
      <c r="M67" s="229">
        <f t="shared" si="2"/>
        <v>59982.785285231454</v>
      </c>
      <c r="N67" s="229">
        <f t="shared" si="3"/>
        <v>71979.342342277741</v>
      </c>
      <c r="O67" s="229">
        <f t="shared" si="7"/>
        <v>83975.899399324029</v>
      </c>
      <c r="P67" s="231">
        <f t="shared" si="8"/>
        <v>0.74344663703003511</v>
      </c>
      <c r="Q67" s="231">
        <f t="shared" si="9"/>
        <v>0.6195388641916959</v>
      </c>
      <c r="R67" s="231">
        <f t="shared" si="10"/>
        <v>0.53103331216431082</v>
      </c>
      <c r="S67" s="232">
        <f t="shared" si="12"/>
        <v>34.96578014979594</v>
      </c>
    </row>
    <row r="68" spans="1:19" s="233" customFormat="1" x14ac:dyDescent="0.35">
      <c r="A68" s="226"/>
      <c r="B68" s="226">
        <v>8</v>
      </c>
      <c r="C68" s="227">
        <v>40671</v>
      </c>
      <c r="D68" s="234">
        <v>34800</v>
      </c>
      <c r="E68" s="228">
        <f t="shared" si="17"/>
        <v>59994</v>
      </c>
      <c r="F68" s="228"/>
      <c r="G68" s="228"/>
      <c r="H68" s="228">
        <f t="shared" si="19"/>
        <v>54123</v>
      </c>
      <c r="I68" s="227"/>
      <c r="J68" s="229">
        <f t="shared" si="18"/>
        <v>0</v>
      </c>
      <c r="K68" s="229">
        <f t="shared" si="6"/>
        <v>40671</v>
      </c>
      <c r="L68" s="230">
        <f>L67</f>
        <v>0.88885636376960109</v>
      </c>
      <c r="M68" s="229">
        <f t="shared" si="2"/>
        <v>59982.785285231454</v>
      </c>
      <c r="N68" s="229">
        <f t="shared" si="3"/>
        <v>71979.342342277741</v>
      </c>
      <c r="O68" s="229">
        <f t="shared" si="7"/>
        <v>83975.899399324029</v>
      </c>
      <c r="P68" s="231">
        <f t="shared" si="8"/>
        <v>0.67804453905567019</v>
      </c>
      <c r="Q68" s="231">
        <f t="shared" si="9"/>
        <v>0.56503711587972516</v>
      </c>
      <c r="R68" s="231">
        <f t="shared" si="10"/>
        <v>0.48431752789690735</v>
      </c>
      <c r="S68" s="232">
        <f t="shared" si="12"/>
        <v>41.302943129010842</v>
      </c>
    </row>
    <row r="69" spans="1:19" s="233" customFormat="1" x14ac:dyDescent="0.35">
      <c r="A69" s="226"/>
      <c r="B69" s="226">
        <v>9</v>
      </c>
      <c r="C69" s="227">
        <v>39156</v>
      </c>
      <c r="D69" s="234">
        <v>49500</v>
      </c>
      <c r="E69" s="228">
        <f t="shared" si="17"/>
        <v>54123</v>
      </c>
      <c r="F69" s="228"/>
      <c r="G69" s="228"/>
      <c r="H69" s="228">
        <f t="shared" si="19"/>
        <v>64467</v>
      </c>
      <c r="I69" s="227"/>
      <c r="J69" s="229">
        <f t="shared" si="18"/>
        <v>0</v>
      </c>
      <c r="K69" s="229">
        <f t="shared" si="6"/>
        <v>39156</v>
      </c>
      <c r="L69" s="230">
        <f>L68</f>
        <v>0.88885636376960109</v>
      </c>
      <c r="M69" s="229">
        <f t="shared" si="2"/>
        <v>59982.785285231454</v>
      </c>
      <c r="N69" s="229">
        <f t="shared" si="3"/>
        <v>71979.342342277741</v>
      </c>
      <c r="O69" s="229">
        <f t="shared" si="7"/>
        <v>83975.899399324029</v>
      </c>
      <c r="P69" s="231">
        <f t="shared" si="8"/>
        <v>0.65278729245073452</v>
      </c>
      <c r="Q69" s="231">
        <f t="shared" si="9"/>
        <v>0.5439894103756121</v>
      </c>
      <c r="R69" s="231">
        <f t="shared" si="10"/>
        <v>0.46627663746481041</v>
      </c>
      <c r="S69" s="232">
        <f t="shared" si="12"/>
        <v>38.702727551333133</v>
      </c>
    </row>
    <row r="70" spans="1:19" s="233" customFormat="1" x14ac:dyDescent="0.35">
      <c r="A70" s="226"/>
      <c r="B70" s="226">
        <v>10</v>
      </c>
      <c r="C70" s="227">
        <f>AVERAGE(C57:C60)</f>
        <v>47833.5</v>
      </c>
      <c r="D70" s="234">
        <f>+C70</f>
        <v>47833.5</v>
      </c>
      <c r="E70" s="228">
        <f t="shared" si="17"/>
        <v>64467</v>
      </c>
      <c r="F70" s="228"/>
      <c r="G70" s="228"/>
      <c r="H70" s="228">
        <f t="shared" si="19"/>
        <v>64467</v>
      </c>
      <c r="I70" s="227"/>
      <c r="J70" s="229">
        <f t="shared" si="18"/>
        <v>0</v>
      </c>
      <c r="K70" s="229">
        <f t="shared" si="6"/>
        <v>47833.5</v>
      </c>
      <c r="L70" s="230">
        <f>L69</f>
        <v>0.88885636376960109</v>
      </c>
      <c r="M70" s="229">
        <f t="shared" si="2"/>
        <v>59982.785285231454</v>
      </c>
      <c r="N70" s="229">
        <f t="shared" si="3"/>
        <v>71979.342342277741</v>
      </c>
      <c r="O70" s="229">
        <f t="shared" si="7"/>
        <v>83975.899399324029</v>
      </c>
      <c r="P70" s="231">
        <f t="shared" si="8"/>
        <v>0.79745379899484647</v>
      </c>
      <c r="Q70" s="231">
        <f t="shared" si="9"/>
        <v>0.6645448324957054</v>
      </c>
      <c r="R70" s="231">
        <f t="shared" si="10"/>
        <v>0.56960985642489037</v>
      </c>
      <c r="S70" s="232">
        <f t="shared" si="12"/>
        <v>37.736649001222993</v>
      </c>
    </row>
    <row r="71" spans="1:19" s="233" customFormat="1" x14ac:dyDescent="0.35">
      <c r="A71" s="226"/>
      <c r="B71" s="226">
        <v>11</v>
      </c>
      <c r="C71" s="227">
        <f>+C70</f>
        <v>47833.5</v>
      </c>
      <c r="D71" s="234">
        <f t="shared" ref="D70:D86" si="20">+D70</f>
        <v>47833.5</v>
      </c>
      <c r="E71" s="228">
        <f t="shared" si="17"/>
        <v>64467</v>
      </c>
      <c r="F71" s="228"/>
      <c r="G71" s="228"/>
      <c r="H71" s="228">
        <f t="shared" si="19"/>
        <v>64467</v>
      </c>
      <c r="I71" s="227"/>
      <c r="J71" s="229">
        <f t="shared" si="18"/>
        <v>0</v>
      </c>
      <c r="K71" s="229">
        <f t="shared" si="6"/>
        <v>47833.5</v>
      </c>
      <c r="L71" s="230">
        <f t="shared" ref="L71:L74" si="21">L70</f>
        <v>0.88885636376960109</v>
      </c>
      <c r="M71" s="229">
        <f t="shared" si="2"/>
        <v>59982.785285231454</v>
      </c>
      <c r="N71" s="229">
        <f t="shared" si="3"/>
        <v>71979.342342277741</v>
      </c>
      <c r="O71" s="229">
        <f t="shared" si="7"/>
        <v>83975.899399324029</v>
      </c>
      <c r="P71" s="231">
        <f t="shared" si="8"/>
        <v>0.79745379899484647</v>
      </c>
      <c r="Q71" s="231">
        <f t="shared" si="9"/>
        <v>0.6645448324957054</v>
      </c>
      <c r="R71" s="231">
        <f t="shared" si="10"/>
        <v>0.56960985642489037</v>
      </c>
      <c r="S71" s="232">
        <f t="shared" si="12"/>
        <v>37.736649001222993</v>
      </c>
    </row>
    <row r="72" spans="1:19" s="233" customFormat="1" x14ac:dyDescent="0.35">
      <c r="A72" s="226"/>
      <c r="B72" s="226">
        <v>12</v>
      </c>
      <c r="C72" s="227">
        <f t="shared" ref="C72:C86" si="22">+C71</f>
        <v>47833.5</v>
      </c>
      <c r="D72" s="234">
        <f t="shared" si="20"/>
        <v>47833.5</v>
      </c>
      <c r="E72" s="228">
        <f t="shared" si="17"/>
        <v>64467</v>
      </c>
      <c r="F72" s="228"/>
      <c r="G72" s="228"/>
      <c r="H72" s="228">
        <f t="shared" si="19"/>
        <v>64467</v>
      </c>
      <c r="I72" s="227"/>
      <c r="J72" s="229">
        <f t="shared" si="18"/>
        <v>0</v>
      </c>
      <c r="K72" s="229">
        <f t="shared" si="6"/>
        <v>47833.5</v>
      </c>
      <c r="L72" s="230">
        <f t="shared" si="21"/>
        <v>0.88885636376960109</v>
      </c>
      <c r="M72" s="229">
        <f t="shared" si="2"/>
        <v>59982.785285231454</v>
      </c>
      <c r="N72" s="229">
        <f t="shared" si="3"/>
        <v>71979.342342277741</v>
      </c>
      <c r="O72" s="229">
        <f t="shared" si="7"/>
        <v>83975.899399324029</v>
      </c>
      <c r="P72" s="231">
        <f t="shared" si="8"/>
        <v>0.79745379899484647</v>
      </c>
      <c r="Q72" s="231">
        <f t="shared" si="9"/>
        <v>0.6645448324957054</v>
      </c>
      <c r="R72" s="231">
        <f t="shared" si="10"/>
        <v>0.56960985642489037</v>
      </c>
      <c r="S72" s="232">
        <f t="shared" si="12"/>
        <v>37.736649001222993</v>
      </c>
    </row>
    <row r="73" spans="1:19" s="233" customFormat="1" x14ac:dyDescent="0.35">
      <c r="A73" s="226"/>
      <c r="B73" s="226">
        <v>13</v>
      </c>
      <c r="C73" s="227">
        <f t="shared" si="22"/>
        <v>47833.5</v>
      </c>
      <c r="D73" s="234">
        <f t="shared" si="20"/>
        <v>47833.5</v>
      </c>
      <c r="E73" s="228">
        <f t="shared" si="17"/>
        <v>64467</v>
      </c>
      <c r="F73" s="227"/>
      <c r="G73" s="227"/>
      <c r="H73" s="228">
        <f t="shared" si="19"/>
        <v>64467</v>
      </c>
      <c r="I73" s="227"/>
      <c r="J73" s="229">
        <f t="shared" si="18"/>
        <v>0</v>
      </c>
      <c r="K73" s="229">
        <f t="shared" si="6"/>
        <v>47833.5</v>
      </c>
      <c r="L73" s="230">
        <f t="shared" si="21"/>
        <v>0.88885636376960109</v>
      </c>
      <c r="M73" s="229">
        <f t="shared" si="2"/>
        <v>59982.785285231454</v>
      </c>
      <c r="N73" s="229">
        <f t="shared" si="3"/>
        <v>71979.342342277741</v>
      </c>
      <c r="O73" s="229">
        <f t="shared" si="7"/>
        <v>83975.899399324029</v>
      </c>
      <c r="P73" s="231">
        <f t="shared" ref="P73" si="23">IF(K73=0,0%,K73/M73)</f>
        <v>0.79745379899484647</v>
      </c>
      <c r="Q73" s="231">
        <f t="shared" ref="Q73" si="24">IF(K73=0,0%,K73/N73)</f>
        <v>0.6645448324957054</v>
      </c>
      <c r="R73" s="231">
        <f t="shared" ref="R73" si="25">IF(K73=0,0%,K73/O73)</f>
        <v>0.56960985642489037</v>
      </c>
      <c r="S73" s="232">
        <f t="shared" si="12"/>
        <v>37.736649001222993</v>
      </c>
    </row>
    <row r="74" spans="1:19" x14ac:dyDescent="0.35">
      <c r="A74" s="1">
        <f>$A$36</f>
        <v>2026</v>
      </c>
      <c r="B74" s="1">
        <v>1</v>
      </c>
      <c r="C74" s="227">
        <f t="shared" si="22"/>
        <v>47833.5</v>
      </c>
      <c r="D74" s="234">
        <f t="shared" si="20"/>
        <v>47833.5</v>
      </c>
      <c r="E74" s="76">
        <f t="shared" ref="E74:E76" si="26">H73</f>
        <v>64467</v>
      </c>
      <c r="F74" s="30"/>
      <c r="G74" s="30"/>
      <c r="H74" s="76">
        <f t="shared" ref="H74:H76" si="27">IF(F74&gt;0,E74+F74+I74-G74,E74+D74+I74-C74)</f>
        <v>64467</v>
      </c>
      <c r="I74" s="30"/>
      <c r="J74" s="5"/>
      <c r="K74" s="5">
        <f t="shared" si="6"/>
        <v>47833.5</v>
      </c>
      <c r="L74" s="32">
        <f t="shared" si="21"/>
        <v>0.88885636376960109</v>
      </c>
      <c r="M74" s="5">
        <f t="shared" si="2"/>
        <v>59982.785285231454</v>
      </c>
      <c r="N74" s="5">
        <f t="shared" si="3"/>
        <v>71979.342342277741</v>
      </c>
      <c r="O74" s="5">
        <f t="shared" si="7"/>
        <v>83975.899399324029</v>
      </c>
      <c r="P74" s="225">
        <f t="shared" si="8"/>
        <v>0.79745379899484647</v>
      </c>
      <c r="Q74" s="225">
        <f t="shared" si="9"/>
        <v>0.6645448324957054</v>
      </c>
      <c r="R74" s="225">
        <f t="shared" si="10"/>
        <v>0.56960985642489037</v>
      </c>
      <c r="S74" s="82">
        <f t="shared" si="12"/>
        <v>37.736649001222993</v>
      </c>
    </row>
    <row r="75" spans="1:19" x14ac:dyDescent="0.35">
      <c r="A75" s="1"/>
      <c r="B75" s="1">
        <v>2</v>
      </c>
      <c r="C75" s="227">
        <f t="shared" si="22"/>
        <v>47833.5</v>
      </c>
      <c r="D75" s="234">
        <f t="shared" si="20"/>
        <v>47833.5</v>
      </c>
      <c r="E75" s="76">
        <f t="shared" si="26"/>
        <v>64467</v>
      </c>
      <c r="F75" s="30"/>
      <c r="G75" s="30"/>
      <c r="H75" s="76">
        <f t="shared" si="27"/>
        <v>64467</v>
      </c>
      <c r="I75" s="30"/>
      <c r="J75" s="5"/>
      <c r="K75" s="5">
        <f t="shared" si="6"/>
        <v>47833.5</v>
      </c>
      <c r="L75" s="32">
        <f t="shared" ref="L75:L78" si="28">L74</f>
        <v>0.88885636376960109</v>
      </c>
      <c r="M75" s="5">
        <f t="shared" si="2"/>
        <v>59982.785285231454</v>
      </c>
      <c r="N75" s="5">
        <f t="shared" si="3"/>
        <v>71979.342342277741</v>
      </c>
      <c r="O75" s="5">
        <f t="shared" si="7"/>
        <v>83975.899399324029</v>
      </c>
      <c r="P75" s="225">
        <f t="shared" si="8"/>
        <v>0.79745379899484647</v>
      </c>
      <c r="Q75" s="225">
        <f t="shared" si="9"/>
        <v>0.6645448324957054</v>
      </c>
      <c r="R75" s="225">
        <f t="shared" si="10"/>
        <v>0.56960985642489037</v>
      </c>
      <c r="S75" s="82">
        <f t="shared" si="12"/>
        <v>37.736649001222993</v>
      </c>
    </row>
    <row r="76" spans="1:19" x14ac:dyDescent="0.35">
      <c r="A76" s="1"/>
      <c r="B76" s="1">
        <v>3</v>
      </c>
      <c r="C76" s="227">
        <f t="shared" si="22"/>
        <v>47833.5</v>
      </c>
      <c r="D76" s="234">
        <f t="shared" si="20"/>
        <v>47833.5</v>
      </c>
      <c r="E76" s="76">
        <f t="shared" si="26"/>
        <v>64467</v>
      </c>
      <c r="F76" s="30"/>
      <c r="G76" s="30"/>
      <c r="H76" s="76">
        <f t="shared" si="27"/>
        <v>64467</v>
      </c>
      <c r="I76" s="30"/>
      <c r="J76" s="5"/>
      <c r="K76" s="5">
        <f t="shared" si="6"/>
        <v>47833.5</v>
      </c>
      <c r="L76" s="32">
        <f t="shared" si="28"/>
        <v>0.88885636376960109</v>
      </c>
      <c r="M76" s="5">
        <f t="shared" si="2"/>
        <v>59982.785285231454</v>
      </c>
      <c r="N76" s="5">
        <f t="shared" si="3"/>
        <v>71979.342342277741</v>
      </c>
      <c r="O76" s="5">
        <f t="shared" si="7"/>
        <v>83975.899399324029</v>
      </c>
      <c r="P76" s="225">
        <f t="shared" si="8"/>
        <v>0.79745379899484647</v>
      </c>
      <c r="Q76" s="225">
        <f t="shared" si="9"/>
        <v>0.6645448324957054</v>
      </c>
      <c r="R76" s="225">
        <f t="shared" si="10"/>
        <v>0.56960985642489037</v>
      </c>
      <c r="S76" s="82">
        <f t="shared" si="12"/>
        <v>37.736649001222993</v>
      </c>
    </row>
    <row r="77" spans="1:19" x14ac:dyDescent="0.35">
      <c r="A77" s="1"/>
      <c r="B77" s="1">
        <v>4</v>
      </c>
      <c r="C77" s="227">
        <f t="shared" si="22"/>
        <v>47833.5</v>
      </c>
      <c r="D77" s="234">
        <f t="shared" si="20"/>
        <v>47833.5</v>
      </c>
      <c r="E77" s="76">
        <f t="shared" ref="E77:E83" si="29">H76</f>
        <v>64467</v>
      </c>
      <c r="F77" s="30"/>
      <c r="G77" s="30"/>
      <c r="H77" s="76">
        <f t="shared" ref="H77:H84" si="30">IF(F77&gt;0,E77+F77+I77-G77,E77+D77+I77-C77)</f>
        <v>64467</v>
      </c>
      <c r="I77" s="30"/>
      <c r="J77" s="5"/>
      <c r="K77" s="5">
        <f t="shared" si="6"/>
        <v>47833.5</v>
      </c>
      <c r="L77" s="32">
        <f t="shared" si="28"/>
        <v>0.88885636376960109</v>
      </c>
      <c r="M77" s="5">
        <f t="shared" si="2"/>
        <v>59982.785285231454</v>
      </c>
      <c r="N77" s="5">
        <f t="shared" si="3"/>
        <v>71979.342342277741</v>
      </c>
      <c r="O77" s="5">
        <f t="shared" si="7"/>
        <v>83975.899399324029</v>
      </c>
      <c r="P77" s="225">
        <f t="shared" si="8"/>
        <v>0.79745379899484647</v>
      </c>
      <c r="Q77" s="225">
        <f t="shared" si="9"/>
        <v>0.6645448324957054</v>
      </c>
      <c r="R77" s="225">
        <f t="shared" si="10"/>
        <v>0.56960985642489037</v>
      </c>
      <c r="S77" s="82">
        <f t="shared" si="12"/>
        <v>37.736649001222993</v>
      </c>
    </row>
    <row r="78" spans="1:19" x14ac:dyDescent="0.35">
      <c r="A78" s="1"/>
      <c r="B78" s="1">
        <v>5</v>
      </c>
      <c r="C78" s="227">
        <f t="shared" si="22"/>
        <v>47833.5</v>
      </c>
      <c r="D78" s="234">
        <f t="shared" si="20"/>
        <v>47833.5</v>
      </c>
      <c r="E78" s="76">
        <f t="shared" si="29"/>
        <v>64467</v>
      </c>
      <c r="F78" s="30"/>
      <c r="G78" s="30"/>
      <c r="H78" s="76">
        <f t="shared" si="30"/>
        <v>64467</v>
      </c>
      <c r="I78" s="30"/>
      <c r="J78" s="5"/>
      <c r="K78" s="5">
        <f t="shared" si="6"/>
        <v>47833.5</v>
      </c>
      <c r="L78" s="32">
        <f t="shared" si="28"/>
        <v>0.88885636376960109</v>
      </c>
      <c r="M78" s="5">
        <f t="shared" si="2"/>
        <v>59982.785285231454</v>
      </c>
      <c r="N78" s="5">
        <f t="shared" si="3"/>
        <v>71979.342342277741</v>
      </c>
      <c r="O78" s="5">
        <f t="shared" si="7"/>
        <v>83975.899399324029</v>
      </c>
      <c r="P78" s="225">
        <f t="shared" si="8"/>
        <v>0.79745379899484647</v>
      </c>
      <c r="Q78" s="225">
        <f t="shared" si="9"/>
        <v>0.6645448324957054</v>
      </c>
      <c r="R78" s="225">
        <f t="shared" si="10"/>
        <v>0.56960985642489037</v>
      </c>
      <c r="S78" s="82">
        <f t="shared" si="12"/>
        <v>37.736649001222993</v>
      </c>
    </row>
    <row r="79" spans="1:19" x14ac:dyDescent="0.35">
      <c r="A79" s="1"/>
      <c r="B79" s="1">
        <v>6</v>
      </c>
      <c r="C79" s="227">
        <f t="shared" si="22"/>
        <v>47833.5</v>
      </c>
      <c r="D79" s="234">
        <f t="shared" si="20"/>
        <v>47833.5</v>
      </c>
      <c r="E79" s="76">
        <f t="shared" si="29"/>
        <v>64467</v>
      </c>
      <c r="F79" s="30"/>
      <c r="G79" s="30"/>
      <c r="H79" s="76">
        <f t="shared" si="30"/>
        <v>64467</v>
      </c>
      <c r="I79" s="30"/>
      <c r="J79" s="5"/>
      <c r="K79" s="5">
        <f t="shared" si="6"/>
        <v>47833.5</v>
      </c>
      <c r="L79" s="32">
        <f t="shared" si="11"/>
        <v>0.88885636376960109</v>
      </c>
      <c r="M79" s="5">
        <f t="shared" si="2"/>
        <v>59982.785285231454</v>
      </c>
      <c r="N79" s="5">
        <f t="shared" si="3"/>
        <v>71979.342342277741</v>
      </c>
      <c r="O79" s="5">
        <f t="shared" si="7"/>
        <v>83975.899399324029</v>
      </c>
      <c r="P79" s="225">
        <f t="shared" si="8"/>
        <v>0.79745379899484647</v>
      </c>
      <c r="Q79" s="225">
        <f t="shared" si="9"/>
        <v>0.6645448324957054</v>
      </c>
      <c r="R79" s="225">
        <f t="shared" si="10"/>
        <v>0.56960985642489037</v>
      </c>
      <c r="S79" s="82">
        <f t="shared" si="12"/>
        <v>37.736649001222993</v>
      </c>
    </row>
    <row r="80" spans="1:19" x14ac:dyDescent="0.35">
      <c r="A80" s="1"/>
      <c r="B80" s="1">
        <v>7</v>
      </c>
      <c r="C80" s="227">
        <f t="shared" si="22"/>
        <v>47833.5</v>
      </c>
      <c r="D80" s="234">
        <f t="shared" si="20"/>
        <v>47833.5</v>
      </c>
      <c r="E80" s="76">
        <f t="shared" si="29"/>
        <v>64467</v>
      </c>
      <c r="F80" s="30"/>
      <c r="G80" s="30"/>
      <c r="H80" s="76">
        <f t="shared" si="30"/>
        <v>64467</v>
      </c>
      <c r="I80" s="30"/>
      <c r="J80" s="5"/>
      <c r="K80" s="5">
        <f t="shared" si="6"/>
        <v>47833.5</v>
      </c>
      <c r="L80" s="32">
        <f t="shared" si="11"/>
        <v>0.88885636376960109</v>
      </c>
      <c r="M80" s="5">
        <f t="shared" si="2"/>
        <v>59982.785285231454</v>
      </c>
      <c r="N80" s="5">
        <f t="shared" si="3"/>
        <v>71979.342342277741</v>
      </c>
      <c r="O80" s="5">
        <f t="shared" si="7"/>
        <v>83975.899399324029</v>
      </c>
      <c r="P80" s="225">
        <f t="shared" si="8"/>
        <v>0.79745379899484647</v>
      </c>
      <c r="Q80" s="225">
        <f t="shared" si="9"/>
        <v>0.6645448324957054</v>
      </c>
      <c r="R80" s="225">
        <f t="shared" si="10"/>
        <v>0.56960985642489037</v>
      </c>
      <c r="S80" s="82">
        <f t="shared" si="12"/>
        <v>37.736649001222993</v>
      </c>
    </row>
    <row r="81" spans="1:19" x14ac:dyDescent="0.35">
      <c r="A81" s="1"/>
      <c r="B81" s="1">
        <v>8</v>
      </c>
      <c r="C81" s="227">
        <f t="shared" si="22"/>
        <v>47833.5</v>
      </c>
      <c r="D81" s="234">
        <f t="shared" si="20"/>
        <v>47833.5</v>
      </c>
      <c r="E81" s="76">
        <f t="shared" si="29"/>
        <v>64467</v>
      </c>
      <c r="F81" s="30"/>
      <c r="G81" s="30"/>
      <c r="H81" s="76">
        <f t="shared" si="30"/>
        <v>64467</v>
      </c>
      <c r="I81" s="30"/>
      <c r="J81" s="5"/>
      <c r="K81" s="5">
        <f t="shared" si="6"/>
        <v>47833.5</v>
      </c>
      <c r="L81" s="32">
        <f t="shared" si="11"/>
        <v>0.88885636376960109</v>
      </c>
      <c r="M81" s="5">
        <f t="shared" si="2"/>
        <v>59982.785285231454</v>
      </c>
      <c r="N81" s="5">
        <f t="shared" si="3"/>
        <v>71979.342342277741</v>
      </c>
      <c r="O81" s="5">
        <f t="shared" si="7"/>
        <v>83975.899399324029</v>
      </c>
      <c r="P81" s="225">
        <f t="shared" si="8"/>
        <v>0.79745379899484647</v>
      </c>
      <c r="Q81" s="225">
        <f t="shared" si="9"/>
        <v>0.6645448324957054</v>
      </c>
      <c r="R81" s="225">
        <f t="shared" si="10"/>
        <v>0.56960985642489037</v>
      </c>
      <c r="S81" s="82">
        <f t="shared" si="12"/>
        <v>37.736649001222993</v>
      </c>
    </row>
    <row r="82" spans="1:19" x14ac:dyDescent="0.35">
      <c r="A82" s="1"/>
      <c r="B82" s="1">
        <v>9</v>
      </c>
      <c r="C82" s="227">
        <f t="shared" si="22"/>
        <v>47833.5</v>
      </c>
      <c r="D82" s="234">
        <f t="shared" si="20"/>
        <v>47833.5</v>
      </c>
      <c r="E82" s="76">
        <f t="shared" si="29"/>
        <v>64467</v>
      </c>
      <c r="F82" s="30"/>
      <c r="G82" s="30"/>
      <c r="H82" s="76">
        <f t="shared" si="30"/>
        <v>64467</v>
      </c>
      <c r="I82" s="30"/>
      <c r="J82" s="5"/>
      <c r="K82" s="5">
        <f t="shared" si="6"/>
        <v>47833.5</v>
      </c>
      <c r="L82" s="32">
        <f t="shared" si="11"/>
        <v>0.88885636376960109</v>
      </c>
      <c r="M82" s="5">
        <f t="shared" si="2"/>
        <v>59982.785285231454</v>
      </c>
      <c r="N82" s="5">
        <f t="shared" si="3"/>
        <v>71979.342342277741</v>
      </c>
      <c r="O82" s="5">
        <f t="shared" si="7"/>
        <v>83975.899399324029</v>
      </c>
      <c r="P82" s="225">
        <f t="shared" si="8"/>
        <v>0.79745379899484647</v>
      </c>
      <c r="Q82" s="225">
        <f t="shared" si="9"/>
        <v>0.6645448324957054</v>
      </c>
      <c r="R82" s="225">
        <f t="shared" si="10"/>
        <v>0.56960985642489037</v>
      </c>
      <c r="S82" s="82">
        <f t="shared" si="12"/>
        <v>37.736649001222993</v>
      </c>
    </row>
    <row r="83" spans="1:19" x14ac:dyDescent="0.35">
      <c r="A83" s="1"/>
      <c r="B83" s="1">
        <v>10</v>
      </c>
      <c r="C83" s="227">
        <f t="shared" si="22"/>
        <v>47833.5</v>
      </c>
      <c r="D83" s="234">
        <f t="shared" si="20"/>
        <v>47833.5</v>
      </c>
      <c r="E83" s="76">
        <f t="shared" si="29"/>
        <v>64467</v>
      </c>
      <c r="F83" s="30"/>
      <c r="G83" s="30"/>
      <c r="H83" s="76">
        <f t="shared" si="30"/>
        <v>64467</v>
      </c>
      <c r="I83" s="30"/>
      <c r="J83" s="5"/>
      <c r="K83" s="5">
        <f t="shared" si="6"/>
        <v>47833.5</v>
      </c>
      <c r="L83" s="32">
        <f t="shared" si="11"/>
        <v>0.88885636376960109</v>
      </c>
      <c r="M83" s="5">
        <f t="shared" si="2"/>
        <v>59982.785285231454</v>
      </c>
      <c r="N83" s="5">
        <f t="shared" si="3"/>
        <v>71979.342342277741</v>
      </c>
      <c r="O83" s="5">
        <f t="shared" si="7"/>
        <v>83975.899399324029</v>
      </c>
      <c r="P83" s="225">
        <f t="shared" si="8"/>
        <v>0.79745379899484647</v>
      </c>
      <c r="Q83" s="225">
        <f t="shared" si="9"/>
        <v>0.6645448324957054</v>
      </c>
      <c r="R83" s="225">
        <f t="shared" si="10"/>
        <v>0.56960985642489037</v>
      </c>
      <c r="S83" s="82">
        <f t="shared" si="12"/>
        <v>37.736649001222993</v>
      </c>
    </row>
    <row r="84" spans="1:19" x14ac:dyDescent="0.35">
      <c r="A84" s="1"/>
      <c r="B84" s="1">
        <v>11</v>
      </c>
      <c r="C84" s="227">
        <f t="shared" si="22"/>
        <v>47833.5</v>
      </c>
      <c r="D84" s="234">
        <f t="shared" si="20"/>
        <v>47833.5</v>
      </c>
      <c r="E84" s="76">
        <f>+E83</f>
        <v>64467</v>
      </c>
      <c r="F84" s="30"/>
      <c r="G84" s="30"/>
      <c r="H84" s="76">
        <f t="shared" si="30"/>
        <v>64467</v>
      </c>
      <c r="I84" s="30"/>
      <c r="J84" s="5"/>
      <c r="K84" s="5">
        <f t="shared" si="6"/>
        <v>47833.5</v>
      </c>
      <c r="L84" s="32">
        <f t="shared" si="11"/>
        <v>0.88885636376960109</v>
      </c>
      <c r="M84" s="5">
        <f t="shared" si="2"/>
        <v>59982.785285231454</v>
      </c>
      <c r="N84" s="5">
        <f t="shared" si="3"/>
        <v>71979.342342277741</v>
      </c>
      <c r="O84" s="5">
        <f t="shared" si="7"/>
        <v>83975.899399324029</v>
      </c>
      <c r="P84" s="225">
        <f t="shared" si="8"/>
        <v>0.79745379899484647</v>
      </c>
      <c r="Q84" s="225">
        <f t="shared" si="9"/>
        <v>0.6645448324957054</v>
      </c>
      <c r="R84" s="225">
        <f t="shared" si="10"/>
        <v>0.56960985642489037</v>
      </c>
      <c r="S84" s="82">
        <f t="shared" si="12"/>
        <v>37.736649001222993</v>
      </c>
    </row>
    <row r="85" spans="1:19" x14ac:dyDescent="0.35">
      <c r="A85" s="1"/>
      <c r="B85" s="1">
        <v>12</v>
      </c>
      <c r="C85" s="227">
        <f t="shared" si="22"/>
        <v>47833.5</v>
      </c>
      <c r="D85" s="234">
        <f t="shared" si="20"/>
        <v>47833.5</v>
      </c>
      <c r="E85" s="76">
        <f>+E84</f>
        <v>64467</v>
      </c>
      <c r="F85" s="30"/>
      <c r="G85" s="30"/>
      <c r="H85" s="76">
        <f>IF(F85&gt;0,E85+F85+I85-G85,E85+D85+I85-C85)</f>
        <v>64467</v>
      </c>
      <c r="I85" s="30"/>
      <c r="J85" s="5"/>
      <c r="K85" s="5">
        <f t="shared" si="6"/>
        <v>47833.5</v>
      </c>
      <c r="L85" s="32">
        <f t="shared" si="11"/>
        <v>0.88885636376960109</v>
      </c>
      <c r="M85" s="5">
        <f t="shared" si="2"/>
        <v>59982.785285231454</v>
      </c>
      <c r="N85" s="5">
        <f t="shared" si="3"/>
        <v>71979.342342277741</v>
      </c>
      <c r="O85" s="5">
        <f t="shared" si="7"/>
        <v>83975.899399324029</v>
      </c>
      <c r="P85" s="225">
        <f t="shared" si="8"/>
        <v>0.79745379899484647</v>
      </c>
      <c r="Q85" s="225">
        <f t="shared" si="9"/>
        <v>0.6645448324957054</v>
      </c>
      <c r="R85" s="225">
        <f t="shared" si="10"/>
        <v>0.56960985642489037</v>
      </c>
      <c r="S85" s="82">
        <f t="shared" si="12"/>
        <v>37.736649001222993</v>
      </c>
    </row>
    <row r="86" spans="1:19" x14ac:dyDescent="0.35">
      <c r="A86" s="1"/>
      <c r="B86" s="1">
        <v>13</v>
      </c>
      <c r="C86" s="227">
        <f t="shared" si="22"/>
        <v>47833.5</v>
      </c>
      <c r="D86" s="234">
        <f t="shared" si="20"/>
        <v>47833.5</v>
      </c>
      <c r="E86" s="76">
        <f>+E85</f>
        <v>64467</v>
      </c>
      <c r="F86" s="30"/>
      <c r="G86" s="30"/>
      <c r="H86" s="76">
        <f>IF(F86&gt;0,E86+F86+I86-G86,E86+D86+I86-C86)</f>
        <v>64467</v>
      </c>
      <c r="I86" s="30"/>
      <c r="J86" s="5"/>
      <c r="K86" s="5">
        <f t="shared" si="6"/>
        <v>47833.5</v>
      </c>
      <c r="L86" s="32">
        <f t="shared" si="11"/>
        <v>0.88885636376960109</v>
      </c>
      <c r="M86" s="5">
        <f t="shared" si="2"/>
        <v>59982.785285231454</v>
      </c>
      <c r="N86" s="5">
        <f t="shared" si="3"/>
        <v>71979.342342277741</v>
      </c>
      <c r="O86" s="5">
        <f t="shared" si="7"/>
        <v>83975.899399324029</v>
      </c>
      <c r="P86" s="225">
        <f t="shared" si="8"/>
        <v>0.79745379899484647</v>
      </c>
      <c r="Q86" s="225">
        <f t="shared" si="9"/>
        <v>0.6645448324957054</v>
      </c>
      <c r="R86" s="225">
        <f t="shared" si="10"/>
        <v>0.56960985642489037</v>
      </c>
      <c r="S86" s="82">
        <f t="shared" si="12"/>
        <v>37.736649001222993</v>
      </c>
    </row>
    <row r="87" spans="1:19" x14ac:dyDescent="0.35">
      <c r="A87" s="1">
        <f>$A$37</f>
        <v>2027</v>
      </c>
      <c r="B87" s="1">
        <v>1</v>
      </c>
      <c r="C87" s="30">
        <f t="shared" ref="C87:C99" si="31">IF(ISBLANK(G74),C74*(1+$H$37),G74*(1+$H$37))</f>
        <v>47833.5</v>
      </c>
      <c r="D87" s="30"/>
      <c r="E87" s="30"/>
      <c r="F87" s="30"/>
      <c r="G87" s="30"/>
      <c r="H87" s="30"/>
      <c r="I87" s="30"/>
      <c r="J87" s="5"/>
      <c r="K87" s="5">
        <f t="shared" si="6"/>
        <v>47833.5</v>
      </c>
      <c r="L87" s="32">
        <f t="shared" si="11"/>
        <v>0.88885636376960109</v>
      </c>
      <c r="M87" s="5">
        <f t="shared" si="2"/>
        <v>59982.785285231454</v>
      </c>
      <c r="N87" s="5">
        <f t="shared" si="3"/>
        <v>71979.342342277741</v>
      </c>
      <c r="O87" s="5">
        <f t="shared" si="7"/>
        <v>83975.899399324029</v>
      </c>
      <c r="P87" s="70">
        <f t="shared" si="8"/>
        <v>0.79745379899484647</v>
      </c>
      <c r="Q87" s="70">
        <f t="shared" si="9"/>
        <v>0.6645448324957054</v>
      </c>
      <c r="R87" s="70">
        <f t="shared" si="10"/>
        <v>0.56960985642489037</v>
      </c>
      <c r="S87" s="82" t="e">
        <f t="shared" si="12"/>
        <v>#N/A</v>
      </c>
    </row>
    <row r="88" spans="1:19" x14ac:dyDescent="0.35">
      <c r="A88" s="1"/>
      <c r="B88" s="1">
        <v>2</v>
      </c>
      <c r="C88" s="30">
        <f t="shared" si="31"/>
        <v>47833.5</v>
      </c>
      <c r="D88" s="30"/>
      <c r="E88" s="30"/>
      <c r="F88" s="30"/>
      <c r="G88" s="30"/>
      <c r="H88" s="30"/>
      <c r="I88" s="30"/>
      <c r="J88" s="5"/>
      <c r="K88" s="5">
        <f t="shared" si="6"/>
        <v>47833.5</v>
      </c>
      <c r="L88" s="32">
        <f t="shared" si="11"/>
        <v>0.88885636376960109</v>
      </c>
      <c r="M88" s="5">
        <f t="shared" si="2"/>
        <v>59982.785285231454</v>
      </c>
      <c r="N88" s="5">
        <f t="shared" si="3"/>
        <v>71979.342342277741</v>
      </c>
      <c r="O88" s="5">
        <f t="shared" si="7"/>
        <v>83975.899399324029</v>
      </c>
      <c r="P88" s="70">
        <f t="shared" si="8"/>
        <v>0.79745379899484647</v>
      </c>
      <c r="Q88" s="70">
        <f t="shared" si="9"/>
        <v>0.6645448324957054</v>
      </c>
      <c r="R88" s="70">
        <f t="shared" si="10"/>
        <v>0.56960985642489037</v>
      </c>
      <c r="S88" s="82" t="e">
        <f t="shared" si="12"/>
        <v>#N/A</v>
      </c>
    </row>
    <row r="89" spans="1:19" x14ac:dyDescent="0.35">
      <c r="A89" s="1"/>
      <c r="B89" s="1">
        <v>3</v>
      </c>
      <c r="C89" s="30">
        <f t="shared" si="31"/>
        <v>47833.5</v>
      </c>
      <c r="D89" s="30"/>
      <c r="E89" s="30"/>
      <c r="F89" s="30"/>
      <c r="G89" s="30"/>
      <c r="H89" s="30"/>
      <c r="I89" s="30"/>
      <c r="J89" s="5"/>
      <c r="K89" s="5">
        <f t="shared" si="6"/>
        <v>47833.5</v>
      </c>
      <c r="L89" s="32">
        <f t="shared" si="11"/>
        <v>0.88885636376960109</v>
      </c>
      <c r="M89" s="5">
        <f t="shared" si="2"/>
        <v>59982.785285231454</v>
      </c>
      <c r="N89" s="5">
        <f t="shared" si="3"/>
        <v>71979.342342277741</v>
      </c>
      <c r="O89" s="5">
        <f t="shared" si="7"/>
        <v>83975.899399324029</v>
      </c>
      <c r="P89" s="70">
        <f t="shared" si="8"/>
        <v>0.79745379899484647</v>
      </c>
      <c r="Q89" s="70">
        <f t="shared" si="9"/>
        <v>0.6645448324957054</v>
      </c>
      <c r="R89" s="70">
        <f t="shared" si="10"/>
        <v>0.56960985642489037</v>
      </c>
      <c r="S89" s="82" t="e">
        <f t="shared" si="12"/>
        <v>#N/A</v>
      </c>
    </row>
    <row r="90" spans="1:19" x14ac:dyDescent="0.35">
      <c r="A90" s="1"/>
      <c r="B90" s="1">
        <v>4</v>
      </c>
      <c r="C90" s="30">
        <f t="shared" si="31"/>
        <v>47833.5</v>
      </c>
      <c r="D90" s="30"/>
      <c r="E90" s="30"/>
      <c r="F90" s="30"/>
      <c r="G90" s="30"/>
      <c r="H90" s="30"/>
      <c r="I90" s="30"/>
      <c r="J90" s="5"/>
      <c r="K90" s="5">
        <f t="shared" si="6"/>
        <v>47833.5</v>
      </c>
      <c r="L90" s="32">
        <f t="shared" si="11"/>
        <v>0.88885636376960109</v>
      </c>
      <c r="M90" s="5">
        <f t="shared" si="2"/>
        <v>59982.785285231454</v>
      </c>
      <c r="N90" s="5">
        <f t="shared" si="3"/>
        <v>71979.342342277741</v>
      </c>
      <c r="O90" s="5">
        <f t="shared" si="7"/>
        <v>83975.899399324029</v>
      </c>
      <c r="P90" s="70">
        <f t="shared" si="8"/>
        <v>0.79745379899484647</v>
      </c>
      <c r="Q90" s="70">
        <f t="shared" si="9"/>
        <v>0.6645448324957054</v>
      </c>
      <c r="R90" s="70">
        <f t="shared" si="10"/>
        <v>0.56960985642489037</v>
      </c>
      <c r="S90" s="82" t="e">
        <f t="shared" si="12"/>
        <v>#N/A</v>
      </c>
    </row>
    <row r="91" spans="1:19" x14ac:dyDescent="0.35">
      <c r="A91" s="1"/>
      <c r="B91" s="1">
        <v>5</v>
      </c>
      <c r="C91" s="30">
        <f t="shared" si="31"/>
        <v>47833.5</v>
      </c>
      <c r="D91" s="30"/>
      <c r="E91" s="30"/>
      <c r="F91" s="30"/>
      <c r="G91" s="30"/>
      <c r="H91" s="30"/>
      <c r="I91" s="30"/>
      <c r="J91" s="5"/>
      <c r="K91" s="5">
        <f t="shared" si="6"/>
        <v>47833.5</v>
      </c>
      <c r="L91" s="32">
        <f t="shared" si="11"/>
        <v>0.88885636376960109</v>
      </c>
      <c r="M91" s="5">
        <f t="shared" si="2"/>
        <v>59982.785285231454</v>
      </c>
      <c r="N91" s="5">
        <f t="shared" si="3"/>
        <v>71979.342342277741</v>
      </c>
      <c r="O91" s="5">
        <f t="shared" si="7"/>
        <v>83975.899399324029</v>
      </c>
      <c r="P91" s="70">
        <f t="shared" si="8"/>
        <v>0.79745379899484647</v>
      </c>
      <c r="Q91" s="70">
        <f t="shared" si="9"/>
        <v>0.6645448324957054</v>
      </c>
      <c r="R91" s="70">
        <f t="shared" si="10"/>
        <v>0.56960985642489037</v>
      </c>
      <c r="S91" s="82" t="e">
        <f t="shared" si="12"/>
        <v>#N/A</v>
      </c>
    </row>
    <row r="92" spans="1:19" x14ac:dyDescent="0.35">
      <c r="A92" s="1"/>
      <c r="B92" s="1">
        <v>6</v>
      </c>
      <c r="C92" s="30">
        <f t="shared" si="31"/>
        <v>47833.5</v>
      </c>
      <c r="D92" s="30"/>
      <c r="E92" s="30"/>
      <c r="F92" s="30"/>
      <c r="G92" s="30"/>
      <c r="H92" s="30"/>
      <c r="I92" s="30"/>
      <c r="J92" s="5"/>
      <c r="K92" s="5">
        <f t="shared" si="6"/>
        <v>47833.5</v>
      </c>
      <c r="L92" s="32">
        <f t="shared" si="11"/>
        <v>0.88885636376960109</v>
      </c>
      <c r="M92" s="5">
        <f t="shared" si="2"/>
        <v>59982.785285231454</v>
      </c>
      <c r="N92" s="5">
        <f t="shared" si="3"/>
        <v>71979.342342277741</v>
      </c>
      <c r="O92" s="5">
        <f t="shared" si="7"/>
        <v>83975.899399324029</v>
      </c>
      <c r="P92" s="70">
        <f t="shared" si="8"/>
        <v>0.79745379899484647</v>
      </c>
      <c r="Q92" s="70">
        <f t="shared" si="9"/>
        <v>0.6645448324957054</v>
      </c>
      <c r="R92" s="70">
        <f t="shared" si="10"/>
        <v>0.56960985642489037</v>
      </c>
      <c r="S92" s="82" t="e">
        <f t="shared" si="12"/>
        <v>#N/A</v>
      </c>
    </row>
    <row r="93" spans="1:19" x14ac:dyDescent="0.35">
      <c r="A93" s="1"/>
      <c r="B93" s="1">
        <v>7</v>
      </c>
      <c r="C93" s="30">
        <f t="shared" si="31"/>
        <v>47833.5</v>
      </c>
      <c r="D93" s="30"/>
      <c r="E93" s="30"/>
      <c r="F93" s="30"/>
      <c r="G93" s="30"/>
      <c r="H93" s="30"/>
      <c r="I93" s="30"/>
      <c r="J93" s="5"/>
      <c r="K93" s="5">
        <f t="shared" si="6"/>
        <v>47833.5</v>
      </c>
      <c r="L93" s="32">
        <f t="shared" si="11"/>
        <v>0.88885636376960109</v>
      </c>
      <c r="M93" s="5">
        <f t="shared" si="2"/>
        <v>59982.785285231454</v>
      </c>
      <c r="N93" s="5">
        <f t="shared" si="3"/>
        <v>71979.342342277741</v>
      </c>
      <c r="O93" s="5">
        <f t="shared" si="7"/>
        <v>83975.899399324029</v>
      </c>
      <c r="P93" s="70">
        <f t="shared" si="8"/>
        <v>0.79745379899484647</v>
      </c>
      <c r="Q93" s="70">
        <f t="shared" si="9"/>
        <v>0.6645448324957054</v>
      </c>
      <c r="R93" s="70">
        <f t="shared" si="10"/>
        <v>0.56960985642489037</v>
      </c>
      <c r="S93" s="82" t="e">
        <f t="shared" si="12"/>
        <v>#N/A</v>
      </c>
    </row>
    <row r="94" spans="1:19" x14ac:dyDescent="0.35">
      <c r="A94" s="1"/>
      <c r="B94" s="1">
        <v>8</v>
      </c>
      <c r="C94" s="30">
        <f t="shared" si="31"/>
        <v>47833.5</v>
      </c>
      <c r="D94" s="30"/>
      <c r="E94" s="30"/>
      <c r="F94" s="30"/>
      <c r="G94" s="30"/>
      <c r="H94" s="30"/>
      <c r="I94" s="30"/>
      <c r="J94" s="5"/>
      <c r="K94" s="5">
        <f t="shared" si="6"/>
        <v>47833.5</v>
      </c>
      <c r="L94" s="32">
        <f t="shared" si="11"/>
        <v>0.88885636376960109</v>
      </c>
      <c r="M94" s="5">
        <f t="shared" si="2"/>
        <v>59982.785285231454</v>
      </c>
      <c r="N94" s="5">
        <f t="shared" si="3"/>
        <v>71979.342342277741</v>
      </c>
      <c r="O94" s="5">
        <f t="shared" si="7"/>
        <v>83975.899399324029</v>
      </c>
      <c r="P94" s="70">
        <f t="shared" si="8"/>
        <v>0.79745379899484647</v>
      </c>
      <c r="Q94" s="70">
        <f t="shared" si="9"/>
        <v>0.6645448324957054</v>
      </c>
      <c r="R94" s="70">
        <f t="shared" si="10"/>
        <v>0.56960985642489037</v>
      </c>
      <c r="S94" s="82" t="e">
        <f t="shared" si="12"/>
        <v>#N/A</v>
      </c>
    </row>
    <row r="95" spans="1:19" x14ac:dyDescent="0.35">
      <c r="A95" s="1"/>
      <c r="B95" s="1">
        <v>9</v>
      </c>
      <c r="C95" s="30">
        <f t="shared" si="31"/>
        <v>47833.5</v>
      </c>
      <c r="D95" s="30"/>
      <c r="E95" s="30"/>
      <c r="F95" s="30"/>
      <c r="G95" s="30"/>
      <c r="H95" s="30"/>
      <c r="I95" s="30"/>
      <c r="J95" s="5"/>
      <c r="K95" s="5">
        <f t="shared" si="6"/>
        <v>47833.5</v>
      </c>
      <c r="L95" s="32">
        <f t="shared" si="11"/>
        <v>0.88885636376960109</v>
      </c>
      <c r="M95" s="5">
        <f t="shared" si="2"/>
        <v>59982.785285231454</v>
      </c>
      <c r="N95" s="5">
        <f t="shared" si="3"/>
        <v>71979.342342277741</v>
      </c>
      <c r="O95" s="5">
        <f t="shared" si="7"/>
        <v>83975.899399324029</v>
      </c>
      <c r="P95" s="70">
        <f t="shared" si="8"/>
        <v>0.79745379899484647</v>
      </c>
      <c r="Q95" s="70">
        <f t="shared" si="9"/>
        <v>0.6645448324957054</v>
      </c>
      <c r="R95" s="70">
        <f t="shared" si="10"/>
        <v>0.56960985642489037</v>
      </c>
      <c r="S95" s="82" t="e">
        <f t="shared" si="12"/>
        <v>#N/A</v>
      </c>
    </row>
    <row r="96" spans="1:19" x14ac:dyDescent="0.35">
      <c r="A96" s="1"/>
      <c r="B96" s="1">
        <v>10</v>
      </c>
      <c r="C96" s="30">
        <f t="shared" si="31"/>
        <v>47833.5</v>
      </c>
      <c r="D96" s="30"/>
      <c r="E96" s="30"/>
      <c r="F96" s="30"/>
      <c r="G96" s="30"/>
      <c r="H96" s="30"/>
      <c r="I96" s="30"/>
      <c r="J96" s="5"/>
      <c r="K96" s="5">
        <f t="shared" si="6"/>
        <v>47833.5</v>
      </c>
      <c r="L96" s="32">
        <f t="shared" si="11"/>
        <v>0.88885636376960109</v>
      </c>
      <c r="M96" s="5">
        <f t="shared" si="2"/>
        <v>59982.785285231454</v>
      </c>
      <c r="N96" s="5">
        <f t="shared" si="3"/>
        <v>71979.342342277741</v>
      </c>
      <c r="O96" s="5">
        <f t="shared" si="7"/>
        <v>83975.899399324029</v>
      </c>
      <c r="P96" s="70">
        <f t="shared" si="8"/>
        <v>0.79745379899484647</v>
      </c>
      <c r="Q96" s="70">
        <f t="shared" si="9"/>
        <v>0.6645448324957054</v>
      </c>
      <c r="R96" s="70">
        <f t="shared" si="10"/>
        <v>0.56960985642489037</v>
      </c>
      <c r="S96" s="82" t="e">
        <f t="shared" si="12"/>
        <v>#N/A</v>
      </c>
    </row>
    <row r="97" spans="1:19" x14ac:dyDescent="0.35">
      <c r="A97" s="1"/>
      <c r="B97" s="1">
        <v>11</v>
      </c>
      <c r="C97" s="30">
        <f t="shared" si="31"/>
        <v>47833.5</v>
      </c>
      <c r="D97" s="30"/>
      <c r="E97" s="30"/>
      <c r="F97" s="30"/>
      <c r="G97" s="30"/>
      <c r="H97" s="30"/>
      <c r="I97" s="30"/>
      <c r="J97" s="5"/>
      <c r="K97" s="5">
        <f t="shared" si="6"/>
        <v>47833.5</v>
      </c>
      <c r="L97" s="32">
        <f t="shared" si="11"/>
        <v>0.88885636376960109</v>
      </c>
      <c r="M97" s="5">
        <f t="shared" si="2"/>
        <v>59982.785285231454</v>
      </c>
      <c r="N97" s="5">
        <f t="shared" si="3"/>
        <v>71979.342342277741</v>
      </c>
      <c r="O97" s="5">
        <f t="shared" si="7"/>
        <v>83975.899399324029</v>
      </c>
      <c r="P97" s="70">
        <f t="shared" si="8"/>
        <v>0.79745379899484647</v>
      </c>
      <c r="Q97" s="70">
        <f t="shared" si="9"/>
        <v>0.6645448324957054</v>
      </c>
      <c r="R97" s="70">
        <f t="shared" si="10"/>
        <v>0.56960985642489037</v>
      </c>
      <c r="S97" s="82" t="e">
        <f t="shared" si="12"/>
        <v>#N/A</v>
      </c>
    </row>
    <row r="98" spans="1:19" x14ac:dyDescent="0.35">
      <c r="A98" s="1"/>
      <c r="B98" s="1">
        <v>12</v>
      </c>
      <c r="C98" s="30">
        <f t="shared" si="31"/>
        <v>47833.5</v>
      </c>
      <c r="D98" s="30"/>
      <c r="E98" s="30"/>
      <c r="F98" s="30"/>
      <c r="G98" s="30"/>
      <c r="H98" s="30"/>
      <c r="I98" s="30"/>
      <c r="J98" s="5"/>
      <c r="K98" s="5">
        <f t="shared" si="6"/>
        <v>47833.5</v>
      </c>
      <c r="L98" s="32">
        <f t="shared" si="11"/>
        <v>0.88885636376960109</v>
      </c>
      <c r="M98" s="5">
        <f t="shared" si="2"/>
        <v>59982.785285231454</v>
      </c>
      <c r="N98" s="5">
        <f t="shared" si="3"/>
        <v>71979.342342277741</v>
      </c>
      <c r="O98" s="5">
        <f t="shared" si="7"/>
        <v>83975.899399324029</v>
      </c>
      <c r="P98" s="70">
        <f t="shared" si="8"/>
        <v>0.79745379899484647</v>
      </c>
      <c r="Q98" s="70">
        <f t="shared" si="9"/>
        <v>0.6645448324957054</v>
      </c>
      <c r="R98" s="70">
        <f t="shared" si="10"/>
        <v>0.56960985642489037</v>
      </c>
      <c r="S98" s="82" t="e">
        <f t="shared" si="12"/>
        <v>#N/A</v>
      </c>
    </row>
    <row r="99" spans="1:19" x14ac:dyDescent="0.35">
      <c r="A99" s="1"/>
      <c r="B99" s="1">
        <v>13</v>
      </c>
      <c r="C99" s="30">
        <f t="shared" si="31"/>
        <v>47833.5</v>
      </c>
      <c r="D99" s="30"/>
      <c r="E99" s="30"/>
      <c r="F99" s="30"/>
      <c r="G99" s="30"/>
      <c r="H99" s="30"/>
      <c r="I99" s="30"/>
      <c r="J99" s="5"/>
      <c r="K99" s="5">
        <f t="shared" si="6"/>
        <v>47833.5</v>
      </c>
      <c r="L99" s="32">
        <f t="shared" si="11"/>
        <v>0.88885636376960109</v>
      </c>
      <c r="M99" s="5">
        <f t="shared" si="2"/>
        <v>59982.785285231454</v>
      </c>
      <c r="N99" s="5">
        <f t="shared" si="3"/>
        <v>71979.342342277741</v>
      </c>
      <c r="O99" s="5">
        <f t="shared" si="7"/>
        <v>83975.899399324029</v>
      </c>
      <c r="P99" s="70">
        <f t="shared" si="8"/>
        <v>0.79745379899484647</v>
      </c>
      <c r="Q99" s="70">
        <f t="shared" si="9"/>
        <v>0.6645448324957054</v>
      </c>
      <c r="R99" s="70">
        <f t="shared" si="10"/>
        <v>0.56960985642489037</v>
      </c>
      <c r="S99" s="82" t="e">
        <f t="shared" si="12"/>
        <v>#N/A</v>
      </c>
    </row>
    <row r="100" spans="1:19" x14ac:dyDescent="0.35">
      <c r="A100" s="1">
        <f>$A$38</f>
        <v>2028</v>
      </c>
      <c r="B100" s="1">
        <v>1</v>
      </c>
      <c r="C100" s="30">
        <f t="shared" ref="C100:C112" si="32">IF(ISBLANK(G87),C87*(1+$H$38),G87*(1+$H$38))</f>
        <v>47833.5</v>
      </c>
      <c r="D100" s="30"/>
      <c r="E100" s="30"/>
      <c r="F100" s="30"/>
      <c r="G100" s="30"/>
      <c r="H100" s="30"/>
      <c r="I100" s="30"/>
      <c r="J100" s="5"/>
      <c r="K100" s="5">
        <f t="shared" si="6"/>
        <v>47833.5</v>
      </c>
      <c r="L100" s="32">
        <f t="shared" si="11"/>
        <v>0.88885636376960109</v>
      </c>
      <c r="M100" s="5">
        <f t="shared" si="2"/>
        <v>59982.785285231454</v>
      </c>
      <c r="N100" s="5">
        <f t="shared" si="3"/>
        <v>71979.342342277741</v>
      </c>
      <c r="O100" s="5">
        <f t="shared" si="7"/>
        <v>83975.899399324029</v>
      </c>
      <c r="P100" s="70">
        <f t="shared" si="8"/>
        <v>0.79745379899484647</v>
      </c>
      <c r="Q100" s="70">
        <f t="shared" si="9"/>
        <v>0.6645448324957054</v>
      </c>
      <c r="R100" s="70">
        <f t="shared" si="10"/>
        <v>0.56960985642489037</v>
      </c>
      <c r="S100" s="82" t="e">
        <f t="shared" si="12"/>
        <v>#N/A</v>
      </c>
    </row>
    <row r="101" spans="1:19" x14ac:dyDescent="0.35">
      <c r="A101" s="1"/>
      <c r="B101" s="1">
        <v>2</v>
      </c>
      <c r="C101" s="30">
        <f t="shared" si="32"/>
        <v>47833.5</v>
      </c>
      <c r="D101" s="30"/>
      <c r="E101" s="30"/>
      <c r="F101" s="30"/>
      <c r="G101" s="30"/>
      <c r="H101" s="30"/>
      <c r="I101" s="30"/>
      <c r="J101" s="5"/>
      <c r="K101" s="5">
        <f t="shared" si="6"/>
        <v>47833.5</v>
      </c>
      <c r="L101" s="32">
        <f t="shared" si="11"/>
        <v>0.88885636376960109</v>
      </c>
      <c r="M101" s="5">
        <f t="shared" si="2"/>
        <v>59982.785285231454</v>
      </c>
      <c r="N101" s="5">
        <f t="shared" si="3"/>
        <v>71979.342342277741</v>
      </c>
      <c r="O101" s="5">
        <f t="shared" si="7"/>
        <v>83975.899399324029</v>
      </c>
      <c r="P101" s="70">
        <f t="shared" si="8"/>
        <v>0.79745379899484647</v>
      </c>
      <c r="Q101" s="70">
        <f t="shared" si="9"/>
        <v>0.6645448324957054</v>
      </c>
      <c r="R101" s="70">
        <f t="shared" si="10"/>
        <v>0.56960985642489037</v>
      </c>
      <c r="S101" s="82" t="e">
        <f t="shared" si="12"/>
        <v>#N/A</v>
      </c>
    </row>
    <row r="102" spans="1:19" x14ac:dyDescent="0.35">
      <c r="A102" s="1"/>
      <c r="B102" s="1">
        <v>3</v>
      </c>
      <c r="C102" s="30">
        <f t="shared" si="32"/>
        <v>47833.5</v>
      </c>
      <c r="D102" s="30"/>
      <c r="E102" s="30"/>
      <c r="F102" s="30"/>
      <c r="G102" s="30"/>
      <c r="H102" s="30"/>
      <c r="I102" s="30"/>
      <c r="J102" s="5"/>
      <c r="K102" s="5">
        <f t="shared" si="6"/>
        <v>47833.5</v>
      </c>
      <c r="L102" s="32">
        <f t="shared" si="11"/>
        <v>0.88885636376960109</v>
      </c>
      <c r="M102" s="5">
        <f t="shared" si="2"/>
        <v>59982.785285231454</v>
      </c>
      <c r="N102" s="5">
        <f t="shared" si="3"/>
        <v>71979.342342277741</v>
      </c>
      <c r="O102" s="5">
        <f t="shared" si="7"/>
        <v>83975.899399324029</v>
      </c>
      <c r="P102" s="70">
        <f t="shared" si="8"/>
        <v>0.79745379899484647</v>
      </c>
      <c r="Q102" s="70">
        <f t="shared" si="9"/>
        <v>0.6645448324957054</v>
      </c>
      <c r="R102" s="70">
        <f t="shared" si="10"/>
        <v>0.56960985642489037</v>
      </c>
      <c r="S102" s="82" t="e">
        <f t="shared" si="12"/>
        <v>#N/A</v>
      </c>
    </row>
    <row r="103" spans="1:19" x14ac:dyDescent="0.35">
      <c r="A103" s="1"/>
      <c r="B103" s="1">
        <v>4</v>
      </c>
      <c r="C103" s="30">
        <f t="shared" si="32"/>
        <v>47833.5</v>
      </c>
      <c r="D103" s="30"/>
      <c r="E103" s="30"/>
      <c r="F103" s="30"/>
      <c r="G103" s="30"/>
      <c r="H103" s="30"/>
      <c r="I103" s="30"/>
      <c r="J103" s="5"/>
      <c r="K103" s="5">
        <f t="shared" si="6"/>
        <v>47833.5</v>
      </c>
      <c r="L103" s="32">
        <f t="shared" si="11"/>
        <v>0.88885636376960109</v>
      </c>
      <c r="M103" s="5">
        <f t="shared" si="2"/>
        <v>59982.785285231454</v>
      </c>
      <c r="N103" s="5">
        <f t="shared" si="3"/>
        <v>71979.342342277741</v>
      </c>
      <c r="O103" s="5">
        <f t="shared" si="7"/>
        <v>83975.899399324029</v>
      </c>
      <c r="P103" s="70">
        <f t="shared" si="8"/>
        <v>0.79745379899484647</v>
      </c>
      <c r="Q103" s="70">
        <f t="shared" si="9"/>
        <v>0.6645448324957054</v>
      </c>
      <c r="R103" s="70">
        <f t="shared" si="10"/>
        <v>0.56960985642489037</v>
      </c>
      <c r="S103" s="82" t="e">
        <f t="shared" si="12"/>
        <v>#N/A</v>
      </c>
    </row>
    <row r="104" spans="1:19" x14ac:dyDescent="0.35">
      <c r="A104" s="1"/>
      <c r="B104" s="1">
        <v>5</v>
      </c>
      <c r="C104" s="30">
        <f t="shared" si="32"/>
        <v>47833.5</v>
      </c>
      <c r="D104" s="30"/>
      <c r="E104" s="30"/>
      <c r="F104" s="30"/>
      <c r="G104" s="30"/>
      <c r="H104" s="30"/>
      <c r="I104" s="30"/>
      <c r="J104" s="5"/>
      <c r="K104" s="5">
        <f t="shared" si="6"/>
        <v>47833.5</v>
      </c>
      <c r="L104" s="32">
        <f t="shared" si="11"/>
        <v>0.88885636376960109</v>
      </c>
      <c r="M104" s="5">
        <f t="shared" si="2"/>
        <v>59982.785285231454</v>
      </c>
      <c r="N104" s="5">
        <f t="shared" si="3"/>
        <v>71979.342342277741</v>
      </c>
      <c r="O104" s="5">
        <f t="shared" si="7"/>
        <v>83975.899399324029</v>
      </c>
      <c r="P104" s="70">
        <f t="shared" si="8"/>
        <v>0.79745379899484647</v>
      </c>
      <c r="Q104" s="70">
        <f t="shared" si="9"/>
        <v>0.6645448324957054</v>
      </c>
      <c r="R104" s="70">
        <f t="shared" si="10"/>
        <v>0.56960985642489037</v>
      </c>
      <c r="S104" s="82" t="e">
        <f t="shared" si="12"/>
        <v>#N/A</v>
      </c>
    </row>
    <row r="105" spans="1:19" x14ac:dyDescent="0.35">
      <c r="A105" s="1"/>
      <c r="B105" s="1">
        <v>6</v>
      </c>
      <c r="C105" s="30">
        <f t="shared" si="32"/>
        <v>47833.5</v>
      </c>
      <c r="D105" s="30"/>
      <c r="E105" s="30"/>
      <c r="F105" s="30"/>
      <c r="G105" s="30"/>
      <c r="H105" s="30"/>
      <c r="I105" s="30"/>
      <c r="J105" s="5"/>
      <c r="K105" s="5">
        <f t="shared" si="6"/>
        <v>47833.5</v>
      </c>
      <c r="L105" s="32">
        <f t="shared" si="11"/>
        <v>0.88885636376960109</v>
      </c>
      <c r="M105" s="5">
        <f t="shared" si="2"/>
        <v>59982.785285231454</v>
      </c>
      <c r="N105" s="5">
        <f t="shared" si="3"/>
        <v>71979.342342277741</v>
      </c>
      <c r="O105" s="5">
        <f t="shared" si="7"/>
        <v>83975.899399324029</v>
      </c>
      <c r="P105" s="70">
        <f t="shared" si="8"/>
        <v>0.79745379899484647</v>
      </c>
      <c r="Q105" s="70">
        <f t="shared" si="9"/>
        <v>0.6645448324957054</v>
      </c>
      <c r="R105" s="70">
        <f t="shared" si="10"/>
        <v>0.56960985642489037</v>
      </c>
      <c r="S105" s="82" t="e">
        <f t="shared" si="12"/>
        <v>#N/A</v>
      </c>
    </row>
    <row r="106" spans="1:19" x14ac:dyDescent="0.35">
      <c r="A106" s="1"/>
      <c r="B106" s="1">
        <v>7</v>
      </c>
      <c r="C106" s="30">
        <f t="shared" si="32"/>
        <v>47833.5</v>
      </c>
      <c r="D106" s="30"/>
      <c r="E106" s="30"/>
      <c r="F106" s="30"/>
      <c r="G106" s="30"/>
      <c r="H106" s="30"/>
      <c r="I106" s="30"/>
      <c r="J106" s="5"/>
      <c r="K106" s="5">
        <f t="shared" si="6"/>
        <v>47833.5</v>
      </c>
      <c r="L106" s="32">
        <f t="shared" si="11"/>
        <v>0.88885636376960109</v>
      </c>
      <c r="M106" s="5">
        <f t="shared" si="2"/>
        <v>59982.785285231454</v>
      </c>
      <c r="N106" s="5">
        <f t="shared" si="3"/>
        <v>71979.342342277741</v>
      </c>
      <c r="O106" s="5">
        <f t="shared" si="7"/>
        <v>83975.899399324029</v>
      </c>
      <c r="P106" s="70">
        <f t="shared" si="8"/>
        <v>0.79745379899484647</v>
      </c>
      <c r="Q106" s="70">
        <f t="shared" si="9"/>
        <v>0.6645448324957054</v>
      </c>
      <c r="R106" s="70">
        <f t="shared" si="10"/>
        <v>0.56960985642489037</v>
      </c>
      <c r="S106" s="82" t="e">
        <f t="shared" si="12"/>
        <v>#N/A</v>
      </c>
    </row>
    <row r="107" spans="1:19" x14ac:dyDescent="0.35">
      <c r="A107" s="1"/>
      <c r="B107" s="1">
        <v>8</v>
      </c>
      <c r="C107" s="30">
        <f t="shared" si="32"/>
        <v>47833.5</v>
      </c>
      <c r="D107" s="30"/>
      <c r="E107" s="30"/>
      <c r="F107" s="30"/>
      <c r="G107" s="30"/>
      <c r="H107" s="30"/>
      <c r="I107" s="30"/>
      <c r="J107" s="5"/>
      <c r="K107" s="5">
        <f t="shared" si="6"/>
        <v>47833.5</v>
      </c>
      <c r="L107" s="32">
        <f t="shared" si="11"/>
        <v>0.88885636376960109</v>
      </c>
      <c r="M107" s="5">
        <f t="shared" si="2"/>
        <v>59982.785285231454</v>
      </c>
      <c r="N107" s="5">
        <f t="shared" si="3"/>
        <v>71979.342342277741</v>
      </c>
      <c r="O107" s="5">
        <f t="shared" si="7"/>
        <v>83975.899399324029</v>
      </c>
      <c r="P107" s="70">
        <f t="shared" si="8"/>
        <v>0.79745379899484647</v>
      </c>
      <c r="Q107" s="70">
        <f t="shared" si="9"/>
        <v>0.6645448324957054</v>
      </c>
      <c r="R107" s="70">
        <f t="shared" si="10"/>
        <v>0.56960985642489037</v>
      </c>
      <c r="S107" s="82" t="e">
        <f t="shared" si="12"/>
        <v>#N/A</v>
      </c>
    </row>
    <row r="108" spans="1:19" x14ac:dyDescent="0.35">
      <c r="A108" s="1"/>
      <c r="B108" s="1">
        <v>9</v>
      </c>
      <c r="C108" s="30">
        <f t="shared" si="32"/>
        <v>47833.5</v>
      </c>
      <c r="D108" s="30"/>
      <c r="E108" s="30"/>
      <c r="F108" s="30"/>
      <c r="G108" s="30"/>
      <c r="H108" s="30"/>
      <c r="I108" s="30"/>
      <c r="J108" s="5"/>
      <c r="K108" s="5">
        <f t="shared" si="6"/>
        <v>47833.5</v>
      </c>
      <c r="L108" s="32">
        <f t="shared" si="11"/>
        <v>0.88885636376960109</v>
      </c>
      <c r="M108" s="5">
        <f t="shared" si="2"/>
        <v>59982.785285231454</v>
      </c>
      <c r="N108" s="5">
        <f t="shared" si="3"/>
        <v>71979.342342277741</v>
      </c>
      <c r="O108" s="5">
        <f t="shared" si="7"/>
        <v>83975.899399324029</v>
      </c>
      <c r="P108" s="70">
        <f t="shared" si="8"/>
        <v>0.79745379899484647</v>
      </c>
      <c r="Q108" s="70">
        <f t="shared" si="9"/>
        <v>0.6645448324957054</v>
      </c>
      <c r="R108" s="70">
        <f t="shared" si="10"/>
        <v>0.56960985642489037</v>
      </c>
      <c r="S108" s="82" t="e">
        <f t="shared" si="12"/>
        <v>#N/A</v>
      </c>
    </row>
    <row r="109" spans="1:19" x14ac:dyDescent="0.35">
      <c r="A109" s="1"/>
      <c r="B109" s="1">
        <v>10</v>
      </c>
      <c r="C109" s="30">
        <f t="shared" si="32"/>
        <v>47833.5</v>
      </c>
      <c r="D109" s="30"/>
      <c r="E109" s="30"/>
      <c r="F109" s="30"/>
      <c r="G109" s="30"/>
      <c r="H109" s="30"/>
      <c r="I109" s="30"/>
      <c r="J109" s="5"/>
      <c r="K109" s="5">
        <f t="shared" si="6"/>
        <v>47833.5</v>
      </c>
      <c r="L109" s="32">
        <f t="shared" si="11"/>
        <v>0.88885636376960109</v>
      </c>
      <c r="M109" s="5">
        <f t="shared" si="2"/>
        <v>59982.785285231454</v>
      </c>
      <c r="N109" s="5">
        <f t="shared" si="3"/>
        <v>71979.342342277741</v>
      </c>
      <c r="O109" s="5">
        <f t="shared" si="7"/>
        <v>83975.899399324029</v>
      </c>
      <c r="P109" s="70">
        <f t="shared" si="8"/>
        <v>0.79745379899484647</v>
      </c>
      <c r="Q109" s="70">
        <f t="shared" si="9"/>
        <v>0.6645448324957054</v>
      </c>
      <c r="R109" s="70">
        <f t="shared" si="10"/>
        <v>0.56960985642489037</v>
      </c>
      <c r="S109" s="82" t="e">
        <f t="shared" si="12"/>
        <v>#N/A</v>
      </c>
    </row>
    <row r="110" spans="1:19" x14ac:dyDescent="0.35">
      <c r="A110" s="1"/>
      <c r="B110" s="1">
        <v>11</v>
      </c>
      <c r="C110" s="30">
        <f t="shared" si="32"/>
        <v>47833.5</v>
      </c>
      <c r="D110" s="30"/>
      <c r="E110" s="30"/>
      <c r="F110" s="30"/>
      <c r="G110" s="30"/>
      <c r="H110" s="30"/>
      <c r="I110" s="30"/>
      <c r="J110" s="5"/>
      <c r="K110" s="5">
        <f t="shared" si="6"/>
        <v>47833.5</v>
      </c>
      <c r="L110" s="32">
        <f t="shared" si="11"/>
        <v>0.88885636376960109</v>
      </c>
      <c r="M110" s="5">
        <f t="shared" si="2"/>
        <v>59982.785285231454</v>
      </c>
      <c r="N110" s="5">
        <f t="shared" si="3"/>
        <v>71979.342342277741</v>
      </c>
      <c r="O110" s="5">
        <f t="shared" si="7"/>
        <v>83975.899399324029</v>
      </c>
      <c r="P110" s="70">
        <f t="shared" si="8"/>
        <v>0.79745379899484647</v>
      </c>
      <c r="Q110" s="70">
        <f t="shared" si="9"/>
        <v>0.6645448324957054</v>
      </c>
      <c r="R110" s="70">
        <f t="shared" si="10"/>
        <v>0.56960985642489037</v>
      </c>
      <c r="S110" s="82" t="e">
        <f t="shared" si="12"/>
        <v>#N/A</v>
      </c>
    </row>
    <row r="111" spans="1:19" x14ac:dyDescent="0.35">
      <c r="A111" s="1"/>
      <c r="B111" s="1">
        <v>12</v>
      </c>
      <c r="C111" s="30">
        <f t="shared" si="32"/>
        <v>47833.5</v>
      </c>
      <c r="D111" s="30"/>
      <c r="E111" s="30"/>
      <c r="F111" s="30"/>
      <c r="G111" s="30"/>
      <c r="H111" s="30"/>
      <c r="I111" s="30"/>
      <c r="J111" s="5"/>
      <c r="K111" s="5">
        <f t="shared" si="6"/>
        <v>47833.5</v>
      </c>
      <c r="L111" s="32">
        <f t="shared" si="11"/>
        <v>0.88885636376960109</v>
      </c>
      <c r="M111" s="5">
        <f t="shared" si="2"/>
        <v>59982.785285231454</v>
      </c>
      <c r="N111" s="5">
        <f t="shared" si="3"/>
        <v>71979.342342277741</v>
      </c>
      <c r="O111" s="5">
        <f t="shared" si="7"/>
        <v>83975.899399324029</v>
      </c>
      <c r="P111" s="70">
        <f t="shared" si="8"/>
        <v>0.79745379899484647</v>
      </c>
      <c r="Q111" s="70">
        <f t="shared" si="9"/>
        <v>0.6645448324957054</v>
      </c>
      <c r="R111" s="70">
        <f t="shared" si="10"/>
        <v>0.56960985642489037</v>
      </c>
      <c r="S111" s="82" t="e">
        <f t="shared" si="12"/>
        <v>#N/A</v>
      </c>
    </row>
    <row r="112" spans="1:19" x14ac:dyDescent="0.35">
      <c r="A112" s="1"/>
      <c r="B112" s="1">
        <v>13</v>
      </c>
      <c r="C112" s="30">
        <f t="shared" si="32"/>
        <v>47833.5</v>
      </c>
      <c r="D112" s="30"/>
      <c r="E112" s="30"/>
      <c r="F112" s="30"/>
      <c r="G112" s="30"/>
      <c r="H112" s="30"/>
      <c r="I112" s="30"/>
      <c r="J112" s="5"/>
      <c r="K112" s="5">
        <f t="shared" si="6"/>
        <v>47833.5</v>
      </c>
      <c r="L112" s="32">
        <f t="shared" si="11"/>
        <v>0.88885636376960109</v>
      </c>
      <c r="M112" s="5">
        <f t="shared" ref="M112" si="33">$C$41*$L112*60*$M$45</f>
        <v>59982.785285231454</v>
      </c>
      <c r="N112" s="5">
        <f t="shared" ref="N112" si="34">$C$41*$L112*60*$Q$45</f>
        <v>71979.342342277741</v>
      </c>
      <c r="O112" s="5">
        <f t="shared" si="7"/>
        <v>83975.899399324029</v>
      </c>
      <c r="P112" s="70">
        <f t="shared" si="8"/>
        <v>0.79745379899484647</v>
      </c>
      <c r="Q112" s="70">
        <f t="shared" si="9"/>
        <v>0.6645448324957054</v>
      </c>
      <c r="R112" s="70">
        <f t="shared" si="10"/>
        <v>0.56960985642489037</v>
      </c>
      <c r="S112" s="82" t="e">
        <f t="shared" si="12"/>
        <v>#N/A</v>
      </c>
    </row>
  </sheetData>
  <sheetProtection algorithmName="SHA-512" hashValue="ULD9v7YSRaDH3ybo+aH83j+tozaD6a+Wrfle1JTVrXmvJtMY9rw8zslkTmdjCR7WuogIDextDlbvyvHURJ5GsA==" saltValue="hci3MF3GpSbEU/EBFRBOlg==" spinCount="100000" sheet="1" formatCells="0" formatColumns="0" formatRows="0" insertColumns="0" insertRows="0"/>
  <pageMargins left="0.7" right="0.7" top="0.75" bottom="0.75" header="0.3" footer="0.3"/>
  <pageSetup scale="42" orientation="landscape"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51C0C-1B36-4B37-9BE9-77D0136CEC57}">
  <sheetPr codeName="Sheet8"/>
  <dimension ref="A33:U112"/>
  <sheetViews>
    <sheetView zoomScale="80" zoomScaleNormal="80" workbookViewId="0">
      <selection activeCell="C35" sqref="C35"/>
    </sheetView>
  </sheetViews>
  <sheetFormatPr defaultColWidth="9.453125" defaultRowHeight="14.5" x14ac:dyDescent="0.35"/>
  <cols>
    <col min="1" max="1" width="12.54296875" style="3" customWidth="1"/>
    <col min="2" max="6" width="12.54296875" style="2" customWidth="1"/>
    <col min="7" max="7" width="12.453125" style="2" customWidth="1"/>
    <col min="8" max="23" width="12.54296875" style="2" customWidth="1"/>
    <col min="24" max="16384" width="9.453125" style="2"/>
  </cols>
  <sheetData>
    <row r="33" spans="1:21" ht="31" x14ac:dyDescent="0.35">
      <c r="A33" s="7" t="s">
        <v>268</v>
      </c>
      <c r="B33" s="8" t="str">
        <f>("Demand ("&amp;C43&amp;")")</f>
        <v>Demand (Cases)</v>
      </c>
      <c r="C33" s="8" t="s">
        <v>269</v>
      </c>
      <c r="D33" s="8" t="s">
        <v>270</v>
      </c>
      <c r="E33" s="8" t="s">
        <v>271</v>
      </c>
      <c r="F33" s="9"/>
      <c r="G33" s="7" t="s">
        <v>268</v>
      </c>
      <c r="H33" s="7" t="s">
        <v>272</v>
      </c>
      <c r="I33" s="7" t="s">
        <v>273</v>
      </c>
      <c r="J33" s="9"/>
      <c r="K33" s="9"/>
      <c r="L33" s="11" t="s">
        <v>274</v>
      </c>
      <c r="M33" s="10"/>
      <c r="N33" s="9"/>
      <c r="O33" s="10"/>
      <c r="P33" s="11" t="s">
        <v>275</v>
      </c>
      <c r="Q33" s="10"/>
      <c r="S33" s="10"/>
      <c r="T33" s="11" t="s">
        <v>276</v>
      </c>
      <c r="U33" s="10"/>
    </row>
    <row r="34" spans="1:21" ht="15.5" x14ac:dyDescent="0.35">
      <c r="A34" s="24">
        <v>2024</v>
      </c>
      <c r="B34" s="12">
        <f>SUM($K$48:$K$60)</f>
        <v>459578</v>
      </c>
      <c r="C34" s="13">
        <f>$B34/(SUM($M$48:$M$60))</f>
        <v>0.90031325068258605</v>
      </c>
      <c r="D34" s="13">
        <f>$B34/(SUM($N$48:$N$60))</f>
        <v>0.75026104223548851</v>
      </c>
      <c r="E34" s="13">
        <f>$B34/(SUM($O$48:$O$60))</f>
        <v>0.64308089334470453</v>
      </c>
      <c r="F34" s="9"/>
      <c r="G34" s="7">
        <f>A34</f>
        <v>2024</v>
      </c>
      <c r="H34" s="14"/>
      <c r="I34" s="15">
        <f>AVERAGE($L$48:$L$60)</f>
        <v>0.89069984521688694</v>
      </c>
      <c r="J34" s="9"/>
      <c r="K34" s="9"/>
      <c r="L34" s="8" t="s">
        <v>277</v>
      </c>
      <c r="M34" s="8" t="s">
        <v>278</v>
      </c>
      <c r="N34" s="9"/>
      <c r="O34" s="16"/>
      <c r="P34" s="8" t="s">
        <v>277</v>
      </c>
      <c r="Q34" s="8" t="s">
        <v>278</v>
      </c>
      <c r="S34" s="16"/>
      <c r="T34" s="8" t="s">
        <v>277</v>
      </c>
      <c r="U34" s="8" t="s">
        <v>278</v>
      </c>
    </row>
    <row r="35" spans="1:21" ht="15.5" x14ac:dyDescent="0.35">
      <c r="A35" s="7">
        <f>A34+1</f>
        <v>2025</v>
      </c>
      <c r="B35" s="12">
        <f>SUM($K$61:$K$73)</f>
        <v>490648</v>
      </c>
      <c r="C35" s="13">
        <f>$B35/(SUM($M$61:$M$73))</f>
        <v>0.87579113106727258</v>
      </c>
      <c r="D35" s="13">
        <f>$B35/(SUM($N$61:$N$73))</f>
        <v>0.72982594255606048</v>
      </c>
      <c r="E35" s="13">
        <f>$B35/(SUM($O$61:$O$73))</f>
        <v>0.62556509361948032</v>
      </c>
      <c r="F35" s="9"/>
      <c r="G35" s="7">
        <f t="shared" ref="G35:G38" si="0">A35</f>
        <v>2025</v>
      </c>
      <c r="H35" s="27">
        <v>7.6087288087389071E-2</v>
      </c>
      <c r="I35" s="15">
        <f>AVERAGE($L$61:$L$73)</f>
        <v>0.97754166734504355</v>
      </c>
      <c r="J35" s="9"/>
      <c r="K35" s="17" t="s">
        <v>279</v>
      </c>
      <c r="L35" s="28">
        <v>0</v>
      </c>
      <c r="M35" s="28">
        <v>8</v>
      </c>
      <c r="N35" s="9"/>
      <c r="O35" s="17" t="s">
        <v>279</v>
      </c>
      <c r="P35" s="28">
        <v>1.5</v>
      </c>
      <c r="Q35" s="28">
        <v>8</v>
      </c>
      <c r="S35" s="17" t="s">
        <v>279</v>
      </c>
      <c r="T35" s="69">
        <v>3</v>
      </c>
      <c r="U35" s="69">
        <v>8</v>
      </c>
    </row>
    <row r="36" spans="1:21" ht="15.5" x14ac:dyDescent="0.35">
      <c r="A36" s="7">
        <f t="shared" ref="A36:A38" si="1">A35+1</f>
        <v>2026</v>
      </c>
      <c r="B36" s="12">
        <f>SUM($K$74:$K$86)</f>
        <v>511384.25</v>
      </c>
      <c r="C36" s="13">
        <f>$B36/(SUM($M$74:$M$86))</f>
        <v>0.91280468017293237</v>
      </c>
      <c r="D36" s="13">
        <f>$B36/(SUM($N$74:$N$86))</f>
        <v>0.76067056681077694</v>
      </c>
      <c r="E36" s="13">
        <f>$B36/(SUM($O$74:$O$86))</f>
        <v>0.65200334298066587</v>
      </c>
      <c r="F36" s="9"/>
      <c r="G36" s="7">
        <f t="shared" si="0"/>
        <v>2026</v>
      </c>
      <c r="H36" s="27">
        <v>0.01</v>
      </c>
      <c r="I36" s="15">
        <f>AVERAGE($L$74:$L$86)</f>
        <v>0.97754166734504355</v>
      </c>
      <c r="J36" s="9"/>
      <c r="K36" s="17" t="s">
        <v>280</v>
      </c>
      <c r="L36" s="28">
        <v>3</v>
      </c>
      <c r="M36" s="28">
        <v>8</v>
      </c>
      <c r="N36" s="9"/>
      <c r="O36" s="17" t="s">
        <v>280</v>
      </c>
      <c r="P36" s="28">
        <v>3</v>
      </c>
      <c r="Q36" s="28">
        <v>8</v>
      </c>
      <c r="S36" s="17" t="s">
        <v>280</v>
      </c>
      <c r="T36" s="69">
        <v>3</v>
      </c>
      <c r="U36" s="69">
        <v>8</v>
      </c>
    </row>
    <row r="37" spans="1:21" ht="15.5" x14ac:dyDescent="0.35">
      <c r="A37" s="7">
        <f t="shared" si="1"/>
        <v>2027</v>
      </c>
      <c r="B37" s="12">
        <f>SUM($K$87:$K$99)</f>
        <v>511384.25</v>
      </c>
      <c r="C37" s="13">
        <f>$B37/(SUM($M$87:$M$99))</f>
        <v>0.91280468017293237</v>
      </c>
      <c r="D37" s="13">
        <f>$B37/(SUM($N$87:$N$99))</f>
        <v>0.76067056681077694</v>
      </c>
      <c r="E37" s="13">
        <f>$B37/(SUM($O$87:$O$99))</f>
        <v>0.65200334298066587</v>
      </c>
      <c r="F37" s="9"/>
      <c r="G37" s="7">
        <f t="shared" si="0"/>
        <v>2027</v>
      </c>
      <c r="H37" s="27">
        <v>0</v>
      </c>
      <c r="I37" s="15">
        <f>AVERAGE($L$87:$L$99)</f>
        <v>0.97754166734504355</v>
      </c>
      <c r="J37" s="9"/>
      <c r="K37" s="17" t="s">
        <v>281</v>
      </c>
      <c r="L37" s="28">
        <v>3</v>
      </c>
      <c r="M37" s="28">
        <v>8</v>
      </c>
      <c r="N37" s="9"/>
      <c r="O37" s="17" t="s">
        <v>281</v>
      </c>
      <c r="P37" s="28">
        <v>3</v>
      </c>
      <c r="Q37" s="28">
        <v>8</v>
      </c>
      <c r="S37" s="17" t="s">
        <v>281</v>
      </c>
      <c r="T37" s="69">
        <v>3</v>
      </c>
      <c r="U37" s="69">
        <v>8</v>
      </c>
    </row>
    <row r="38" spans="1:21" ht="15.5" x14ac:dyDescent="0.35">
      <c r="A38" s="7">
        <f t="shared" si="1"/>
        <v>2028</v>
      </c>
      <c r="B38" s="12">
        <f>SUM($K$100:$K$112)</f>
        <v>511384.25</v>
      </c>
      <c r="C38" s="13">
        <f>$B38/(SUM($M$100:$M$112))</f>
        <v>0.91280468017293237</v>
      </c>
      <c r="D38" s="13">
        <f>$B38/(SUM($N$100:$N$112))</f>
        <v>0.76067056681077694</v>
      </c>
      <c r="E38" s="13">
        <f>$B38/(SUM($O$100:$O$112))</f>
        <v>0.65200334298066587</v>
      </c>
      <c r="F38" s="9"/>
      <c r="G38" s="7">
        <f t="shared" si="0"/>
        <v>2028</v>
      </c>
      <c r="H38" s="27">
        <v>0</v>
      </c>
      <c r="I38" s="15">
        <f>AVERAGE($L$100:$L$112)</f>
        <v>0.97754166734504355</v>
      </c>
      <c r="J38" s="9"/>
      <c r="K38" s="17" t="s">
        <v>282</v>
      </c>
      <c r="L38" s="28">
        <v>3</v>
      </c>
      <c r="M38" s="28">
        <v>8</v>
      </c>
      <c r="N38" s="9"/>
      <c r="O38" s="17" t="s">
        <v>282</v>
      </c>
      <c r="P38" s="28">
        <v>3</v>
      </c>
      <c r="Q38" s="28">
        <v>8</v>
      </c>
      <c r="S38" s="17" t="s">
        <v>282</v>
      </c>
      <c r="T38" s="69">
        <v>3</v>
      </c>
      <c r="U38" s="69">
        <v>8</v>
      </c>
    </row>
    <row r="39" spans="1:21" ht="15.5" x14ac:dyDescent="0.35">
      <c r="A39" s="9"/>
      <c r="B39" s="9"/>
      <c r="C39" s="9"/>
      <c r="D39" s="9"/>
      <c r="E39" s="9"/>
      <c r="F39" s="9"/>
      <c r="G39" s="9"/>
      <c r="H39" s="9"/>
      <c r="I39" s="9"/>
      <c r="J39" s="9"/>
      <c r="K39" s="17" t="s">
        <v>283</v>
      </c>
      <c r="L39" s="28">
        <v>3</v>
      </c>
      <c r="M39" s="28">
        <v>8</v>
      </c>
      <c r="N39" s="9"/>
      <c r="O39" s="17" t="s">
        <v>283</v>
      </c>
      <c r="P39" s="28">
        <v>3</v>
      </c>
      <c r="Q39" s="28">
        <v>8</v>
      </c>
      <c r="S39" s="17" t="s">
        <v>283</v>
      </c>
      <c r="T39" s="69">
        <v>3</v>
      </c>
      <c r="U39" s="69">
        <v>8</v>
      </c>
    </row>
    <row r="40" spans="1:21" ht="15.5" x14ac:dyDescent="0.35">
      <c r="A40" s="9"/>
      <c r="B40" s="9"/>
      <c r="C40" s="18" t="s">
        <v>284</v>
      </c>
      <c r="D40" s="9"/>
      <c r="E40" s="9"/>
      <c r="F40" s="9"/>
      <c r="G40" s="19" t="str">
        <f>"Actual "&amp;A35&amp;" Growth YTD"</f>
        <v>Actual 2025 Growth YTD</v>
      </c>
      <c r="H40" s="9"/>
      <c r="I40" s="9"/>
      <c r="J40" s="9"/>
      <c r="K40" s="17" t="s">
        <v>285</v>
      </c>
      <c r="L40" s="28">
        <v>3</v>
      </c>
      <c r="M40" s="28">
        <v>8</v>
      </c>
      <c r="N40" s="9"/>
      <c r="O40" s="17" t="s">
        <v>285</v>
      </c>
      <c r="P40" s="28">
        <v>3</v>
      </c>
      <c r="Q40" s="28">
        <v>8</v>
      </c>
      <c r="S40" s="17" t="s">
        <v>285</v>
      </c>
      <c r="T40" s="69">
        <v>3</v>
      </c>
      <c r="U40" s="69">
        <v>8</v>
      </c>
    </row>
    <row r="41" spans="1:21" ht="15.5" x14ac:dyDescent="0.35">
      <c r="A41" s="9"/>
      <c r="B41" s="17" t="s">
        <v>286</v>
      </c>
      <c r="C41" s="40">
        <f>'KDT Q1 25 '!L211</f>
        <v>1.530729217701138</v>
      </c>
      <c r="D41" s="19" t="str">
        <f>CONCATENATE(C43," per Minute")</f>
        <v>Cases per Minute</v>
      </c>
      <c r="E41" s="9"/>
      <c r="F41" s="9"/>
      <c r="G41" s="23">
        <f>IFERROR(SUM($J$61:$J$73)/SUM($J$48:$J$60)-1,"")</f>
        <v>0.10233931341979607</v>
      </c>
      <c r="H41" s="9"/>
      <c r="I41" s="9"/>
      <c r="J41" s="9"/>
      <c r="K41" s="17" t="s">
        <v>287</v>
      </c>
      <c r="L41" s="28">
        <v>0</v>
      </c>
      <c r="M41" s="28">
        <v>8</v>
      </c>
      <c r="N41" s="9"/>
      <c r="O41" s="17" t="s">
        <v>287</v>
      </c>
      <c r="P41" s="28">
        <v>1.5</v>
      </c>
      <c r="Q41" s="28">
        <v>8</v>
      </c>
      <c r="S41" s="17" t="s">
        <v>287</v>
      </c>
      <c r="T41" s="69">
        <v>3</v>
      </c>
      <c r="U41" s="69">
        <v>8</v>
      </c>
    </row>
    <row r="42" spans="1:21" ht="15.5" x14ac:dyDescent="0.35">
      <c r="A42" s="9"/>
      <c r="B42" s="17"/>
      <c r="C42" s="35"/>
      <c r="D42" s="9"/>
      <c r="E42" s="9"/>
      <c r="F42" s="9"/>
      <c r="H42" s="9"/>
      <c r="I42" s="9"/>
      <c r="J42" s="9"/>
      <c r="K42" s="9"/>
      <c r="L42" s="17" t="s">
        <v>288</v>
      </c>
      <c r="M42" s="20">
        <f>(L35*M35)+(L36*M36)+(L37*M37)+(L38*M38)+(L39*M39)+(L40*M40)+(L41*M41)</f>
        <v>120</v>
      </c>
      <c r="N42" s="9"/>
      <c r="O42" s="18"/>
      <c r="P42" s="17" t="s">
        <v>288</v>
      </c>
      <c r="Q42" s="20">
        <f>(P35*Q35)+(P36*Q36)+(P37*Q37)+(P38*Q38)+(P39*Q39)+(P40*Q40)+(P41*Q41)</f>
        <v>144</v>
      </c>
      <c r="S42" s="18"/>
      <c r="T42" s="17" t="s">
        <v>288</v>
      </c>
      <c r="U42" s="20">
        <f>(T35*U35)+(T36*U36)+(T37*U37)+(T38*U38)+(T39*U39)+(T40*U40)+(T41*U41)</f>
        <v>168</v>
      </c>
    </row>
    <row r="43" spans="1:21" ht="15.5" x14ac:dyDescent="0.35">
      <c r="A43" s="9"/>
      <c r="B43" s="17" t="s">
        <v>289</v>
      </c>
      <c r="C43" s="26" t="s">
        <v>290</v>
      </c>
      <c r="D43" s="9"/>
      <c r="E43" s="9"/>
      <c r="F43" s="9"/>
      <c r="G43" s="9"/>
      <c r="H43" s="9"/>
      <c r="I43" s="9"/>
      <c r="J43" s="9"/>
      <c r="K43" s="9"/>
      <c r="L43" s="17" t="s">
        <v>291</v>
      </c>
      <c r="M43" s="9">
        <v>52</v>
      </c>
      <c r="N43" s="9"/>
      <c r="O43" s="18"/>
      <c r="P43" s="17" t="s">
        <v>291</v>
      </c>
      <c r="Q43" s="9">
        <v>52</v>
      </c>
      <c r="S43" s="18"/>
      <c r="T43" s="17" t="s">
        <v>291</v>
      </c>
      <c r="U43" s="9">
        <v>52</v>
      </c>
    </row>
    <row r="44" spans="1:21" ht="15.5" x14ac:dyDescent="0.35">
      <c r="A44" s="22"/>
      <c r="B44" s="9"/>
      <c r="C44" s="17"/>
      <c r="D44" s="21"/>
      <c r="E44" s="9"/>
      <c r="F44" s="9"/>
      <c r="G44" s="9"/>
      <c r="H44" s="9"/>
      <c r="I44" s="9"/>
      <c r="J44" s="9"/>
      <c r="K44" s="9"/>
      <c r="L44" s="17" t="s">
        <v>292</v>
      </c>
      <c r="M44" s="21">
        <f>M42*M43</f>
        <v>6240</v>
      </c>
      <c r="N44" s="9"/>
      <c r="O44" s="18"/>
      <c r="P44" s="17" t="s">
        <v>292</v>
      </c>
      <c r="Q44" s="21">
        <f>Q42*Q43</f>
        <v>7488</v>
      </c>
      <c r="S44" s="18"/>
      <c r="T44" s="17" t="s">
        <v>292</v>
      </c>
      <c r="U44" s="21">
        <f>U42*U43</f>
        <v>8736</v>
      </c>
    </row>
    <row r="45" spans="1:21" ht="15.5" x14ac:dyDescent="0.35">
      <c r="A45" s="22"/>
      <c r="B45" s="9"/>
      <c r="C45" s="9"/>
      <c r="D45" s="9"/>
      <c r="E45" s="9"/>
      <c r="F45" s="9"/>
      <c r="G45" s="9"/>
      <c r="H45" s="9"/>
      <c r="I45" s="9"/>
      <c r="J45" s="9"/>
      <c r="K45" s="9"/>
      <c r="L45" s="17" t="s">
        <v>293</v>
      </c>
      <c r="M45" s="9">
        <f>M44/13</f>
        <v>480</v>
      </c>
      <c r="N45" s="9"/>
      <c r="O45" s="18"/>
      <c r="P45" s="17" t="s">
        <v>293</v>
      </c>
      <c r="Q45" s="9">
        <f>Q44/13</f>
        <v>576</v>
      </c>
      <c r="S45" s="18"/>
      <c r="T45" s="17" t="s">
        <v>293</v>
      </c>
      <c r="U45" s="9">
        <f>U44/13</f>
        <v>672</v>
      </c>
    </row>
    <row r="46" spans="1:21" ht="29.25" customHeight="1" x14ac:dyDescent="0.35"/>
    <row r="47" spans="1:21" ht="46.5" customHeight="1" x14ac:dyDescent="0.35">
      <c r="A47" s="1" t="s">
        <v>268</v>
      </c>
      <c r="B47" s="1" t="s">
        <v>294</v>
      </c>
      <c r="C47" s="6" t="s">
        <v>295</v>
      </c>
      <c r="D47" s="6" t="s">
        <v>296</v>
      </c>
      <c r="E47" s="6" t="s">
        <v>297</v>
      </c>
      <c r="F47" s="6" t="s">
        <v>298</v>
      </c>
      <c r="G47" s="6" t="s">
        <v>299</v>
      </c>
      <c r="H47" s="6" t="s">
        <v>300</v>
      </c>
      <c r="I47" s="6" t="s">
        <v>301</v>
      </c>
      <c r="J47" s="1" t="s">
        <v>302</v>
      </c>
      <c r="K47" s="1" t="s">
        <v>303</v>
      </c>
      <c r="L47" s="4" t="s">
        <v>273</v>
      </c>
      <c r="M47" s="6" t="s">
        <v>269</v>
      </c>
      <c r="N47" s="6" t="s">
        <v>270</v>
      </c>
      <c r="O47" s="6" t="s">
        <v>271</v>
      </c>
      <c r="P47" s="6" t="s">
        <v>304</v>
      </c>
      <c r="Q47" s="6" t="s">
        <v>305</v>
      </c>
      <c r="R47" s="6" t="s">
        <v>306</v>
      </c>
      <c r="S47" s="6" t="s">
        <v>307</v>
      </c>
    </row>
    <row r="48" spans="1:21" x14ac:dyDescent="0.35">
      <c r="A48" s="1">
        <f>$A$34</f>
        <v>2024</v>
      </c>
      <c r="B48" s="1">
        <v>1</v>
      </c>
      <c r="C48" s="29">
        <v>29943</v>
      </c>
      <c r="D48" s="29">
        <v>30050</v>
      </c>
      <c r="E48" s="29">
        <v>45612</v>
      </c>
      <c r="F48" s="29">
        <v>30844</v>
      </c>
      <c r="G48" s="29">
        <v>27299</v>
      </c>
      <c r="H48" s="30">
        <v>49157</v>
      </c>
      <c r="I48" s="30"/>
      <c r="J48" s="5">
        <f>IF(G61&gt;0,G48,0)</f>
        <v>27299</v>
      </c>
      <c r="K48" s="5">
        <f>IF(G48&gt;0,G48,C48)</f>
        <v>27299</v>
      </c>
      <c r="L48" s="31">
        <f>'KDT Q4 24 '!$J$211</f>
        <v>0.89069984521688716</v>
      </c>
      <c r="M48" s="5">
        <f t="shared" ref="M48:M111" si="2">$C$41*$L48*60*$M$45</f>
        <v>39266.503985530668</v>
      </c>
      <c r="N48" s="5">
        <f t="shared" ref="N48:N111" si="3">$C$41*$L48*60*$Q$45</f>
        <v>47119.804782636798</v>
      </c>
      <c r="O48" s="5">
        <f>$C$41*$L48*60*$U$45</f>
        <v>54973.105579742929</v>
      </c>
      <c r="P48" s="70">
        <f>IF(K48=0,0%,K48/M48)</f>
        <v>0.6952235933725962</v>
      </c>
      <c r="Q48" s="70">
        <f>IF(K48=0,0%,K48/N48)</f>
        <v>0.57935299447716349</v>
      </c>
      <c r="R48" s="70">
        <f>IF(K48=0,0%,K48/O48)</f>
        <v>0.4965882809804259</v>
      </c>
      <c r="S48" s="82">
        <f t="shared" ref="S48:S52" si="4">IF(ISBLANK(E48),#N/A,(E48/(C48/28)))</f>
        <v>42.652239254583712</v>
      </c>
    </row>
    <row r="49" spans="1:19" x14ac:dyDescent="0.35">
      <c r="A49" s="1"/>
      <c r="B49" s="1">
        <v>2</v>
      </c>
      <c r="C49" s="29">
        <v>28081</v>
      </c>
      <c r="D49" s="29">
        <v>34750</v>
      </c>
      <c r="E49" s="29">
        <v>49157</v>
      </c>
      <c r="F49" s="29">
        <v>32706</v>
      </c>
      <c r="G49" s="29">
        <v>27150</v>
      </c>
      <c r="H49" s="30">
        <v>63648</v>
      </c>
      <c r="I49" s="30"/>
      <c r="J49" s="5">
        <f t="shared" ref="J49:J60" si="5">IF(G62&gt;0,G49,0)</f>
        <v>27150</v>
      </c>
      <c r="K49" s="5">
        <f t="shared" ref="K49:K112" si="6">IF(G49&gt;0,G49,C49)</f>
        <v>27150</v>
      </c>
      <c r="L49" s="32">
        <f>L48</f>
        <v>0.89069984521688716</v>
      </c>
      <c r="M49" s="5">
        <f t="shared" si="2"/>
        <v>39266.503985530668</v>
      </c>
      <c r="N49" s="5">
        <f t="shared" si="3"/>
        <v>47119.804782636798</v>
      </c>
      <c r="O49" s="5">
        <f t="shared" ref="O49:O112" si="7">$C$41*$L49*60*$U$45</f>
        <v>54973.105579742929</v>
      </c>
      <c r="P49" s="70">
        <f t="shared" ref="P49:P112" si="8">IF(K49=0,0%,K49/M49)</f>
        <v>0.69142901058888551</v>
      </c>
      <c r="Q49" s="70">
        <f t="shared" ref="Q49:Q112" si="9">IF(K49=0,0%,K49/N49)</f>
        <v>0.57619084215740468</v>
      </c>
      <c r="R49" s="70">
        <f t="shared" ref="R49:R112" si="10">IF(K49=0,0%,K49/O49)</f>
        <v>0.49387786470634687</v>
      </c>
      <c r="S49" s="82">
        <f t="shared" si="4"/>
        <v>49.015206011181938</v>
      </c>
    </row>
    <row r="50" spans="1:19" x14ac:dyDescent="0.35">
      <c r="A50" s="1"/>
      <c r="B50" s="1">
        <v>3</v>
      </c>
      <c r="C50" s="29">
        <v>32738</v>
      </c>
      <c r="D50" s="29">
        <v>49935</v>
      </c>
      <c r="E50" s="29">
        <v>63648</v>
      </c>
      <c r="F50" s="29">
        <v>38449</v>
      </c>
      <c r="G50" s="29">
        <v>33706</v>
      </c>
      <c r="H50" s="30">
        <v>59622</v>
      </c>
      <c r="I50" s="30"/>
      <c r="J50" s="5">
        <f t="shared" si="5"/>
        <v>33706</v>
      </c>
      <c r="K50" s="5">
        <f t="shared" si="6"/>
        <v>33706</v>
      </c>
      <c r="L50" s="32">
        <f t="shared" ref="L50:L112" si="11">L49</f>
        <v>0.89069984521688716</v>
      </c>
      <c r="M50" s="5">
        <f t="shared" si="2"/>
        <v>39266.503985530668</v>
      </c>
      <c r="N50" s="5">
        <f t="shared" si="3"/>
        <v>47119.804782636798</v>
      </c>
      <c r="O50" s="5">
        <f t="shared" si="7"/>
        <v>54973.105579742929</v>
      </c>
      <c r="P50" s="70">
        <f t="shared" si="8"/>
        <v>0.85839065307215379</v>
      </c>
      <c r="Q50" s="70">
        <f t="shared" si="9"/>
        <v>0.71532554422679484</v>
      </c>
      <c r="R50" s="70">
        <f t="shared" si="10"/>
        <v>0.61313618076582421</v>
      </c>
      <c r="S50" s="82">
        <f t="shared" si="4"/>
        <v>54.436556906347363</v>
      </c>
    </row>
    <row r="51" spans="1:19" x14ac:dyDescent="0.35">
      <c r="A51" s="1"/>
      <c r="B51" s="1">
        <v>4</v>
      </c>
      <c r="C51" s="29">
        <v>48449</v>
      </c>
      <c r="D51" s="29">
        <v>43700</v>
      </c>
      <c r="E51" s="29">
        <v>59622</v>
      </c>
      <c r="F51" s="29">
        <v>37791</v>
      </c>
      <c r="G51" s="29">
        <v>44619</v>
      </c>
      <c r="H51" s="30">
        <v>45970</v>
      </c>
      <c r="I51" s="30"/>
      <c r="J51" s="5">
        <f t="shared" si="5"/>
        <v>44619</v>
      </c>
      <c r="K51" s="5">
        <f t="shared" si="6"/>
        <v>44619</v>
      </c>
      <c r="L51" s="32">
        <f t="shared" si="11"/>
        <v>0.89069984521688716</v>
      </c>
      <c r="M51" s="5">
        <f t="shared" si="2"/>
        <v>39266.503985530668</v>
      </c>
      <c r="N51" s="5">
        <f t="shared" si="3"/>
        <v>47119.804782636798</v>
      </c>
      <c r="O51" s="5">
        <f t="shared" si="7"/>
        <v>54973.105579742929</v>
      </c>
      <c r="P51" s="70">
        <f t="shared" si="8"/>
        <v>1.1363120082307729</v>
      </c>
      <c r="Q51" s="70">
        <f t="shared" si="9"/>
        <v>0.94692667352564408</v>
      </c>
      <c r="R51" s="70">
        <f t="shared" si="10"/>
        <v>0.8116514344505521</v>
      </c>
      <c r="S51" s="82">
        <f t="shared" si="4"/>
        <v>34.457181778777681</v>
      </c>
    </row>
    <row r="52" spans="1:19" x14ac:dyDescent="0.35">
      <c r="A52" s="1"/>
      <c r="B52" s="1">
        <v>5</v>
      </c>
      <c r="C52" s="29">
        <v>37475</v>
      </c>
      <c r="D52" s="29">
        <v>37480</v>
      </c>
      <c r="E52" s="29">
        <v>45970</v>
      </c>
      <c r="F52" s="29">
        <v>36716</v>
      </c>
      <c r="G52" s="29">
        <v>34060</v>
      </c>
      <c r="H52" s="29">
        <v>39835</v>
      </c>
      <c r="I52" s="30"/>
      <c r="J52" s="5">
        <f t="shared" si="5"/>
        <v>0</v>
      </c>
      <c r="K52" s="5">
        <f t="shared" si="6"/>
        <v>34060</v>
      </c>
      <c r="L52" s="32">
        <f t="shared" si="11"/>
        <v>0.89069984521688716</v>
      </c>
      <c r="M52" s="5">
        <f t="shared" si="2"/>
        <v>39266.503985530668</v>
      </c>
      <c r="N52" s="5">
        <f t="shared" si="3"/>
        <v>47119.804782636798</v>
      </c>
      <c r="O52" s="5">
        <f t="shared" si="7"/>
        <v>54973.105579742929</v>
      </c>
      <c r="P52" s="70">
        <f t="shared" si="8"/>
        <v>0.86740597055828517</v>
      </c>
      <c r="Q52" s="70">
        <f t="shared" si="9"/>
        <v>0.72283830879857103</v>
      </c>
      <c r="R52" s="70">
        <f t="shared" si="10"/>
        <v>0.61957569325591799</v>
      </c>
      <c r="S52" s="82">
        <f t="shared" si="4"/>
        <v>34.34716477651768</v>
      </c>
    </row>
    <row r="53" spans="1:19" x14ac:dyDescent="0.35">
      <c r="A53" s="1"/>
      <c r="B53" s="1">
        <v>6</v>
      </c>
      <c r="C53" s="29">
        <v>43315</v>
      </c>
      <c r="D53" s="29">
        <v>45400</v>
      </c>
      <c r="E53" s="29">
        <v>39835</v>
      </c>
      <c r="F53" s="29">
        <v>39005</v>
      </c>
      <c r="G53" s="29">
        <v>36025</v>
      </c>
      <c r="H53" s="29">
        <v>39205</v>
      </c>
      <c r="I53" s="30"/>
      <c r="J53" s="5">
        <f t="shared" si="5"/>
        <v>0</v>
      </c>
      <c r="K53" s="5">
        <f t="shared" si="6"/>
        <v>36025</v>
      </c>
      <c r="L53" s="32">
        <f t="shared" si="11"/>
        <v>0.89069984521688716</v>
      </c>
      <c r="M53" s="5">
        <f t="shared" si="2"/>
        <v>39266.503985530668</v>
      </c>
      <c r="N53" s="5">
        <f t="shared" si="3"/>
        <v>47119.804782636798</v>
      </c>
      <c r="O53" s="5">
        <f t="shared" si="7"/>
        <v>54973.105579742929</v>
      </c>
      <c r="P53" s="70">
        <f t="shared" si="8"/>
        <v>0.91744862270587846</v>
      </c>
      <c r="Q53" s="70">
        <f t="shared" si="9"/>
        <v>0.76454051892156549</v>
      </c>
      <c r="R53" s="70">
        <f t="shared" si="10"/>
        <v>0.65532044478991325</v>
      </c>
      <c r="S53" s="82">
        <f>IF(ISBLANK(E53),#N/A,(E53/(C53/28)))</f>
        <v>25.750432875447302</v>
      </c>
    </row>
    <row r="54" spans="1:19" x14ac:dyDescent="0.35">
      <c r="A54" s="1"/>
      <c r="B54" s="1">
        <v>7</v>
      </c>
      <c r="C54" s="29">
        <v>45605</v>
      </c>
      <c r="D54" s="29">
        <v>42444</v>
      </c>
      <c r="E54" s="29">
        <v>39205</v>
      </c>
      <c r="F54" s="29">
        <v>42968</v>
      </c>
      <c r="G54" s="29">
        <v>36369</v>
      </c>
      <c r="H54" s="29">
        <v>41844</v>
      </c>
      <c r="I54" s="30"/>
      <c r="J54" s="5">
        <f t="shared" si="5"/>
        <v>0</v>
      </c>
      <c r="K54" s="5">
        <f t="shared" si="6"/>
        <v>36369</v>
      </c>
      <c r="L54" s="32">
        <f t="shared" si="11"/>
        <v>0.89069984521688716</v>
      </c>
      <c r="M54" s="5">
        <f t="shared" si="2"/>
        <v>39266.503985530668</v>
      </c>
      <c r="N54" s="5">
        <f t="shared" si="3"/>
        <v>47119.804782636798</v>
      </c>
      <c r="O54" s="5">
        <f t="shared" si="7"/>
        <v>54973.105579742929</v>
      </c>
      <c r="P54" s="70">
        <f t="shared" si="8"/>
        <v>0.92620927020652588</v>
      </c>
      <c r="Q54" s="70">
        <f t="shared" si="9"/>
        <v>0.77184105850543827</v>
      </c>
      <c r="R54" s="70">
        <f t="shared" si="10"/>
        <v>0.66157805014751858</v>
      </c>
      <c r="S54" s="82">
        <f t="shared" ref="S54:S112" si="12">IF(ISBLANK(E54),#N/A,(E54/(C54/28)))</f>
        <v>24.070606293169607</v>
      </c>
    </row>
    <row r="55" spans="1:19" x14ac:dyDescent="0.35">
      <c r="A55" s="1"/>
      <c r="B55" s="1">
        <v>8</v>
      </c>
      <c r="C55" s="29">
        <v>37634</v>
      </c>
      <c r="D55" s="29">
        <v>41500</v>
      </c>
      <c r="E55" s="29">
        <v>41844</v>
      </c>
      <c r="F55" s="29">
        <v>39958</v>
      </c>
      <c r="G55" s="29">
        <v>35302</v>
      </c>
      <c r="H55" s="29">
        <v>41757</v>
      </c>
      <c r="I55" s="30"/>
      <c r="J55" s="5">
        <f t="shared" si="5"/>
        <v>0</v>
      </c>
      <c r="K55" s="5">
        <f t="shared" si="6"/>
        <v>35302</v>
      </c>
      <c r="L55" s="32">
        <f t="shared" si="11"/>
        <v>0.89069984521688716</v>
      </c>
      <c r="M55" s="5">
        <f t="shared" si="2"/>
        <v>39266.503985530668</v>
      </c>
      <c r="N55" s="5">
        <f t="shared" si="3"/>
        <v>47119.804782636798</v>
      </c>
      <c r="O55" s="5">
        <f t="shared" si="7"/>
        <v>54973.105579742929</v>
      </c>
      <c r="P55" s="70">
        <f t="shared" si="8"/>
        <v>0.89903598275538998</v>
      </c>
      <c r="Q55" s="70">
        <f t="shared" si="9"/>
        <v>0.74919665229615828</v>
      </c>
      <c r="R55" s="70">
        <f t="shared" si="10"/>
        <v>0.64216855911099291</v>
      </c>
      <c r="S55" s="82">
        <f t="shared" si="12"/>
        <v>31.132274007546364</v>
      </c>
    </row>
    <row r="56" spans="1:19" x14ac:dyDescent="0.35">
      <c r="A56" s="1"/>
      <c r="B56" s="1">
        <v>9</v>
      </c>
      <c r="C56" s="29">
        <v>42972</v>
      </c>
      <c r="D56" s="29">
        <v>48050</v>
      </c>
      <c r="E56" s="29">
        <v>41757</v>
      </c>
      <c r="F56" s="29">
        <v>43887</v>
      </c>
      <c r="G56" s="29">
        <v>37295</v>
      </c>
      <c r="H56" s="29">
        <v>46941</v>
      </c>
      <c r="I56" s="30"/>
      <c r="J56" s="5">
        <f t="shared" si="5"/>
        <v>0</v>
      </c>
      <c r="K56" s="5">
        <f t="shared" si="6"/>
        <v>37295</v>
      </c>
      <c r="L56" s="32">
        <f t="shared" si="11"/>
        <v>0.89069984521688716</v>
      </c>
      <c r="M56" s="5">
        <f t="shared" si="2"/>
        <v>39266.503985530668</v>
      </c>
      <c r="N56" s="5">
        <f t="shared" si="3"/>
        <v>47119.804782636798</v>
      </c>
      <c r="O56" s="5">
        <f t="shared" si="7"/>
        <v>54973.105579742929</v>
      </c>
      <c r="P56" s="70">
        <f t="shared" si="8"/>
        <v>0.94979171086233838</v>
      </c>
      <c r="Q56" s="70">
        <f t="shared" si="9"/>
        <v>0.79149309238528198</v>
      </c>
      <c r="R56" s="70">
        <f t="shared" si="10"/>
        <v>0.67842265061595608</v>
      </c>
      <c r="S56" s="82">
        <f t="shared" si="12"/>
        <v>27.208321697849762</v>
      </c>
    </row>
    <row r="57" spans="1:19" x14ac:dyDescent="0.35">
      <c r="A57" s="1"/>
      <c r="B57" s="1">
        <v>10</v>
      </c>
      <c r="C57" s="29">
        <v>40239</v>
      </c>
      <c r="D57" s="29">
        <v>44653</v>
      </c>
      <c r="E57" s="29">
        <v>46941</v>
      </c>
      <c r="F57" s="29">
        <v>51784</v>
      </c>
      <c r="G57" s="29">
        <v>36357</v>
      </c>
      <c r="H57" s="29">
        <v>62082</v>
      </c>
      <c r="I57" s="30"/>
      <c r="J57" s="5">
        <f t="shared" si="5"/>
        <v>0</v>
      </c>
      <c r="K57" s="5">
        <f t="shared" si="6"/>
        <v>36357</v>
      </c>
      <c r="L57" s="32">
        <f t="shared" si="11"/>
        <v>0.89069984521688716</v>
      </c>
      <c r="M57" s="5">
        <f t="shared" si="2"/>
        <v>39266.503985530668</v>
      </c>
      <c r="N57" s="5">
        <f t="shared" si="3"/>
        <v>47119.804782636798</v>
      </c>
      <c r="O57" s="5">
        <f t="shared" si="7"/>
        <v>54973.105579742929</v>
      </c>
      <c r="P57" s="70">
        <f t="shared" si="8"/>
        <v>0.92590366622394515</v>
      </c>
      <c r="Q57" s="70">
        <f t="shared" si="9"/>
        <v>0.77158638851995431</v>
      </c>
      <c r="R57" s="70">
        <f t="shared" si="10"/>
        <v>0.66135976158853238</v>
      </c>
      <c r="S57" s="82">
        <f t="shared" si="12"/>
        <v>32.663535376127633</v>
      </c>
    </row>
    <row r="58" spans="1:19" x14ac:dyDescent="0.35">
      <c r="A58" s="1"/>
      <c r="B58" s="1">
        <v>11</v>
      </c>
      <c r="C58" s="29">
        <v>40594</v>
      </c>
      <c r="D58" s="29">
        <v>38850</v>
      </c>
      <c r="E58" s="29">
        <v>62082</v>
      </c>
      <c r="F58" s="29">
        <v>41986</v>
      </c>
      <c r="G58" s="29">
        <v>38249</v>
      </c>
      <c r="H58" s="29">
        <v>60622</v>
      </c>
      <c r="I58" s="30"/>
      <c r="J58" s="5">
        <f t="shared" si="5"/>
        <v>0</v>
      </c>
      <c r="K58" s="5">
        <f t="shared" si="6"/>
        <v>38249</v>
      </c>
      <c r="L58" s="32">
        <f t="shared" si="11"/>
        <v>0.89069984521688716</v>
      </c>
      <c r="M58" s="5">
        <f t="shared" si="2"/>
        <v>39266.503985530668</v>
      </c>
      <c r="N58" s="5">
        <f t="shared" si="3"/>
        <v>47119.804782636798</v>
      </c>
      <c r="O58" s="5">
        <f t="shared" si="7"/>
        <v>54973.105579742929</v>
      </c>
      <c r="P58" s="70">
        <f t="shared" si="8"/>
        <v>0.97408722747750576</v>
      </c>
      <c r="Q58" s="70">
        <f t="shared" si="9"/>
        <v>0.81173935623125493</v>
      </c>
      <c r="R58" s="70">
        <f t="shared" si="10"/>
        <v>0.69577659105536138</v>
      </c>
      <c r="S58" s="82">
        <f t="shared" si="12"/>
        <v>42.821500714391291</v>
      </c>
    </row>
    <row r="59" spans="1:19" x14ac:dyDescent="0.35">
      <c r="A59" s="1"/>
      <c r="B59" s="1">
        <v>12</v>
      </c>
      <c r="C59" s="29">
        <v>39692</v>
      </c>
      <c r="D59" s="29">
        <v>33400</v>
      </c>
      <c r="E59" s="29">
        <v>60622</v>
      </c>
      <c r="F59" s="29">
        <v>29327</v>
      </c>
      <c r="G59" s="29">
        <v>37156</v>
      </c>
      <c r="H59" s="29">
        <v>53729</v>
      </c>
      <c r="I59" s="30"/>
      <c r="J59" s="5">
        <f t="shared" si="5"/>
        <v>0</v>
      </c>
      <c r="K59" s="5">
        <f t="shared" si="6"/>
        <v>37156</v>
      </c>
      <c r="L59" s="32">
        <f t="shared" si="11"/>
        <v>0.89069984521688716</v>
      </c>
      <c r="M59" s="5">
        <f t="shared" si="2"/>
        <v>39266.503985530668</v>
      </c>
      <c r="N59" s="5">
        <f t="shared" si="3"/>
        <v>47119.804782636798</v>
      </c>
      <c r="O59" s="5">
        <f t="shared" si="7"/>
        <v>54973.105579742929</v>
      </c>
      <c r="P59" s="70">
        <f t="shared" si="8"/>
        <v>0.94625179806411164</v>
      </c>
      <c r="Q59" s="70">
        <f t="shared" si="9"/>
        <v>0.78854316505342636</v>
      </c>
      <c r="R59" s="70">
        <f t="shared" si="10"/>
        <v>0.67589414147436555</v>
      </c>
      <c r="S59" s="82">
        <f t="shared" si="12"/>
        <v>42.764688098357347</v>
      </c>
    </row>
    <row r="60" spans="1:19" x14ac:dyDescent="0.35">
      <c r="A60" s="1"/>
      <c r="B60" s="1">
        <v>13</v>
      </c>
      <c r="C60" s="29">
        <v>36824</v>
      </c>
      <c r="D60" s="29">
        <v>26150</v>
      </c>
      <c r="E60" s="29">
        <v>53729</v>
      </c>
      <c r="F60" s="79">
        <v>48599</v>
      </c>
      <c r="G60" s="79">
        <v>35991</v>
      </c>
      <c r="H60" s="29">
        <v>62024</v>
      </c>
      <c r="I60" s="30"/>
      <c r="J60" s="5">
        <f t="shared" si="5"/>
        <v>0</v>
      </c>
      <c r="K60" s="5">
        <f t="shared" si="6"/>
        <v>35991</v>
      </c>
      <c r="L60" s="32">
        <f t="shared" si="11"/>
        <v>0.89069984521688716</v>
      </c>
      <c r="M60" s="5">
        <f>($C$41*$L60*60*$M$45)</f>
        <v>39266.503985530668</v>
      </c>
      <c r="N60" s="5">
        <f>($C$41*$L60*60*$Q$45)</f>
        <v>47119.804782636798</v>
      </c>
      <c r="O60" s="5">
        <f>$C$41*$L60*60*$U$45</f>
        <v>54973.105579742929</v>
      </c>
      <c r="P60" s="70">
        <f t="shared" ref="P60" si="13">IF(K60=0,0%,K60/M60)</f>
        <v>0.91658274475523316</v>
      </c>
      <c r="Q60" s="70">
        <f t="shared" ref="Q60" si="14">IF(K60=0,0%,K60/N60)</f>
        <v>0.76381895396269428</v>
      </c>
      <c r="R60" s="70">
        <f t="shared" ref="R60" si="15">IF(K60=0,0%,K60/O60)</f>
        <v>0.65470196053945229</v>
      </c>
      <c r="S60" s="82">
        <f>IF(ISBLANK(E60),#N/A,(E60/(C60/35)))</f>
        <v>51.06764610036933</v>
      </c>
    </row>
    <row r="61" spans="1:19" s="233" customFormat="1" x14ac:dyDescent="0.35">
      <c r="A61" s="226">
        <f>$A$35</f>
        <v>2025</v>
      </c>
      <c r="B61" s="226">
        <v>1</v>
      </c>
      <c r="C61" s="227">
        <v>35225</v>
      </c>
      <c r="D61" s="228">
        <v>29100</v>
      </c>
      <c r="E61" s="228">
        <f t="shared" ref="E61" si="16">H60</f>
        <v>62024</v>
      </c>
      <c r="F61" s="228">
        <v>36368</v>
      </c>
      <c r="G61" s="228">
        <v>36779</v>
      </c>
      <c r="H61" s="228">
        <v>58863</v>
      </c>
      <c r="I61" s="227"/>
      <c r="J61" s="229">
        <f>IF(G61&gt;0,G61,0)</f>
        <v>36779</v>
      </c>
      <c r="K61" s="229">
        <f t="shared" si="6"/>
        <v>36779</v>
      </c>
      <c r="L61" s="244">
        <f>'KDT Q1 25 '!J211</f>
        <v>0.97754166734504333</v>
      </c>
      <c r="M61" s="229">
        <f t="shared" si="2"/>
        <v>43094.925841689917</v>
      </c>
      <c r="N61" s="229">
        <f t="shared" si="3"/>
        <v>51713.911010027899</v>
      </c>
      <c r="O61" s="229">
        <f t="shared" si="7"/>
        <v>60332.896178365881</v>
      </c>
      <c r="P61" s="231">
        <f t="shared" si="8"/>
        <v>0.85344154286535734</v>
      </c>
      <c r="Q61" s="231">
        <f t="shared" si="9"/>
        <v>0.71120128572113106</v>
      </c>
      <c r="R61" s="231">
        <f t="shared" si="10"/>
        <v>0.60960110204668383</v>
      </c>
      <c r="S61" s="232">
        <f t="shared" si="12"/>
        <v>49.30225691980128</v>
      </c>
    </row>
    <row r="62" spans="1:19" s="233" customFormat="1" x14ac:dyDescent="0.35">
      <c r="A62" s="226"/>
      <c r="B62" s="226">
        <v>2</v>
      </c>
      <c r="C62" s="227">
        <v>32913</v>
      </c>
      <c r="D62" s="228">
        <v>37187</v>
      </c>
      <c r="E62" s="228">
        <f t="shared" ref="E62:E73" si="17">H61</f>
        <v>58863</v>
      </c>
      <c r="F62" s="228">
        <v>34950</v>
      </c>
      <c r="G62" s="228">
        <v>34704</v>
      </c>
      <c r="H62" s="228">
        <v>56956</v>
      </c>
      <c r="I62" s="227"/>
      <c r="J62" s="229">
        <f t="shared" ref="J62:J73" si="18">IF(G62&gt;0,G62,0)</f>
        <v>34704</v>
      </c>
      <c r="K62" s="229">
        <f t="shared" si="6"/>
        <v>34704</v>
      </c>
      <c r="L62" s="230">
        <f t="shared" si="11"/>
        <v>0.97754166734504333</v>
      </c>
      <c r="M62" s="229">
        <f t="shared" si="2"/>
        <v>43094.925841689917</v>
      </c>
      <c r="N62" s="229">
        <f t="shared" si="3"/>
        <v>51713.911010027899</v>
      </c>
      <c r="O62" s="229">
        <f t="shared" si="7"/>
        <v>60332.896178365881</v>
      </c>
      <c r="P62" s="231">
        <f t="shared" si="8"/>
        <v>0.80529202271946931</v>
      </c>
      <c r="Q62" s="231">
        <f t="shared" si="9"/>
        <v>0.67107668559955769</v>
      </c>
      <c r="R62" s="231">
        <f t="shared" si="10"/>
        <v>0.57520858765676375</v>
      </c>
      <c r="S62" s="232">
        <f t="shared" si="12"/>
        <v>50.076383192051772</v>
      </c>
    </row>
    <row r="63" spans="1:19" s="233" customFormat="1" x14ac:dyDescent="0.35">
      <c r="A63" s="226"/>
      <c r="B63" s="226">
        <v>3</v>
      </c>
      <c r="C63" s="227">
        <v>33267</v>
      </c>
      <c r="D63" s="228">
        <v>27667</v>
      </c>
      <c r="E63" s="228">
        <f>H62</f>
        <v>56956</v>
      </c>
      <c r="F63" s="228">
        <v>43090</v>
      </c>
      <c r="G63" s="228">
        <v>34473</v>
      </c>
      <c r="H63" s="228">
        <v>57293</v>
      </c>
      <c r="I63" s="227"/>
      <c r="J63" s="229">
        <f t="shared" si="18"/>
        <v>34473</v>
      </c>
      <c r="K63" s="229">
        <f t="shared" si="6"/>
        <v>34473</v>
      </c>
      <c r="L63" s="230">
        <f t="shared" si="11"/>
        <v>0.97754166734504333</v>
      </c>
      <c r="M63" s="229">
        <f t="shared" si="2"/>
        <v>43094.925841689917</v>
      </c>
      <c r="N63" s="229">
        <f t="shared" si="3"/>
        <v>51713.911010027899</v>
      </c>
      <c r="O63" s="229">
        <f t="shared" si="7"/>
        <v>60332.896178365881</v>
      </c>
      <c r="P63" s="231">
        <f t="shared" si="8"/>
        <v>0.79993176288636081</v>
      </c>
      <c r="Q63" s="231">
        <f t="shared" si="9"/>
        <v>0.66660980240530066</v>
      </c>
      <c r="R63" s="231">
        <f t="shared" si="10"/>
        <v>0.57137983063311482</v>
      </c>
      <c r="S63" s="232">
        <f t="shared" si="12"/>
        <v>47.938437490606304</v>
      </c>
    </row>
    <row r="64" spans="1:19" s="233" customFormat="1" x14ac:dyDescent="0.35">
      <c r="A64" s="226"/>
      <c r="B64" s="226">
        <v>4</v>
      </c>
      <c r="C64" s="227">
        <v>39571</v>
      </c>
      <c r="D64" s="228">
        <v>34100</v>
      </c>
      <c r="E64" s="228">
        <f t="shared" si="17"/>
        <v>57293</v>
      </c>
      <c r="F64" s="228">
        <v>37868</v>
      </c>
      <c r="G64" s="228">
        <v>40406</v>
      </c>
      <c r="H64" s="228">
        <v>50117</v>
      </c>
      <c r="I64" s="227"/>
      <c r="J64" s="229">
        <f t="shared" si="18"/>
        <v>40406</v>
      </c>
      <c r="K64" s="229">
        <f t="shared" si="6"/>
        <v>40406</v>
      </c>
      <c r="L64" s="230">
        <f t="shared" si="11"/>
        <v>0.97754166734504333</v>
      </c>
      <c r="M64" s="229">
        <f t="shared" si="2"/>
        <v>43094.925841689917</v>
      </c>
      <c r="N64" s="229">
        <f t="shared" si="3"/>
        <v>51713.911010027899</v>
      </c>
      <c r="O64" s="229">
        <f t="shared" si="7"/>
        <v>60332.896178365881</v>
      </c>
      <c r="P64" s="231">
        <f t="shared" si="8"/>
        <v>0.9376045836215674</v>
      </c>
      <c r="Q64" s="231">
        <f t="shared" si="9"/>
        <v>0.78133715301797291</v>
      </c>
      <c r="R64" s="231">
        <f t="shared" si="10"/>
        <v>0.66971755972969105</v>
      </c>
      <c r="S64" s="232">
        <f t="shared" si="12"/>
        <v>40.53989032372192</v>
      </c>
    </row>
    <row r="65" spans="1:19" s="233" customFormat="1" x14ac:dyDescent="0.35">
      <c r="A65" s="226"/>
      <c r="B65" s="226">
        <v>5</v>
      </c>
      <c r="C65" s="227">
        <v>39903</v>
      </c>
      <c r="D65" s="234">
        <v>32300</v>
      </c>
      <c r="E65" s="228">
        <f t="shared" si="17"/>
        <v>50117</v>
      </c>
      <c r="F65" s="228"/>
      <c r="G65" s="228"/>
      <c r="H65" s="228">
        <f t="shared" ref="H65:H73" si="19">+H64-C65+D65</f>
        <v>42514</v>
      </c>
      <c r="I65" s="227"/>
      <c r="J65" s="229">
        <f t="shared" si="18"/>
        <v>0</v>
      </c>
      <c r="K65" s="229">
        <f t="shared" si="6"/>
        <v>39903</v>
      </c>
      <c r="L65" s="230">
        <f t="shared" si="11"/>
        <v>0.97754166734504333</v>
      </c>
      <c r="M65" s="229">
        <f t="shared" si="2"/>
        <v>43094.925841689917</v>
      </c>
      <c r="N65" s="229">
        <f t="shared" si="3"/>
        <v>51713.911010027899</v>
      </c>
      <c r="O65" s="229">
        <f t="shared" si="7"/>
        <v>60332.896178365881</v>
      </c>
      <c r="P65" s="231">
        <f t="shared" si="8"/>
        <v>0.92593267584644368</v>
      </c>
      <c r="Q65" s="231">
        <f t="shared" si="9"/>
        <v>0.7716105632053698</v>
      </c>
      <c r="R65" s="231">
        <f t="shared" si="10"/>
        <v>0.66138048274745986</v>
      </c>
      <c r="S65" s="232">
        <f t="shared" si="12"/>
        <v>35.167180412500315</v>
      </c>
    </row>
    <row r="66" spans="1:19" s="233" customFormat="1" x14ac:dyDescent="0.35">
      <c r="A66" s="226"/>
      <c r="B66" s="226">
        <v>6</v>
      </c>
      <c r="C66" s="227">
        <v>37558</v>
      </c>
      <c r="D66" s="234">
        <v>35600</v>
      </c>
      <c r="E66" s="228">
        <f t="shared" si="17"/>
        <v>42514</v>
      </c>
      <c r="F66" s="228"/>
      <c r="G66" s="228"/>
      <c r="H66" s="228">
        <f t="shared" si="19"/>
        <v>40556</v>
      </c>
      <c r="I66" s="227"/>
      <c r="J66" s="229">
        <f t="shared" si="18"/>
        <v>0</v>
      </c>
      <c r="K66" s="229">
        <f t="shared" si="6"/>
        <v>37558</v>
      </c>
      <c r="L66" s="230">
        <f t="shared" si="11"/>
        <v>0.97754166734504333</v>
      </c>
      <c r="M66" s="229">
        <f t="shared" si="2"/>
        <v>43094.925841689917</v>
      </c>
      <c r="N66" s="229">
        <f t="shared" si="3"/>
        <v>51713.911010027899</v>
      </c>
      <c r="O66" s="229">
        <f t="shared" si="7"/>
        <v>60332.896178365881</v>
      </c>
      <c r="P66" s="231">
        <f t="shared" si="8"/>
        <v>0.87151791693458469</v>
      </c>
      <c r="Q66" s="231">
        <f t="shared" si="9"/>
        <v>0.72626493077882059</v>
      </c>
      <c r="R66" s="231">
        <f t="shared" si="10"/>
        <v>0.62251279781041768</v>
      </c>
      <c r="S66" s="232">
        <f t="shared" si="12"/>
        <v>31.694765429469086</v>
      </c>
    </row>
    <row r="67" spans="1:19" s="233" customFormat="1" x14ac:dyDescent="0.35">
      <c r="A67" s="226"/>
      <c r="B67" s="226">
        <v>7</v>
      </c>
      <c r="C67" s="227">
        <v>37176</v>
      </c>
      <c r="D67" s="234">
        <v>45800</v>
      </c>
      <c r="E67" s="228">
        <f t="shared" si="17"/>
        <v>40556</v>
      </c>
      <c r="F67" s="228"/>
      <c r="G67" s="228"/>
      <c r="H67" s="228">
        <f t="shared" si="19"/>
        <v>49180</v>
      </c>
      <c r="I67" s="227"/>
      <c r="J67" s="229">
        <f t="shared" si="18"/>
        <v>0</v>
      </c>
      <c r="K67" s="229">
        <f t="shared" si="6"/>
        <v>37176</v>
      </c>
      <c r="L67" s="230">
        <f t="shared" si="11"/>
        <v>0.97754166734504333</v>
      </c>
      <c r="M67" s="229">
        <f t="shared" si="2"/>
        <v>43094.925841689917</v>
      </c>
      <c r="N67" s="229">
        <f t="shared" si="3"/>
        <v>51713.911010027899</v>
      </c>
      <c r="O67" s="229">
        <f t="shared" si="7"/>
        <v>60332.896178365881</v>
      </c>
      <c r="P67" s="231">
        <f t="shared" si="8"/>
        <v>0.86265376431013685</v>
      </c>
      <c r="Q67" s="231">
        <f t="shared" si="9"/>
        <v>0.71887813692511404</v>
      </c>
      <c r="R67" s="231">
        <f t="shared" si="10"/>
        <v>0.61618126022152631</v>
      </c>
      <c r="S67" s="232">
        <f t="shared" si="12"/>
        <v>30.545728426942112</v>
      </c>
    </row>
    <row r="68" spans="1:19" s="233" customFormat="1" x14ac:dyDescent="0.35">
      <c r="A68" s="226"/>
      <c r="B68" s="226">
        <v>8</v>
      </c>
      <c r="C68" s="227">
        <v>35565</v>
      </c>
      <c r="D68" s="234">
        <v>43100</v>
      </c>
      <c r="E68" s="228">
        <f t="shared" si="17"/>
        <v>49180</v>
      </c>
      <c r="F68" s="228"/>
      <c r="G68" s="228"/>
      <c r="H68" s="228">
        <f t="shared" si="19"/>
        <v>56715</v>
      </c>
      <c r="I68" s="227"/>
      <c r="J68" s="229">
        <f t="shared" si="18"/>
        <v>0</v>
      </c>
      <c r="K68" s="229">
        <f t="shared" si="6"/>
        <v>35565</v>
      </c>
      <c r="L68" s="230">
        <f t="shared" si="11"/>
        <v>0.97754166734504333</v>
      </c>
      <c r="M68" s="229">
        <f t="shared" si="2"/>
        <v>43094.925841689917</v>
      </c>
      <c r="N68" s="229">
        <f t="shared" si="3"/>
        <v>51713.911010027899</v>
      </c>
      <c r="O68" s="229">
        <f t="shared" si="7"/>
        <v>60332.896178365881</v>
      </c>
      <c r="P68" s="231">
        <f t="shared" si="8"/>
        <v>0.82527117300650998</v>
      </c>
      <c r="Q68" s="231">
        <f t="shared" si="9"/>
        <v>0.68772597750542508</v>
      </c>
      <c r="R68" s="231">
        <f t="shared" si="10"/>
        <v>0.58947940929036435</v>
      </c>
      <c r="S68" s="232">
        <f t="shared" si="12"/>
        <v>38.71896527484887</v>
      </c>
    </row>
    <row r="69" spans="1:19" s="233" customFormat="1" x14ac:dyDescent="0.35">
      <c r="A69" s="226"/>
      <c r="B69" s="226">
        <v>9</v>
      </c>
      <c r="C69" s="227">
        <v>36735</v>
      </c>
      <c r="D69" s="234">
        <v>36350</v>
      </c>
      <c r="E69" s="228">
        <f t="shared" si="17"/>
        <v>56715</v>
      </c>
      <c r="F69" s="228"/>
      <c r="G69" s="228"/>
      <c r="H69" s="228">
        <f t="shared" si="19"/>
        <v>56330</v>
      </c>
      <c r="I69" s="227"/>
      <c r="J69" s="229">
        <f t="shared" si="18"/>
        <v>0</v>
      </c>
      <c r="K69" s="229">
        <f t="shared" si="6"/>
        <v>36735</v>
      </c>
      <c r="L69" s="230">
        <f t="shared" si="11"/>
        <v>0.97754166734504333</v>
      </c>
      <c r="M69" s="229">
        <f t="shared" si="2"/>
        <v>43094.925841689917</v>
      </c>
      <c r="N69" s="229">
        <f t="shared" si="3"/>
        <v>51713.911010027899</v>
      </c>
      <c r="O69" s="229">
        <f t="shared" si="7"/>
        <v>60332.896178365881</v>
      </c>
      <c r="P69" s="231">
        <f t="shared" si="8"/>
        <v>0.85242054099238429</v>
      </c>
      <c r="Q69" s="231">
        <f t="shared" si="9"/>
        <v>0.71035045082698689</v>
      </c>
      <c r="R69" s="231">
        <f t="shared" si="10"/>
        <v>0.60887181499456022</v>
      </c>
      <c r="S69" s="232">
        <f t="shared" si="12"/>
        <v>43.229073091057572</v>
      </c>
    </row>
    <row r="70" spans="1:19" s="233" customFormat="1" x14ac:dyDescent="0.35">
      <c r="A70" s="226"/>
      <c r="B70" s="226">
        <v>10</v>
      </c>
      <c r="C70" s="234">
        <f>AVERAGE(C57:C60)</f>
        <v>39337.25</v>
      </c>
      <c r="D70" s="234">
        <f>+C70</f>
        <v>39337.25</v>
      </c>
      <c r="E70" s="228">
        <f t="shared" si="17"/>
        <v>56330</v>
      </c>
      <c r="F70" s="228"/>
      <c r="G70" s="228"/>
      <c r="H70" s="228">
        <f t="shared" si="19"/>
        <v>56330</v>
      </c>
      <c r="I70" s="227"/>
      <c r="J70" s="229">
        <f t="shared" si="18"/>
        <v>0</v>
      </c>
      <c r="K70" s="229">
        <f t="shared" si="6"/>
        <v>39337.25</v>
      </c>
      <c r="L70" s="230">
        <f t="shared" si="11"/>
        <v>0.97754166734504333</v>
      </c>
      <c r="M70" s="229">
        <f t="shared" si="2"/>
        <v>43094.925841689917</v>
      </c>
      <c r="N70" s="229">
        <f t="shared" si="3"/>
        <v>51713.911010027899</v>
      </c>
      <c r="O70" s="229">
        <f t="shared" si="7"/>
        <v>60332.896178365881</v>
      </c>
      <c r="P70" s="231">
        <f t="shared" si="8"/>
        <v>0.91280468017293226</v>
      </c>
      <c r="Q70" s="231">
        <f t="shared" si="9"/>
        <v>0.76067056681077694</v>
      </c>
      <c r="R70" s="231">
        <f t="shared" si="10"/>
        <v>0.65200334298066598</v>
      </c>
      <c r="S70" s="232">
        <f t="shared" si="12"/>
        <v>40.095329490495651</v>
      </c>
    </row>
    <row r="71" spans="1:19" s="233" customFormat="1" x14ac:dyDescent="0.35">
      <c r="A71" s="226"/>
      <c r="B71" s="226">
        <v>11</v>
      </c>
      <c r="C71" s="234">
        <f>+C70</f>
        <v>39337.25</v>
      </c>
      <c r="D71" s="234">
        <f t="shared" ref="D70:D86" si="20">+D70</f>
        <v>39337.25</v>
      </c>
      <c r="E71" s="228">
        <f t="shared" si="17"/>
        <v>56330</v>
      </c>
      <c r="F71" s="228"/>
      <c r="G71" s="228"/>
      <c r="H71" s="228">
        <f t="shared" si="19"/>
        <v>56330</v>
      </c>
      <c r="I71" s="227"/>
      <c r="J71" s="229">
        <f t="shared" si="18"/>
        <v>0</v>
      </c>
      <c r="K71" s="229">
        <f t="shared" si="6"/>
        <v>39337.25</v>
      </c>
      <c r="L71" s="230">
        <f t="shared" si="11"/>
        <v>0.97754166734504333</v>
      </c>
      <c r="M71" s="229">
        <f t="shared" si="2"/>
        <v>43094.925841689917</v>
      </c>
      <c r="N71" s="229">
        <f t="shared" si="3"/>
        <v>51713.911010027899</v>
      </c>
      <c r="O71" s="229">
        <f t="shared" si="7"/>
        <v>60332.896178365881</v>
      </c>
      <c r="P71" s="231">
        <f t="shared" si="8"/>
        <v>0.91280468017293226</v>
      </c>
      <c r="Q71" s="231">
        <f t="shared" si="9"/>
        <v>0.76067056681077694</v>
      </c>
      <c r="R71" s="231">
        <f t="shared" si="10"/>
        <v>0.65200334298066598</v>
      </c>
      <c r="S71" s="232">
        <f t="shared" si="12"/>
        <v>40.095329490495651</v>
      </c>
    </row>
    <row r="72" spans="1:19" s="233" customFormat="1" x14ac:dyDescent="0.35">
      <c r="A72" s="226"/>
      <c r="B72" s="226">
        <v>12</v>
      </c>
      <c r="C72" s="234">
        <f t="shared" ref="C72:C86" si="21">+C71</f>
        <v>39337.25</v>
      </c>
      <c r="D72" s="234">
        <f t="shared" si="20"/>
        <v>39337.25</v>
      </c>
      <c r="E72" s="228">
        <f t="shared" si="17"/>
        <v>56330</v>
      </c>
      <c r="F72" s="228"/>
      <c r="G72" s="228"/>
      <c r="H72" s="228">
        <f t="shared" si="19"/>
        <v>56330</v>
      </c>
      <c r="I72" s="227"/>
      <c r="J72" s="229">
        <f t="shared" si="18"/>
        <v>0</v>
      </c>
      <c r="K72" s="229">
        <f t="shared" si="6"/>
        <v>39337.25</v>
      </c>
      <c r="L72" s="230">
        <f t="shared" si="11"/>
        <v>0.97754166734504333</v>
      </c>
      <c r="M72" s="229">
        <f t="shared" si="2"/>
        <v>43094.925841689917</v>
      </c>
      <c r="N72" s="229">
        <f t="shared" si="3"/>
        <v>51713.911010027899</v>
      </c>
      <c r="O72" s="229">
        <f t="shared" si="7"/>
        <v>60332.896178365881</v>
      </c>
      <c r="P72" s="231">
        <f t="shared" si="8"/>
        <v>0.91280468017293226</v>
      </c>
      <c r="Q72" s="231">
        <f t="shared" si="9"/>
        <v>0.76067056681077694</v>
      </c>
      <c r="R72" s="231">
        <f t="shared" si="10"/>
        <v>0.65200334298066598</v>
      </c>
      <c r="S72" s="232">
        <f t="shared" si="12"/>
        <v>40.095329490495651</v>
      </c>
    </row>
    <row r="73" spans="1:19" s="233" customFormat="1" x14ac:dyDescent="0.35">
      <c r="A73" s="226"/>
      <c r="B73" s="226">
        <v>13</v>
      </c>
      <c r="C73" s="234">
        <f t="shared" si="21"/>
        <v>39337.25</v>
      </c>
      <c r="D73" s="234">
        <f t="shared" si="20"/>
        <v>39337.25</v>
      </c>
      <c r="E73" s="228">
        <f t="shared" si="17"/>
        <v>56330</v>
      </c>
      <c r="F73" s="227"/>
      <c r="G73" s="227"/>
      <c r="H73" s="228">
        <f t="shared" si="19"/>
        <v>56330</v>
      </c>
      <c r="I73" s="227"/>
      <c r="J73" s="229">
        <f t="shared" si="18"/>
        <v>0</v>
      </c>
      <c r="K73" s="229">
        <f t="shared" si="6"/>
        <v>39337.25</v>
      </c>
      <c r="L73" s="230">
        <f>L72</f>
        <v>0.97754166734504333</v>
      </c>
      <c r="M73" s="229">
        <f t="shared" si="2"/>
        <v>43094.925841689917</v>
      </c>
      <c r="N73" s="229">
        <f t="shared" si="3"/>
        <v>51713.911010027899</v>
      </c>
      <c r="O73" s="229">
        <f t="shared" si="7"/>
        <v>60332.896178365881</v>
      </c>
      <c r="P73" s="231">
        <f t="shared" ref="P73" si="22">IF(K73=0,0%,K73/M73)</f>
        <v>0.91280468017293226</v>
      </c>
      <c r="Q73" s="231">
        <f t="shared" ref="Q73" si="23">IF(K73=0,0%,K73/N73)</f>
        <v>0.76067056681077694</v>
      </c>
      <c r="R73" s="231">
        <f t="shared" ref="R73" si="24">IF(K73=0,0%,K73/O73)</f>
        <v>0.65200334298066598</v>
      </c>
      <c r="S73" s="232">
        <f t="shared" si="12"/>
        <v>40.095329490495651</v>
      </c>
    </row>
    <row r="74" spans="1:19" x14ac:dyDescent="0.35">
      <c r="A74" s="1">
        <f>$A$36</f>
        <v>2026</v>
      </c>
      <c r="B74" s="1">
        <v>1</v>
      </c>
      <c r="C74" s="234">
        <f t="shared" si="21"/>
        <v>39337.25</v>
      </c>
      <c r="D74" s="234">
        <f t="shared" si="20"/>
        <v>39337.25</v>
      </c>
      <c r="E74" s="76">
        <f t="shared" ref="E74:E76" si="25">H73</f>
        <v>56330</v>
      </c>
      <c r="F74" s="30"/>
      <c r="G74" s="30"/>
      <c r="H74" s="76">
        <f t="shared" ref="H74:H76" si="26">IF(F74&gt;0,E74+F74+I74-G74,E74+D74+I74-C74)</f>
        <v>56330</v>
      </c>
      <c r="I74" s="30"/>
      <c r="J74" s="5"/>
      <c r="K74" s="5">
        <f t="shared" si="6"/>
        <v>39337.25</v>
      </c>
      <c r="L74" s="32">
        <f>$L$73</f>
        <v>0.97754166734504333</v>
      </c>
      <c r="M74" s="5">
        <f t="shared" si="2"/>
        <v>43094.925841689917</v>
      </c>
      <c r="N74" s="5">
        <f t="shared" si="3"/>
        <v>51713.911010027899</v>
      </c>
      <c r="O74" s="5">
        <f t="shared" si="7"/>
        <v>60332.896178365881</v>
      </c>
      <c r="P74" s="225">
        <f t="shared" si="8"/>
        <v>0.91280468017293226</v>
      </c>
      <c r="Q74" s="225">
        <f t="shared" si="9"/>
        <v>0.76067056681077694</v>
      </c>
      <c r="R74" s="225">
        <f t="shared" si="10"/>
        <v>0.65200334298066598</v>
      </c>
      <c r="S74" s="82">
        <f t="shared" si="12"/>
        <v>40.095329490495651</v>
      </c>
    </row>
    <row r="75" spans="1:19" x14ac:dyDescent="0.35">
      <c r="A75" s="1"/>
      <c r="B75" s="1">
        <v>2</v>
      </c>
      <c r="C75" s="234">
        <f t="shared" si="21"/>
        <v>39337.25</v>
      </c>
      <c r="D75" s="234">
        <f t="shared" si="20"/>
        <v>39337.25</v>
      </c>
      <c r="E75" s="76">
        <f t="shared" si="25"/>
        <v>56330</v>
      </c>
      <c r="F75" s="30"/>
      <c r="G75" s="30"/>
      <c r="H75" s="76">
        <f t="shared" si="26"/>
        <v>56330</v>
      </c>
      <c r="I75" s="30"/>
      <c r="J75" s="5"/>
      <c r="K75" s="5">
        <f t="shared" si="6"/>
        <v>39337.25</v>
      </c>
      <c r="L75" s="32">
        <f t="shared" si="11"/>
        <v>0.97754166734504333</v>
      </c>
      <c r="M75" s="5">
        <f t="shared" si="2"/>
        <v>43094.925841689917</v>
      </c>
      <c r="N75" s="5">
        <f t="shared" si="3"/>
        <v>51713.911010027899</v>
      </c>
      <c r="O75" s="5">
        <f t="shared" si="7"/>
        <v>60332.896178365881</v>
      </c>
      <c r="P75" s="225">
        <f t="shared" si="8"/>
        <v>0.91280468017293226</v>
      </c>
      <c r="Q75" s="225">
        <f t="shared" si="9"/>
        <v>0.76067056681077694</v>
      </c>
      <c r="R75" s="225">
        <f t="shared" si="10"/>
        <v>0.65200334298066598</v>
      </c>
      <c r="S75" s="82">
        <f t="shared" si="12"/>
        <v>40.095329490495651</v>
      </c>
    </row>
    <row r="76" spans="1:19" x14ac:dyDescent="0.35">
      <c r="A76" s="1"/>
      <c r="B76" s="1">
        <v>3</v>
      </c>
      <c r="C76" s="234">
        <f t="shared" si="21"/>
        <v>39337.25</v>
      </c>
      <c r="D76" s="234">
        <f t="shared" si="20"/>
        <v>39337.25</v>
      </c>
      <c r="E76" s="76">
        <f t="shared" si="25"/>
        <v>56330</v>
      </c>
      <c r="F76" s="30"/>
      <c r="G76" s="30"/>
      <c r="H76" s="76">
        <f t="shared" si="26"/>
        <v>56330</v>
      </c>
      <c r="I76" s="30"/>
      <c r="J76" s="5"/>
      <c r="K76" s="5">
        <f t="shared" si="6"/>
        <v>39337.25</v>
      </c>
      <c r="L76" s="32">
        <f t="shared" si="11"/>
        <v>0.97754166734504333</v>
      </c>
      <c r="M76" s="5">
        <f t="shared" si="2"/>
        <v>43094.925841689917</v>
      </c>
      <c r="N76" s="5">
        <f t="shared" si="3"/>
        <v>51713.911010027899</v>
      </c>
      <c r="O76" s="5">
        <f t="shared" si="7"/>
        <v>60332.896178365881</v>
      </c>
      <c r="P76" s="225">
        <f t="shared" si="8"/>
        <v>0.91280468017293226</v>
      </c>
      <c r="Q76" s="225">
        <f t="shared" si="9"/>
        <v>0.76067056681077694</v>
      </c>
      <c r="R76" s="225">
        <f t="shared" si="10"/>
        <v>0.65200334298066598</v>
      </c>
      <c r="S76" s="82">
        <f t="shared" si="12"/>
        <v>40.095329490495651</v>
      </c>
    </row>
    <row r="77" spans="1:19" x14ac:dyDescent="0.35">
      <c r="A77" s="1"/>
      <c r="B77" s="1">
        <v>4</v>
      </c>
      <c r="C77" s="234">
        <f t="shared" si="21"/>
        <v>39337.25</v>
      </c>
      <c r="D77" s="234">
        <f t="shared" si="20"/>
        <v>39337.25</v>
      </c>
      <c r="E77" s="76">
        <f t="shared" ref="E77:E83" si="27">H76</f>
        <v>56330</v>
      </c>
      <c r="F77" s="30"/>
      <c r="G77" s="30"/>
      <c r="H77" s="76">
        <f t="shared" ref="H77:H84" si="28">IF(F77&gt;0,E77+F77+I77-G77,E77+D77+I77-C77)</f>
        <v>56330</v>
      </c>
      <c r="I77" s="30"/>
      <c r="J77" s="5"/>
      <c r="K77" s="5">
        <f t="shared" si="6"/>
        <v>39337.25</v>
      </c>
      <c r="L77" s="32">
        <f t="shared" si="11"/>
        <v>0.97754166734504333</v>
      </c>
      <c r="M77" s="5">
        <f t="shared" si="2"/>
        <v>43094.925841689917</v>
      </c>
      <c r="N77" s="5">
        <f t="shared" si="3"/>
        <v>51713.911010027899</v>
      </c>
      <c r="O77" s="5">
        <f t="shared" si="7"/>
        <v>60332.896178365881</v>
      </c>
      <c r="P77" s="225">
        <f t="shared" si="8"/>
        <v>0.91280468017293226</v>
      </c>
      <c r="Q77" s="225">
        <f t="shared" si="9"/>
        <v>0.76067056681077694</v>
      </c>
      <c r="R77" s="225">
        <f t="shared" si="10"/>
        <v>0.65200334298066598</v>
      </c>
      <c r="S77" s="82">
        <f t="shared" si="12"/>
        <v>40.095329490495651</v>
      </c>
    </row>
    <row r="78" spans="1:19" x14ac:dyDescent="0.35">
      <c r="A78" s="1"/>
      <c r="B78" s="1">
        <v>5</v>
      </c>
      <c r="C78" s="234">
        <f t="shared" si="21"/>
        <v>39337.25</v>
      </c>
      <c r="D78" s="234">
        <f t="shared" si="20"/>
        <v>39337.25</v>
      </c>
      <c r="E78" s="76">
        <f t="shared" si="27"/>
        <v>56330</v>
      </c>
      <c r="F78" s="30"/>
      <c r="G78" s="30"/>
      <c r="H78" s="76">
        <f t="shared" si="28"/>
        <v>56330</v>
      </c>
      <c r="I78" s="30"/>
      <c r="J78" s="5"/>
      <c r="K78" s="5">
        <f t="shared" si="6"/>
        <v>39337.25</v>
      </c>
      <c r="L78" s="32">
        <f t="shared" si="11"/>
        <v>0.97754166734504333</v>
      </c>
      <c r="M78" s="5">
        <f t="shared" si="2"/>
        <v>43094.925841689917</v>
      </c>
      <c r="N78" s="5">
        <f t="shared" si="3"/>
        <v>51713.911010027899</v>
      </c>
      <c r="O78" s="5">
        <f t="shared" si="7"/>
        <v>60332.896178365881</v>
      </c>
      <c r="P78" s="225">
        <f t="shared" si="8"/>
        <v>0.91280468017293226</v>
      </c>
      <c r="Q78" s="225">
        <f t="shared" si="9"/>
        <v>0.76067056681077694</v>
      </c>
      <c r="R78" s="225">
        <f t="shared" si="10"/>
        <v>0.65200334298066598</v>
      </c>
      <c r="S78" s="82">
        <f t="shared" si="12"/>
        <v>40.095329490495651</v>
      </c>
    </row>
    <row r="79" spans="1:19" x14ac:dyDescent="0.35">
      <c r="A79" s="1"/>
      <c r="B79" s="1">
        <v>6</v>
      </c>
      <c r="C79" s="234">
        <f t="shared" si="21"/>
        <v>39337.25</v>
      </c>
      <c r="D79" s="234">
        <f t="shared" si="20"/>
        <v>39337.25</v>
      </c>
      <c r="E79" s="76">
        <f t="shared" si="27"/>
        <v>56330</v>
      </c>
      <c r="F79" s="30"/>
      <c r="G79" s="30"/>
      <c r="H79" s="76">
        <f t="shared" si="28"/>
        <v>56330</v>
      </c>
      <c r="I79" s="30"/>
      <c r="J79" s="5"/>
      <c r="K79" s="5">
        <f t="shared" si="6"/>
        <v>39337.25</v>
      </c>
      <c r="L79" s="32">
        <f t="shared" si="11"/>
        <v>0.97754166734504333</v>
      </c>
      <c r="M79" s="5">
        <f t="shared" si="2"/>
        <v>43094.925841689917</v>
      </c>
      <c r="N79" s="5">
        <f t="shared" si="3"/>
        <v>51713.911010027899</v>
      </c>
      <c r="O79" s="5">
        <f t="shared" si="7"/>
        <v>60332.896178365881</v>
      </c>
      <c r="P79" s="225">
        <f t="shared" si="8"/>
        <v>0.91280468017293226</v>
      </c>
      <c r="Q79" s="225">
        <f t="shared" si="9"/>
        <v>0.76067056681077694</v>
      </c>
      <c r="R79" s="225">
        <f t="shared" si="10"/>
        <v>0.65200334298066598</v>
      </c>
      <c r="S79" s="82">
        <f t="shared" si="12"/>
        <v>40.095329490495651</v>
      </c>
    </row>
    <row r="80" spans="1:19" x14ac:dyDescent="0.35">
      <c r="A80" s="1"/>
      <c r="B80" s="1">
        <v>7</v>
      </c>
      <c r="C80" s="234">
        <f t="shared" si="21"/>
        <v>39337.25</v>
      </c>
      <c r="D80" s="234">
        <f t="shared" si="20"/>
        <v>39337.25</v>
      </c>
      <c r="E80" s="76">
        <f t="shared" si="27"/>
        <v>56330</v>
      </c>
      <c r="F80" s="30"/>
      <c r="G80" s="30"/>
      <c r="H80" s="76">
        <f t="shared" si="28"/>
        <v>56330</v>
      </c>
      <c r="I80" s="30"/>
      <c r="J80" s="5"/>
      <c r="K80" s="5">
        <f t="shared" si="6"/>
        <v>39337.25</v>
      </c>
      <c r="L80" s="32">
        <f t="shared" si="11"/>
        <v>0.97754166734504333</v>
      </c>
      <c r="M80" s="5">
        <f t="shared" si="2"/>
        <v>43094.925841689917</v>
      </c>
      <c r="N80" s="5">
        <f t="shared" si="3"/>
        <v>51713.911010027899</v>
      </c>
      <c r="O80" s="5">
        <f t="shared" si="7"/>
        <v>60332.896178365881</v>
      </c>
      <c r="P80" s="225">
        <f t="shared" si="8"/>
        <v>0.91280468017293226</v>
      </c>
      <c r="Q80" s="225">
        <f t="shared" si="9"/>
        <v>0.76067056681077694</v>
      </c>
      <c r="R80" s="225">
        <f t="shared" si="10"/>
        <v>0.65200334298066598</v>
      </c>
      <c r="S80" s="82">
        <f t="shared" si="12"/>
        <v>40.095329490495651</v>
      </c>
    </row>
    <row r="81" spans="1:19" x14ac:dyDescent="0.35">
      <c r="A81" s="1"/>
      <c r="B81" s="1">
        <v>8</v>
      </c>
      <c r="C81" s="234">
        <f t="shared" si="21"/>
        <v>39337.25</v>
      </c>
      <c r="D81" s="234">
        <f t="shared" si="20"/>
        <v>39337.25</v>
      </c>
      <c r="E81" s="76">
        <f t="shared" si="27"/>
        <v>56330</v>
      </c>
      <c r="F81" s="30"/>
      <c r="G81" s="30"/>
      <c r="H81" s="76">
        <f t="shared" si="28"/>
        <v>56330</v>
      </c>
      <c r="I81" s="30"/>
      <c r="J81" s="5"/>
      <c r="K81" s="5">
        <f t="shared" si="6"/>
        <v>39337.25</v>
      </c>
      <c r="L81" s="32">
        <f t="shared" si="11"/>
        <v>0.97754166734504333</v>
      </c>
      <c r="M81" s="5">
        <f t="shared" si="2"/>
        <v>43094.925841689917</v>
      </c>
      <c r="N81" s="5">
        <f t="shared" si="3"/>
        <v>51713.911010027899</v>
      </c>
      <c r="O81" s="5">
        <f t="shared" si="7"/>
        <v>60332.896178365881</v>
      </c>
      <c r="P81" s="225">
        <f t="shared" si="8"/>
        <v>0.91280468017293226</v>
      </c>
      <c r="Q81" s="225">
        <f t="shared" si="9"/>
        <v>0.76067056681077694</v>
      </c>
      <c r="R81" s="225">
        <f t="shared" si="10"/>
        <v>0.65200334298066598</v>
      </c>
      <c r="S81" s="82">
        <f t="shared" si="12"/>
        <v>40.095329490495651</v>
      </c>
    </row>
    <row r="82" spans="1:19" x14ac:dyDescent="0.35">
      <c r="A82" s="1"/>
      <c r="B82" s="1">
        <v>9</v>
      </c>
      <c r="C82" s="234">
        <f t="shared" si="21"/>
        <v>39337.25</v>
      </c>
      <c r="D82" s="234">
        <f t="shared" si="20"/>
        <v>39337.25</v>
      </c>
      <c r="E82" s="76">
        <f t="shared" si="27"/>
        <v>56330</v>
      </c>
      <c r="F82" s="30"/>
      <c r="G82" s="30"/>
      <c r="H82" s="76">
        <f t="shared" si="28"/>
        <v>56330</v>
      </c>
      <c r="I82" s="30"/>
      <c r="J82" s="5"/>
      <c r="K82" s="5">
        <f t="shared" si="6"/>
        <v>39337.25</v>
      </c>
      <c r="L82" s="32">
        <f t="shared" si="11"/>
        <v>0.97754166734504333</v>
      </c>
      <c r="M82" s="5">
        <f t="shared" si="2"/>
        <v>43094.925841689917</v>
      </c>
      <c r="N82" s="5">
        <f t="shared" si="3"/>
        <v>51713.911010027899</v>
      </c>
      <c r="O82" s="5">
        <f t="shared" si="7"/>
        <v>60332.896178365881</v>
      </c>
      <c r="P82" s="225">
        <f t="shared" si="8"/>
        <v>0.91280468017293226</v>
      </c>
      <c r="Q82" s="225">
        <f t="shared" si="9"/>
        <v>0.76067056681077694</v>
      </c>
      <c r="R82" s="225">
        <f t="shared" si="10"/>
        <v>0.65200334298066598</v>
      </c>
      <c r="S82" s="82">
        <f t="shared" si="12"/>
        <v>40.095329490495651</v>
      </c>
    </row>
    <row r="83" spans="1:19" x14ac:dyDescent="0.35">
      <c r="A83" s="1"/>
      <c r="B83" s="1">
        <v>10</v>
      </c>
      <c r="C83" s="234">
        <f t="shared" si="21"/>
        <v>39337.25</v>
      </c>
      <c r="D83" s="234">
        <f t="shared" si="20"/>
        <v>39337.25</v>
      </c>
      <c r="E83" s="76">
        <f t="shared" si="27"/>
        <v>56330</v>
      </c>
      <c r="F83" s="30"/>
      <c r="G83" s="30"/>
      <c r="H83" s="76">
        <f t="shared" si="28"/>
        <v>56330</v>
      </c>
      <c r="I83" s="30"/>
      <c r="J83" s="5"/>
      <c r="K83" s="5">
        <f t="shared" si="6"/>
        <v>39337.25</v>
      </c>
      <c r="L83" s="32">
        <f t="shared" si="11"/>
        <v>0.97754166734504333</v>
      </c>
      <c r="M83" s="5">
        <f t="shared" si="2"/>
        <v>43094.925841689917</v>
      </c>
      <c r="N83" s="5">
        <f t="shared" si="3"/>
        <v>51713.911010027899</v>
      </c>
      <c r="O83" s="5">
        <f t="shared" si="7"/>
        <v>60332.896178365881</v>
      </c>
      <c r="P83" s="225">
        <f t="shared" si="8"/>
        <v>0.91280468017293226</v>
      </c>
      <c r="Q83" s="225">
        <f t="shared" si="9"/>
        <v>0.76067056681077694</v>
      </c>
      <c r="R83" s="225">
        <f t="shared" si="10"/>
        <v>0.65200334298066598</v>
      </c>
      <c r="S83" s="82">
        <f t="shared" si="12"/>
        <v>40.095329490495651</v>
      </c>
    </row>
    <row r="84" spans="1:19" x14ac:dyDescent="0.35">
      <c r="A84" s="1"/>
      <c r="B84" s="1">
        <v>11</v>
      </c>
      <c r="C84" s="234">
        <f t="shared" si="21"/>
        <v>39337.25</v>
      </c>
      <c r="D84" s="234">
        <f t="shared" si="20"/>
        <v>39337.25</v>
      </c>
      <c r="E84" s="76">
        <f>+E83</f>
        <v>56330</v>
      </c>
      <c r="F84" s="30"/>
      <c r="G84" s="30"/>
      <c r="H84" s="76">
        <f t="shared" si="28"/>
        <v>56330</v>
      </c>
      <c r="I84" s="30"/>
      <c r="J84" s="5"/>
      <c r="K84" s="5">
        <f t="shared" si="6"/>
        <v>39337.25</v>
      </c>
      <c r="L84" s="32">
        <f t="shared" si="11"/>
        <v>0.97754166734504333</v>
      </c>
      <c r="M84" s="5">
        <f t="shared" si="2"/>
        <v>43094.925841689917</v>
      </c>
      <c r="N84" s="5">
        <f t="shared" si="3"/>
        <v>51713.911010027899</v>
      </c>
      <c r="O84" s="5">
        <f t="shared" si="7"/>
        <v>60332.896178365881</v>
      </c>
      <c r="P84" s="225">
        <f t="shared" si="8"/>
        <v>0.91280468017293226</v>
      </c>
      <c r="Q84" s="225">
        <f t="shared" si="9"/>
        <v>0.76067056681077694</v>
      </c>
      <c r="R84" s="225">
        <f t="shared" si="10"/>
        <v>0.65200334298066598</v>
      </c>
      <c r="S84" s="82">
        <f t="shared" si="12"/>
        <v>40.095329490495651</v>
      </c>
    </row>
    <row r="85" spans="1:19" x14ac:dyDescent="0.35">
      <c r="A85" s="1"/>
      <c r="B85" s="1">
        <v>12</v>
      </c>
      <c r="C85" s="234">
        <f t="shared" si="21"/>
        <v>39337.25</v>
      </c>
      <c r="D85" s="234">
        <f t="shared" si="20"/>
        <v>39337.25</v>
      </c>
      <c r="E85" s="76">
        <f>+E84</f>
        <v>56330</v>
      </c>
      <c r="F85" s="30"/>
      <c r="G85" s="30"/>
      <c r="H85" s="76">
        <f>IF(F85&gt;0,E85+F85+I85-G85,E85+D85+I85-C85)</f>
        <v>56330</v>
      </c>
      <c r="I85" s="30"/>
      <c r="J85" s="5"/>
      <c r="K85" s="5">
        <f t="shared" si="6"/>
        <v>39337.25</v>
      </c>
      <c r="L85" s="32">
        <f t="shared" si="11"/>
        <v>0.97754166734504333</v>
      </c>
      <c r="M85" s="5">
        <f t="shared" si="2"/>
        <v>43094.925841689917</v>
      </c>
      <c r="N85" s="5">
        <f t="shared" si="3"/>
        <v>51713.911010027899</v>
      </c>
      <c r="O85" s="5">
        <f t="shared" si="7"/>
        <v>60332.896178365881</v>
      </c>
      <c r="P85" s="225">
        <f t="shared" si="8"/>
        <v>0.91280468017293226</v>
      </c>
      <c r="Q85" s="225">
        <f t="shared" si="9"/>
        <v>0.76067056681077694</v>
      </c>
      <c r="R85" s="225">
        <f t="shared" si="10"/>
        <v>0.65200334298066598</v>
      </c>
      <c r="S85" s="82">
        <f t="shared" si="12"/>
        <v>40.095329490495651</v>
      </c>
    </row>
    <row r="86" spans="1:19" x14ac:dyDescent="0.35">
      <c r="A86" s="1"/>
      <c r="B86" s="1">
        <v>13</v>
      </c>
      <c r="C86" s="234">
        <f t="shared" si="21"/>
        <v>39337.25</v>
      </c>
      <c r="D86" s="234">
        <f t="shared" si="20"/>
        <v>39337.25</v>
      </c>
      <c r="E86" s="76">
        <f>+E85</f>
        <v>56330</v>
      </c>
      <c r="F86" s="30"/>
      <c r="G86" s="30"/>
      <c r="H86" s="76">
        <f>IF(F86&gt;0,E86+F86+I86-G86,E86+D86+I86-C86)</f>
        <v>56330</v>
      </c>
      <c r="I86" s="30"/>
      <c r="J86" s="5"/>
      <c r="K86" s="5">
        <f t="shared" si="6"/>
        <v>39337.25</v>
      </c>
      <c r="L86" s="32">
        <f t="shared" si="11"/>
        <v>0.97754166734504333</v>
      </c>
      <c r="M86" s="5">
        <f t="shared" si="2"/>
        <v>43094.925841689917</v>
      </c>
      <c r="N86" s="5">
        <f t="shared" si="3"/>
        <v>51713.911010027899</v>
      </c>
      <c r="O86" s="5">
        <f t="shared" si="7"/>
        <v>60332.896178365881</v>
      </c>
      <c r="P86" s="225">
        <f t="shared" si="8"/>
        <v>0.91280468017293226</v>
      </c>
      <c r="Q86" s="225">
        <f t="shared" si="9"/>
        <v>0.76067056681077694</v>
      </c>
      <c r="R86" s="225">
        <f t="shared" si="10"/>
        <v>0.65200334298066598</v>
      </c>
      <c r="S86" s="82">
        <f t="shared" si="12"/>
        <v>40.095329490495651</v>
      </c>
    </row>
    <row r="87" spans="1:19" x14ac:dyDescent="0.35">
      <c r="A87" s="1">
        <f>$A$37</f>
        <v>2027</v>
      </c>
      <c r="B87" s="1">
        <v>1</v>
      </c>
      <c r="C87" s="30">
        <f t="shared" ref="C87:C99" si="29">IF(ISBLANK(G74),C74*(1+$H$37),G74*(1+$H$37))</f>
        <v>39337.25</v>
      </c>
      <c r="D87" s="30"/>
      <c r="E87" s="30"/>
      <c r="F87" s="30"/>
      <c r="G87" s="30"/>
      <c r="H87" s="30"/>
      <c r="I87" s="30"/>
      <c r="J87" s="5"/>
      <c r="K87" s="5">
        <f t="shared" si="6"/>
        <v>39337.25</v>
      </c>
      <c r="L87" s="32">
        <f t="shared" si="11"/>
        <v>0.97754166734504333</v>
      </c>
      <c r="M87" s="5">
        <f t="shared" si="2"/>
        <v>43094.925841689917</v>
      </c>
      <c r="N87" s="5">
        <f t="shared" si="3"/>
        <v>51713.911010027899</v>
      </c>
      <c r="O87" s="5">
        <f t="shared" si="7"/>
        <v>60332.896178365881</v>
      </c>
      <c r="P87" s="70">
        <f t="shared" si="8"/>
        <v>0.91280468017293226</v>
      </c>
      <c r="Q87" s="70">
        <f t="shared" si="9"/>
        <v>0.76067056681077694</v>
      </c>
      <c r="R87" s="70">
        <f t="shared" si="10"/>
        <v>0.65200334298066598</v>
      </c>
      <c r="S87" s="82" t="e">
        <f t="shared" si="12"/>
        <v>#N/A</v>
      </c>
    </row>
    <row r="88" spans="1:19" x14ac:dyDescent="0.35">
      <c r="A88" s="1"/>
      <c r="B88" s="1">
        <v>2</v>
      </c>
      <c r="C88" s="30">
        <f t="shared" si="29"/>
        <v>39337.25</v>
      </c>
      <c r="D88" s="30"/>
      <c r="E88" s="30"/>
      <c r="F88" s="30"/>
      <c r="G88" s="30"/>
      <c r="H88" s="30"/>
      <c r="I88" s="30"/>
      <c r="J88" s="5"/>
      <c r="K88" s="5">
        <f t="shared" si="6"/>
        <v>39337.25</v>
      </c>
      <c r="L88" s="32">
        <f t="shared" si="11"/>
        <v>0.97754166734504333</v>
      </c>
      <c r="M88" s="5">
        <f t="shared" si="2"/>
        <v>43094.925841689917</v>
      </c>
      <c r="N88" s="5">
        <f t="shared" si="3"/>
        <v>51713.911010027899</v>
      </c>
      <c r="O88" s="5">
        <f t="shared" si="7"/>
        <v>60332.896178365881</v>
      </c>
      <c r="P88" s="70">
        <f t="shared" si="8"/>
        <v>0.91280468017293226</v>
      </c>
      <c r="Q88" s="70">
        <f t="shared" si="9"/>
        <v>0.76067056681077694</v>
      </c>
      <c r="R88" s="70">
        <f t="shared" si="10"/>
        <v>0.65200334298066598</v>
      </c>
      <c r="S88" s="82" t="e">
        <f t="shared" si="12"/>
        <v>#N/A</v>
      </c>
    </row>
    <row r="89" spans="1:19" x14ac:dyDescent="0.35">
      <c r="A89" s="1"/>
      <c r="B89" s="1">
        <v>3</v>
      </c>
      <c r="C89" s="30">
        <f t="shared" si="29"/>
        <v>39337.25</v>
      </c>
      <c r="D89" s="30"/>
      <c r="E89" s="30"/>
      <c r="F89" s="30"/>
      <c r="G89" s="30"/>
      <c r="H89" s="30"/>
      <c r="I89" s="30"/>
      <c r="J89" s="5"/>
      <c r="K89" s="5">
        <f t="shared" si="6"/>
        <v>39337.25</v>
      </c>
      <c r="L89" s="32">
        <f t="shared" si="11"/>
        <v>0.97754166734504333</v>
      </c>
      <c r="M89" s="5">
        <f t="shared" si="2"/>
        <v>43094.925841689917</v>
      </c>
      <c r="N89" s="5">
        <f t="shared" si="3"/>
        <v>51713.911010027899</v>
      </c>
      <c r="O89" s="5">
        <f t="shared" si="7"/>
        <v>60332.896178365881</v>
      </c>
      <c r="P89" s="70">
        <f t="shared" si="8"/>
        <v>0.91280468017293226</v>
      </c>
      <c r="Q89" s="70">
        <f t="shared" si="9"/>
        <v>0.76067056681077694</v>
      </c>
      <c r="R89" s="70">
        <f t="shared" si="10"/>
        <v>0.65200334298066598</v>
      </c>
      <c r="S89" s="82" t="e">
        <f t="shared" si="12"/>
        <v>#N/A</v>
      </c>
    </row>
    <row r="90" spans="1:19" x14ac:dyDescent="0.35">
      <c r="A90" s="1"/>
      <c r="B90" s="1">
        <v>4</v>
      </c>
      <c r="C90" s="30">
        <f t="shared" si="29"/>
        <v>39337.25</v>
      </c>
      <c r="D90" s="30"/>
      <c r="E90" s="30"/>
      <c r="F90" s="30"/>
      <c r="G90" s="30"/>
      <c r="H90" s="30"/>
      <c r="I90" s="30"/>
      <c r="J90" s="5"/>
      <c r="K90" s="5">
        <f t="shared" si="6"/>
        <v>39337.25</v>
      </c>
      <c r="L90" s="32">
        <f t="shared" si="11"/>
        <v>0.97754166734504333</v>
      </c>
      <c r="M90" s="5">
        <f t="shared" si="2"/>
        <v>43094.925841689917</v>
      </c>
      <c r="N90" s="5">
        <f t="shared" si="3"/>
        <v>51713.911010027899</v>
      </c>
      <c r="O90" s="5">
        <f t="shared" si="7"/>
        <v>60332.896178365881</v>
      </c>
      <c r="P90" s="70">
        <f t="shared" si="8"/>
        <v>0.91280468017293226</v>
      </c>
      <c r="Q90" s="70">
        <f t="shared" si="9"/>
        <v>0.76067056681077694</v>
      </c>
      <c r="R90" s="70">
        <f t="shared" si="10"/>
        <v>0.65200334298066598</v>
      </c>
      <c r="S90" s="82" t="e">
        <f t="shared" si="12"/>
        <v>#N/A</v>
      </c>
    </row>
    <row r="91" spans="1:19" x14ac:dyDescent="0.35">
      <c r="A91" s="1"/>
      <c r="B91" s="1">
        <v>5</v>
      </c>
      <c r="C91" s="30">
        <f t="shared" si="29"/>
        <v>39337.25</v>
      </c>
      <c r="D91" s="30"/>
      <c r="E91" s="30"/>
      <c r="F91" s="30"/>
      <c r="G91" s="30"/>
      <c r="H91" s="30"/>
      <c r="I91" s="30"/>
      <c r="J91" s="5"/>
      <c r="K91" s="5">
        <f t="shared" si="6"/>
        <v>39337.25</v>
      </c>
      <c r="L91" s="32">
        <f t="shared" si="11"/>
        <v>0.97754166734504333</v>
      </c>
      <c r="M91" s="5">
        <f t="shared" si="2"/>
        <v>43094.925841689917</v>
      </c>
      <c r="N91" s="5">
        <f t="shared" si="3"/>
        <v>51713.911010027899</v>
      </c>
      <c r="O91" s="5">
        <f t="shared" si="7"/>
        <v>60332.896178365881</v>
      </c>
      <c r="P91" s="70">
        <f t="shared" si="8"/>
        <v>0.91280468017293226</v>
      </c>
      <c r="Q91" s="70">
        <f t="shared" si="9"/>
        <v>0.76067056681077694</v>
      </c>
      <c r="R91" s="70">
        <f t="shared" si="10"/>
        <v>0.65200334298066598</v>
      </c>
      <c r="S91" s="82" t="e">
        <f t="shared" si="12"/>
        <v>#N/A</v>
      </c>
    </row>
    <row r="92" spans="1:19" x14ac:dyDescent="0.35">
      <c r="A92" s="1"/>
      <c r="B92" s="1">
        <v>6</v>
      </c>
      <c r="C92" s="30">
        <f t="shared" si="29"/>
        <v>39337.25</v>
      </c>
      <c r="D92" s="30"/>
      <c r="E92" s="30"/>
      <c r="F92" s="30"/>
      <c r="G92" s="30"/>
      <c r="H92" s="30"/>
      <c r="I92" s="30"/>
      <c r="J92" s="5"/>
      <c r="K92" s="5">
        <f t="shared" si="6"/>
        <v>39337.25</v>
      </c>
      <c r="L92" s="32">
        <f t="shared" si="11"/>
        <v>0.97754166734504333</v>
      </c>
      <c r="M92" s="5">
        <f t="shared" si="2"/>
        <v>43094.925841689917</v>
      </c>
      <c r="N92" s="5">
        <f t="shared" si="3"/>
        <v>51713.911010027899</v>
      </c>
      <c r="O92" s="5">
        <f t="shared" si="7"/>
        <v>60332.896178365881</v>
      </c>
      <c r="P92" s="70">
        <f t="shared" si="8"/>
        <v>0.91280468017293226</v>
      </c>
      <c r="Q92" s="70">
        <f t="shared" si="9"/>
        <v>0.76067056681077694</v>
      </c>
      <c r="R92" s="70">
        <f t="shared" si="10"/>
        <v>0.65200334298066598</v>
      </c>
      <c r="S92" s="82" t="e">
        <f t="shared" si="12"/>
        <v>#N/A</v>
      </c>
    </row>
    <row r="93" spans="1:19" x14ac:dyDescent="0.35">
      <c r="A93" s="1"/>
      <c r="B93" s="1">
        <v>7</v>
      </c>
      <c r="C93" s="30">
        <f t="shared" si="29"/>
        <v>39337.25</v>
      </c>
      <c r="D93" s="30"/>
      <c r="E93" s="30"/>
      <c r="F93" s="30"/>
      <c r="G93" s="30"/>
      <c r="H93" s="30"/>
      <c r="I93" s="30"/>
      <c r="J93" s="5"/>
      <c r="K93" s="5">
        <f t="shared" si="6"/>
        <v>39337.25</v>
      </c>
      <c r="L93" s="32">
        <f t="shared" si="11"/>
        <v>0.97754166734504333</v>
      </c>
      <c r="M93" s="5">
        <f t="shared" si="2"/>
        <v>43094.925841689917</v>
      </c>
      <c r="N93" s="5">
        <f t="shared" si="3"/>
        <v>51713.911010027899</v>
      </c>
      <c r="O93" s="5">
        <f t="shared" si="7"/>
        <v>60332.896178365881</v>
      </c>
      <c r="P93" s="70">
        <f t="shared" si="8"/>
        <v>0.91280468017293226</v>
      </c>
      <c r="Q93" s="70">
        <f t="shared" si="9"/>
        <v>0.76067056681077694</v>
      </c>
      <c r="R93" s="70">
        <f t="shared" si="10"/>
        <v>0.65200334298066598</v>
      </c>
      <c r="S93" s="82" t="e">
        <f t="shared" si="12"/>
        <v>#N/A</v>
      </c>
    </row>
    <row r="94" spans="1:19" x14ac:dyDescent="0.35">
      <c r="A94" s="1"/>
      <c r="B94" s="1">
        <v>8</v>
      </c>
      <c r="C94" s="30">
        <f t="shared" si="29"/>
        <v>39337.25</v>
      </c>
      <c r="D94" s="30"/>
      <c r="E94" s="30"/>
      <c r="F94" s="30"/>
      <c r="G94" s="30"/>
      <c r="H94" s="30"/>
      <c r="I94" s="30"/>
      <c r="J94" s="5"/>
      <c r="K94" s="5">
        <f t="shared" si="6"/>
        <v>39337.25</v>
      </c>
      <c r="L94" s="32">
        <f t="shared" si="11"/>
        <v>0.97754166734504333</v>
      </c>
      <c r="M94" s="5">
        <f t="shared" si="2"/>
        <v>43094.925841689917</v>
      </c>
      <c r="N94" s="5">
        <f t="shared" si="3"/>
        <v>51713.911010027899</v>
      </c>
      <c r="O94" s="5">
        <f t="shared" si="7"/>
        <v>60332.896178365881</v>
      </c>
      <c r="P94" s="70">
        <f t="shared" si="8"/>
        <v>0.91280468017293226</v>
      </c>
      <c r="Q94" s="70">
        <f t="shared" si="9"/>
        <v>0.76067056681077694</v>
      </c>
      <c r="R94" s="70">
        <f t="shared" si="10"/>
        <v>0.65200334298066598</v>
      </c>
      <c r="S94" s="82" t="e">
        <f t="shared" si="12"/>
        <v>#N/A</v>
      </c>
    </row>
    <row r="95" spans="1:19" x14ac:dyDescent="0.35">
      <c r="A95" s="1"/>
      <c r="B95" s="1">
        <v>9</v>
      </c>
      <c r="C95" s="30">
        <f t="shared" si="29"/>
        <v>39337.25</v>
      </c>
      <c r="D95" s="30"/>
      <c r="E95" s="30"/>
      <c r="F95" s="30"/>
      <c r="G95" s="30"/>
      <c r="H95" s="30"/>
      <c r="I95" s="30"/>
      <c r="J95" s="5"/>
      <c r="K95" s="5">
        <f t="shared" si="6"/>
        <v>39337.25</v>
      </c>
      <c r="L95" s="32">
        <f t="shared" si="11"/>
        <v>0.97754166734504333</v>
      </c>
      <c r="M95" s="5">
        <f t="shared" si="2"/>
        <v>43094.925841689917</v>
      </c>
      <c r="N95" s="5">
        <f t="shared" si="3"/>
        <v>51713.911010027899</v>
      </c>
      <c r="O95" s="5">
        <f t="shared" si="7"/>
        <v>60332.896178365881</v>
      </c>
      <c r="P95" s="70">
        <f t="shared" si="8"/>
        <v>0.91280468017293226</v>
      </c>
      <c r="Q95" s="70">
        <f t="shared" si="9"/>
        <v>0.76067056681077694</v>
      </c>
      <c r="R95" s="70">
        <f t="shared" si="10"/>
        <v>0.65200334298066598</v>
      </c>
      <c r="S95" s="82" t="e">
        <f t="shared" si="12"/>
        <v>#N/A</v>
      </c>
    </row>
    <row r="96" spans="1:19" x14ac:dyDescent="0.35">
      <c r="A96" s="1"/>
      <c r="B96" s="1">
        <v>10</v>
      </c>
      <c r="C96" s="30">
        <f t="shared" si="29"/>
        <v>39337.25</v>
      </c>
      <c r="D96" s="30"/>
      <c r="E96" s="30"/>
      <c r="F96" s="30"/>
      <c r="G96" s="30"/>
      <c r="H96" s="30"/>
      <c r="I96" s="30"/>
      <c r="J96" s="5"/>
      <c r="K96" s="5">
        <f t="shared" si="6"/>
        <v>39337.25</v>
      </c>
      <c r="L96" s="32">
        <f t="shared" si="11"/>
        <v>0.97754166734504333</v>
      </c>
      <c r="M96" s="5">
        <f t="shared" si="2"/>
        <v>43094.925841689917</v>
      </c>
      <c r="N96" s="5">
        <f t="shared" si="3"/>
        <v>51713.911010027899</v>
      </c>
      <c r="O96" s="5">
        <f t="shared" si="7"/>
        <v>60332.896178365881</v>
      </c>
      <c r="P96" s="70">
        <f t="shared" si="8"/>
        <v>0.91280468017293226</v>
      </c>
      <c r="Q96" s="70">
        <f t="shared" si="9"/>
        <v>0.76067056681077694</v>
      </c>
      <c r="R96" s="70">
        <f t="shared" si="10"/>
        <v>0.65200334298066598</v>
      </c>
      <c r="S96" s="82" t="e">
        <f t="shared" si="12"/>
        <v>#N/A</v>
      </c>
    </row>
    <row r="97" spans="1:19" x14ac:dyDescent="0.35">
      <c r="A97" s="1"/>
      <c r="B97" s="1">
        <v>11</v>
      </c>
      <c r="C97" s="30">
        <f t="shared" si="29"/>
        <v>39337.25</v>
      </c>
      <c r="D97" s="30"/>
      <c r="E97" s="30"/>
      <c r="F97" s="30"/>
      <c r="G97" s="30"/>
      <c r="H97" s="30"/>
      <c r="I97" s="30"/>
      <c r="J97" s="5"/>
      <c r="K97" s="5">
        <f t="shared" si="6"/>
        <v>39337.25</v>
      </c>
      <c r="L97" s="32">
        <f t="shared" si="11"/>
        <v>0.97754166734504333</v>
      </c>
      <c r="M97" s="5">
        <f t="shared" si="2"/>
        <v>43094.925841689917</v>
      </c>
      <c r="N97" s="5">
        <f t="shared" si="3"/>
        <v>51713.911010027899</v>
      </c>
      <c r="O97" s="5">
        <f t="shared" si="7"/>
        <v>60332.896178365881</v>
      </c>
      <c r="P97" s="70">
        <f t="shared" si="8"/>
        <v>0.91280468017293226</v>
      </c>
      <c r="Q97" s="70">
        <f t="shared" si="9"/>
        <v>0.76067056681077694</v>
      </c>
      <c r="R97" s="70">
        <f t="shared" si="10"/>
        <v>0.65200334298066598</v>
      </c>
      <c r="S97" s="82" t="e">
        <f t="shared" si="12"/>
        <v>#N/A</v>
      </c>
    </row>
    <row r="98" spans="1:19" x14ac:dyDescent="0.35">
      <c r="A98" s="1"/>
      <c r="B98" s="1">
        <v>12</v>
      </c>
      <c r="C98" s="30">
        <f t="shared" si="29"/>
        <v>39337.25</v>
      </c>
      <c r="D98" s="30"/>
      <c r="E98" s="30"/>
      <c r="F98" s="30"/>
      <c r="G98" s="30"/>
      <c r="H98" s="30"/>
      <c r="I98" s="30"/>
      <c r="J98" s="5"/>
      <c r="K98" s="5">
        <f t="shared" si="6"/>
        <v>39337.25</v>
      </c>
      <c r="L98" s="32">
        <f t="shared" si="11"/>
        <v>0.97754166734504333</v>
      </c>
      <c r="M98" s="5">
        <f t="shared" si="2"/>
        <v>43094.925841689917</v>
      </c>
      <c r="N98" s="5">
        <f t="shared" si="3"/>
        <v>51713.911010027899</v>
      </c>
      <c r="O98" s="5">
        <f t="shared" si="7"/>
        <v>60332.896178365881</v>
      </c>
      <c r="P98" s="70">
        <f t="shared" si="8"/>
        <v>0.91280468017293226</v>
      </c>
      <c r="Q98" s="70">
        <f t="shared" si="9"/>
        <v>0.76067056681077694</v>
      </c>
      <c r="R98" s="70">
        <f t="shared" si="10"/>
        <v>0.65200334298066598</v>
      </c>
      <c r="S98" s="82" t="e">
        <f t="shared" si="12"/>
        <v>#N/A</v>
      </c>
    </row>
    <row r="99" spans="1:19" x14ac:dyDescent="0.35">
      <c r="A99" s="1"/>
      <c r="B99" s="1">
        <v>13</v>
      </c>
      <c r="C99" s="30">
        <f t="shared" si="29"/>
        <v>39337.25</v>
      </c>
      <c r="D99" s="30"/>
      <c r="E99" s="30"/>
      <c r="F99" s="30"/>
      <c r="G99" s="30"/>
      <c r="H99" s="30"/>
      <c r="I99" s="30"/>
      <c r="J99" s="5"/>
      <c r="K99" s="5">
        <f t="shared" si="6"/>
        <v>39337.25</v>
      </c>
      <c r="L99" s="32">
        <f t="shared" si="11"/>
        <v>0.97754166734504333</v>
      </c>
      <c r="M99" s="5">
        <f t="shared" si="2"/>
        <v>43094.925841689917</v>
      </c>
      <c r="N99" s="5">
        <f t="shared" si="3"/>
        <v>51713.911010027899</v>
      </c>
      <c r="O99" s="5">
        <f t="shared" si="7"/>
        <v>60332.896178365881</v>
      </c>
      <c r="P99" s="70">
        <f t="shared" si="8"/>
        <v>0.91280468017293226</v>
      </c>
      <c r="Q99" s="70">
        <f t="shared" si="9"/>
        <v>0.76067056681077694</v>
      </c>
      <c r="R99" s="70">
        <f t="shared" si="10"/>
        <v>0.65200334298066598</v>
      </c>
      <c r="S99" s="82" t="e">
        <f t="shared" si="12"/>
        <v>#N/A</v>
      </c>
    </row>
    <row r="100" spans="1:19" x14ac:dyDescent="0.35">
      <c r="A100" s="1">
        <f>$A$38</f>
        <v>2028</v>
      </c>
      <c r="B100" s="1">
        <v>1</v>
      </c>
      <c r="C100" s="30">
        <f t="shared" ref="C100:C112" si="30">IF(ISBLANK(G87),C87*(1+$H$38),G87*(1+$H$38))</f>
        <v>39337.25</v>
      </c>
      <c r="D100" s="30"/>
      <c r="E100" s="30"/>
      <c r="F100" s="30"/>
      <c r="G100" s="30"/>
      <c r="H100" s="30"/>
      <c r="I100" s="30"/>
      <c r="J100" s="5"/>
      <c r="K100" s="5">
        <f t="shared" si="6"/>
        <v>39337.25</v>
      </c>
      <c r="L100" s="32">
        <f t="shared" si="11"/>
        <v>0.97754166734504333</v>
      </c>
      <c r="M100" s="5">
        <f t="shared" si="2"/>
        <v>43094.925841689917</v>
      </c>
      <c r="N100" s="5">
        <f t="shared" si="3"/>
        <v>51713.911010027899</v>
      </c>
      <c r="O100" s="5">
        <f t="shared" si="7"/>
        <v>60332.896178365881</v>
      </c>
      <c r="P100" s="70">
        <f t="shared" si="8"/>
        <v>0.91280468017293226</v>
      </c>
      <c r="Q100" s="70">
        <f t="shared" si="9"/>
        <v>0.76067056681077694</v>
      </c>
      <c r="R100" s="70">
        <f t="shared" si="10"/>
        <v>0.65200334298066598</v>
      </c>
      <c r="S100" s="82" t="e">
        <f t="shared" si="12"/>
        <v>#N/A</v>
      </c>
    </row>
    <row r="101" spans="1:19" x14ac:dyDescent="0.35">
      <c r="A101" s="1"/>
      <c r="B101" s="1">
        <v>2</v>
      </c>
      <c r="C101" s="30">
        <f t="shared" si="30"/>
        <v>39337.25</v>
      </c>
      <c r="D101" s="30"/>
      <c r="E101" s="30"/>
      <c r="F101" s="30"/>
      <c r="G101" s="30"/>
      <c r="H101" s="30"/>
      <c r="I101" s="30"/>
      <c r="J101" s="5"/>
      <c r="K101" s="5">
        <f t="shared" si="6"/>
        <v>39337.25</v>
      </c>
      <c r="L101" s="32">
        <f t="shared" si="11"/>
        <v>0.97754166734504333</v>
      </c>
      <c r="M101" s="5">
        <f t="shared" si="2"/>
        <v>43094.925841689917</v>
      </c>
      <c r="N101" s="5">
        <f t="shared" si="3"/>
        <v>51713.911010027899</v>
      </c>
      <c r="O101" s="5">
        <f t="shared" si="7"/>
        <v>60332.896178365881</v>
      </c>
      <c r="P101" s="70">
        <f t="shared" si="8"/>
        <v>0.91280468017293226</v>
      </c>
      <c r="Q101" s="70">
        <f t="shared" si="9"/>
        <v>0.76067056681077694</v>
      </c>
      <c r="R101" s="70">
        <f t="shared" si="10"/>
        <v>0.65200334298066598</v>
      </c>
      <c r="S101" s="82" t="e">
        <f t="shared" si="12"/>
        <v>#N/A</v>
      </c>
    </row>
    <row r="102" spans="1:19" x14ac:dyDescent="0.35">
      <c r="A102" s="1"/>
      <c r="B102" s="1">
        <v>3</v>
      </c>
      <c r="C102" s="30">
        <f t="shared" si="30"/>
        <v>39337.25</v>
      </c>
      <c r="D102" s="30"/>
      <c r="E102" s="30"/>
      <c r="F102" s="30"/>
      <c r="G102" s="30"/>
      <c r="H102" s="30"/>
      <c r="I102" s="30"/>
      <c r="J102" s="5"/>
      <c r="K102" s="5">
        <f t="shared" si="6"/>
        <v>39337.25</v>
      </c>
      <c r="L102" s="32">
        <f t="shared" si="11"/>
        <v>0.97754166734504333</v>
      </c>
      <c r="M102" s="5">
        <f t="shared" si="2"/>
        <v>43094.925841689917</v>
      </c>
      <c r="N102" s="5">
        <f t="shared" si="3"/>
        <v>51713.911010027899</v>
      </c>
      <c r="O102" s="5">
        <f t="shared" si="7"/>
        <v>60332.896178365881</v>
      </c>
      <c r="P102" s="70">
        <f t="shared" si="8"/>
        <v>0.91280468017293226</v>
      </c>
      <c r="Q102" s="70">
        <f t="shared" si="9"/>
        <v>0.76067056681077694</v>
      </c>
      <c r="R102" s="70">
        <f t="shared" si="10"/>
        <v>0.65200334298066598</v>
      </c>
      <c r="S102" s="82" t="e">
        <f t="shared" si="12"/>
        <v>#N/A</v>
      </c>
    </row>
    <row r="103" spans="1:19" x14ac:dyDescent="0.35">
      <c r="A103" s="1"/>
      <c r="B103" s="1">
        <v>4</v>
      </c>
      <c r="C103" s="30">
        <f t="shared" si="30"/>
        <v>39337.25</v>
      </c>
      <c r="D103" s="30"/>
      <c r="E103" s="30"/>
      <c r="F103" s="30"/>
      <c r="G103" s="30"/>
      <c r="H103" s="30"/>
      <c r="I103" s="30"/>
      <c r="J103" s="5"/>
      <c r="K103" s="5">
        <f t="shared" si="6"/>
        <v>39337.25</v>
      </c>
      <c r="L103" s="32">
        <f t="shared" si="11"/>
        <v>0.97754166734504333</v>
      </c>
      <c r="M103" s="5">
        <f t="shared" si="2"/>
        <v>43094.925841689917</v>
      </c>
      <c r="N103" s="5">
        <f t="shared" si="3"/>
        <v>51713.911010027899</v>
      </c>
      <c r="O103" s="5">
        <f t="shared" si="7"/>
        <v>60332.896178365881</v>
      </c>
      <c r="P103" s="70">
        <f t="shared" si="8"/>
        <v>0.91280468017293226</v>
      </c>
      <c r="Q103" s="70">
        <f t="shared" si="9"/>
        <v>0.76067056681077694</v>
      </c>
      <c r="R103" s="70">
        <f t="shared" si="10"/>
        <v>0.65200334298066598</v>
      </c>
      <c r="S103" s="82" t="e">
        <f t="shared" si="12"/>
        <v>#N/A</v>
      </c>
    </row>
    <row r="104" spans="1:19" x14ac:dyDescent="0.35">
      <c r="A104" s="1"/>
      <c r="B104" s="1">
        <v>5</v>
      </c>
      <c r="C104" s="30">
        <f t="shared" si="30"/>
        <v>39337.25</v>
      </c>
      <c r="D104" s="30"/>
      <c r="E104" s="30"/>
      <c r="F104" s="30"/>
      <c r="G104" s="30"/>
      <c r="H104" s="30"/>
      <c r="I104" s="30"/>
      <c r="J104" s="5"/>
      <c r="K104" s="5">
        <f t="shared" si="6"/>
        <v>39337.25</v>
      </c>
      <c r="L104" s="32">
        <f t="shared" si="11"/>
        <v>0.97754166734504333</v>
      </c>
      <c r="M104" s="5">
        <f t="shared" si="2"/>
        <v>43094.925841689917</v>
      </c>
      <c r="N104" s="5">
        <f t="shared" si="3"/>
        <v>51713.911010027899</v>
      </c>
      <c r="O104" s="5">
        <f t="shared" si="7"/>
        <v>60332.896178365881</v>
      </c>
      <c r="P104" s="70">
        <f t="shared" si="8"/>
        <v>0.91280468017293226</v>
      </c>
      <c r="Q104" s="70">
        <f t="shared" si="9"/>
        <v>0.76067056681077694</v>
      </c>
      <c r="R104" s="70">
        <f t="shared" si="10"/>
        <v>0.65200334298066598</v>
      </c>
      <c r="S104" s="82" t="e">
        <f t="shared" si="12"/>
        <v>#N/A</v>
      </c>
    </row>
    <row r="105" spans="1:19" x14ac:dyDescent="0.35">
      <c r="A105" s="1"/>
      <c r="B105" s="1">
        <v>6</v>
      </c>
      <c r="C105" s="30">
        <f t="shared" si="30"/>
        <v>39337.25</v>
      </c>
      <c r="D105" s="30"/>
      <c r="E105" s="30"/>
      <c r="F105" s="30"/>
      <c r="G105" s="30"/>
      <c r="H105" s="30"/>
      <c r="I105" s="30"/>
      <c r="J105" s="5"/>
      <c r="K105" s="5">
        <f t="shared" si="6"/>
        <v>39337.25</v>
      </c>
      <c r="L105" s="32">
        <f t="shared" si="11"/>
        <v>0.97754166734504333</v>
      </c>
      <c r="M105" s="5">
        <f t="shared" si="2"/>
        <v>43094.925841689917</v>
      </c>
      <c r="N105" s="5">
        <f t="shared" si="3"/>
        <v>51713.911010027899</v>
      </c>
      <c r="O105" s="5">
        <f t="shared" si="7"/>
        <v>60332.896178365881</v>
      </c>
      <c r="P105" s="70">
        <f t="shared" si="8"/>
        <v>0.91280468017293226</v>
      </c>
      <c r="Q105" s="70">
        <f t="shared" si="9"/>
        <v>0.76067056681077694</v>
      </c>
      <c r="R105" s="70">
        <f t="shared" si="10"/>
        <v>0.65200334298066598</v>
      </c>
      <c r="S105" s="82" t="e">
        <f t="shared" si="12"/>
        <v>#N/A</v>
      </c>
    </row>
    <row r="106" spans="1:19" x14ac:dyDescent="0.35">
      <c r="A106" s="1"/>
      <c r="B106" s="1">
        <v>7</v>
      </c>
      <c r="C106" s="30">
        <f t="shared" si="30"/>
        <v>39337.25</v>
      </c>
      <c r="D106" s="30"/>
      <c r="E106" s="30"/>
      <c r="F106" s="30"/>
      <c r="G106" s="30"/>
      <c r="H106" s="30"/>
      <c r="I106" s="30"/>
      <c r="J106" s="5"/>
      <c r="K106" s="5">
        <f t="shared" si="6"/>
        <v>39337.25</v>
      </c>
      <c r="L106" s="32">
        <f t="shared" si="11"/>
        <v>0.97754166734504333</v>
      </c>
      <c r="M106" s="5">
        <f t="shared" si="2"/>
        <v>43094.925841689917</v>
      </c>
      <c r="N106" s="5">
        <f t="shared" si="3"/>
        <v>51713.911010027899</v>
      </c>
      <c r="O106" s="5">
        <f t="shared" si="7"/>
        <v>60332.896178365881</v>
      </c>
      <c r="P106" s="70">
        <f t="shared" si="8"/>
        <v>0.91280468017293226</v>
      </c>
      <c r="Q106" s="70">
        <f t="shared" si="9"/>
        <v>0.76067056681077694</v>
      </c>
      <c r="R106" s="70">
        <f t="shared" si="10"/>
        <v>0.65200334298066598</v>
      </c>
      <c r="S106" s="82" t="e">
        <f t="shared" si="12"/>
        <v>#N/A</v>
      </c>
    </row>
    <row r="107" spans="1:19" x14ac:dyDescent="0.35">
      <c r="A107" s="1"/>
      <c r="B107" s="1">
        <v>8</v>
      </c>
      <c r="C107" s="30">
        <f t="shared" si="30"/>
        <v>39337.25</v>
      </c>
      <c r="D107" s="30"/>
      <c r="E107" s="30"/>
      <c r="F107" s="30"/>
      <c r="G107" s="30"/>
      <c r="H107" s="30"/>
      <c r="I107" s="30"/>
      <c r="J107" s="5"/>
      <c r="K107" s="5">
        <f t="shared" si="6"/>
        <v>39337.25</v>
      </c>
      <c r="L107" s="32">
        <f t="shared" si="11"/>
        <v>0.97754166734504333</v>
      </c>
      <c r="M107" s="5">
        <f t="shared" si="2"/>
        <v>43094.925841689917</v>
      </c>
      <c r="N107" s="5">
        <f t="shared" si="3"/>
        <v>51713.911010027899</v>
      </c>
      <c r="O107" s="5">
        <f t="shared" si="7"/>
        <v>60332.896178365881</v>
      </c>
      <c r="P107" s="70">
        <f t="shared" si="8"/>
        <v>0.91280468017293226</v>
      </c>
      <c r="Q107" s="70">
        <f t="shared" si="9"/>
        <v>0.76067056681077694</v>
      </c>
      <c r="R107" s="70">
        <f t="shared" si="10"/>
        <v>0.65200334298066598</v>
      </c>
      <c r="S107" s="82" t="e">
        <f t="shared" si="12"/>
        <v>#N/A</v>
      </c>
    </row>
    <row r="108" spans="1:19" x14ac:dyDescent="0.35">
      <c r="A108" s="1"/>
      <c r="B108" s="1">
        <v>9</v>
      </c>
      <c r="C108" s="30">
        <f t="shared" si="30"/>
        <v>39337.25</v>
      </c>
      <c r="D108" s="30"/>
      <c r="E108" s="30"/>
      <c r="F108" s="30"/>
      <c r="G108" s="30"/>
      <c r="H108" s="30"/>
      <c r="I108" s="30"/>
      <c r="J108" s="5"/>
      <c r="K108" s="5">
        <f t="shared" si="6"/>
        <v>39337.25</v>
      </c>
      <c r="L108" s="32">
        <f t="shared" si="11"/>
        <v>0.97754166734504333</v>
      </c>
      <c r="M108" s="5">
        <f t="shared" si="2"/>
        <v>43094.925841689917</v>
      </c>
      <c r="N108" s="5">
        <f t="shared" si="3"/>
        <v>51713.911010027899</v>
      </c>
      <c r="O108" s="5">
        <f t="shared" si="7"/>
        <v>60332.896178365881</v>
      </c>
      <c r="P108" s="70">
        <f t="shared" si="8"/>
        <v>0.91280468017293226</v>
      </c>
      <c r="Q108" s="70">
        <f t="shared" si="9"/>
        <v>0.76067056681077694</v>
      </c>
      <c r="R108" s="70">
        <f t="shared" si="10"/>
        <v>0.65200334298066598</v>
      </c>
      <c r="S108" s="82" t="e">
        <f t="shared" si="12"/>
        <v>#N/A</v>
      </c>
    </row>
    <row r="109" spans="1:19" x14ac:dyDescent="0.35">
      <c r="A109" s="1"/>
      <c r="B109" s="1">
        <v>10</v>
      </c>
      <c r="C109" s="30">
        <f t="shared" si="30"/>
        <v>39337.25</v>
      </c>
      <c r="D109" s="30"/>
      <c r="E109" s="30"/>
      <c r="F109" s="30"/>
      <c r="G109" s="30"/>
      <c r="H109" s="30"/>
      <c r="I109" s="30"/>
      <c r="J109" s="5"/>
      <c r="K109" s="5">
        <f t="shared" si="6"/>
        <v>39337.25</v>
      </c>
      <c r="L109" s="32">
        <f t="shared" si="11"/>
        <v>0.97754166734504333</v>
      </c>
      <c r="M109" s="5">
        <f t="shared" si="2"/>
        <v>43094.925841689917</v>
      </c>
      <c r="N109" s="5">
        <f t="shared" si="3"/>
        <v>51713.911010027899</v>
      </c>
      <c r="O109" s="5">
        <f t="shared" si="7"/>
        <v>60332.896178365881</v>
      </c>
      <c r="P109" s="70">
        <f t="shared" si="8"/>
        <v>0.91280468017293226</v>
      </c>
      <c r="Q109" s="70">
        <f t="shared" si="9"/>
        <v>0.76067056681077694</v>
      </c>
      <c r="R109" s="70">
        <f t="shared" si="10"/>
        <v>0.65200334298066598</v>
      </c>
      <c r="S109" s="82" t="e">
        <f t="shared" si="12"/>
        <v>#N/A</v>
      </c>
    </row>
    <row r="110" spans="1:19" x14ac:dyDescent="0.35">
      <c r="A110" s="1"/>
      <c r="B110" s="1">
        <v>11</v>
      </c>
      <c r="C110" s="30">
        <f t="shared" si="30"/>
        <v>39337.25</v>
      </c>
      <c r="D110" s="30"/>
      <c r="E110" s="30"/>
      <c r="F110" s="30"/>
      <c r="G110" s="30"/>
      <c r="H110" s="30"/>
      <c r="I110" s="30"/>
      <c r="J110" s="5"/>
      <c r="K110" s="5">
        <f t="shared" si="6"/>
        <v>39337.25</v>
      </c>
      <c r="L110" s="32">
        <f t="shared" si="11"/>
        <v>0.97754166734504333</v>
      </c>
      <c r="M110" s="5">
        <f t="shared" si="2"/>
        <v>43094.925841689917</v>
      </c>
      <c r="N110" s="5">
        <f t="shared" si="3"/>
        <v>51713.911010027899</v>
      </c>
      <c r="O110" s="5">
        <f t="shared" si="7"/>
        <v>60332.896178365881</v>
      </c>
      <c r="P110" s="70">
        <f t="shared" si="8"/>
        <v>0.91280468017293226</v>
      </c>
      <c r="Q110" s="70">
        <f t="shared" si="9"/>
        <v>0.76067056681077694</v>
      </c>
      <c r="R110" s="70">
        <f t="shared" si="10"/>
        <v>0.65200334298066598</v>
      </c>
      <c r="S110" s="82" t="e">
        <f t="shared" si="12"/>
        <v>#N/A</v>
      </c>
    </row>
    <row r="111" spans="1:19" x14ac:dyDescent="0.35">
      <c r="A111" s="1"/>
      <c r="B111" s="1">
        <v>12</v>
      </c>
      <c r="C111" s="30">
        <f t="shared" si="30"/>
        <v>39337.25</v>
      </c>
      <c r="D111" s="30"/>
      <c r="E111" s="30"/>
      <c r="F111" s="30"/>
      <c r="G111" s="30"/>
      <c r="H111" s="30"/>
      <c r="I111" s="30"/>
      <c r="J111" s="5"/>
      <c r="K111" s="5">
        <f t="shared" si="6"/>
        <v>39337.25</v>
      </c>
      <c r="L111" s="32">
        <f t="shared" si="11"/>
        <v>0.97754166734504333</v>
      </c>
      <c r="M111" s="5">
        <f t="shared" si="2"/>
        <v>43094.925841689917</v>
      </c>
      <c r="N111" s="5">
        <f t="shared" si="3"/>
        <v>51713.911010027899</v>
      </c>
      <c r="O111" s="5">
        <f t="shared" si="7"/>
        <v>60332.896178365881</v>
      </c>
      <c r="P111" s="70">
        <f t="shared" si="8"/>
        <v>0.91280468017293226</v>
      </c>
      <c r="Q111" s="70">
        <f t="shared" si="9"/>
        <v>0.76067056681077694</v>
      </c>
      <c r="R111" s="70">
        <f t="shared" si="10"/>
        <v>0.65200334298066598</v>
      </c>
      <c r="S111" s="82" t="e">
        <f t="shared" si="12"/>
        <v>#N/A</v>
      </c>
    </row>
    <row r="112" spans="1:19" x14ac:dyDescent="0.35">
      <c r="A112" s="1"/>
      <c r="B112" s="1">
        <v>13</v>
      </c>
      <c r="C112" s="30">
        <f t="shared" si="30"/>
        <v>39337.25</v>
      </c>
      <c r="D112" s="30"/>
      <c r="E112" s="30"/>
      <c r="F112" s="30"/>
      <c r="G112" s="30"/>
      <c r="H112" s="30"/>
      <c r="I112" s="30"/>
      <c r="J112" s="5"/>
      <c r="K112" s="5">
        <f t="shared" si="6"/>
        <v>39337.25</v>
      </c>
      <c r="L112" s="32">
        <f t="shared" si="11"/>
        <v>0.97754166734504333</v>
      </c>
      <c r="M112" s="5">
        <f t="shared" ref="M112" si="31">$C$41*$L112*60*$M$45</f>
        <v>43094.925841689917</v>
      </c>
      <c r="N112" s="5">
        <f t="shared" ref="N112" si="32">$C$41*$L112*60*$Q$45</f>
        <v>51713.911010027899</v>
      </c>
      <c r="O112" s="5">
        <f t="shared" si="7"/>
        <v>60332.896178365881</v>
      </c>
      <c r="P112" s="70">
        <f t="shared" si="8"/>
        <v>0.91280468017293226</v>
      </c>
      <c r="Q112" s="70">
        <f t="shared" si="9"/>
        <v>0.76067056681077694</v>
      </c>
      <c r="R112" s="70">
        <f t="shared" si="10"/>
        <v>0.65200334298066598</v>
      </c>
      <c r="S112" s="82" t="e">
        <f t="shared" si="12"/>
        <v>#N/A</v>
      </c>
    </row>
  </sheetData>
  <sheetProtection formatCells="0" formatColumns="0" formatRows="0" insertColumns="0" insertRows="0"/>
  <pageMargins left="0.7" right="0.7" top="0.75" bottom="0.75" header="0.3" footer="0.3"/>
  <pageSetup scale="4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FAC757441F9549A2D45A4ACA9FF195" ma:contentTypeVersion="4" ma:contentTypeDescription="Create a new document." ma:contentTypeScope="" ma:versionID="8d4d4cb36ce8b35959b88eaf86f0dfb6">
  <xsd:schema xmlns:xsd="http://www.w3.org/2001/XMLSchema" xmlns:xs="http://www.w3.org/2001/XMLSchema" xmlns:p="http://schemas.microsoft.com/office/2006/metadata/properties" xmlns:ns2="d9f619c9-5170-46b2-b60b-9646cfcf3d8d" targetNamespace="http://schemas.microsoft.com/office/2006/metadata/properties" ma:root="true" ma:fieldsID="ec01f2a1f28ae067d162683870bcac93" ns2:_="">
    <xsd:import namespace="d9f619c9-5170-46b2-b60b-9646cfcf3d8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f619c9-5170-46b2-b60b-9646cfcf3d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7D8EEB-8289-4F80-8E30-E405DC207318}">
  <ds:schemaRefs>
    <ds:schemaRef ds:uri="http://purl.org/dc/dcmitype/"/>
    <ds:schemaRef ds:uri="http://schemas.microsoft.com/sharepoint/v3"/>
    <ds:schemaRef ds:uri="http://schemas.microsoft.com/office/2006/metadata/properties"/>
    <ds:schemaRef ds:uri="a2a27259-91b3-4591-80e5-cd0347a78552"/>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aa649477-0a03-4671-a173-d862138c8280"/>
    <ds:schemaRef ds:uri="http://www.w3.org/XML/1998/namespace"/>
    <ds:schemaRef ds:uri="http://purl.org/dc/terms/"/>
  </ds:schemaRefs>
</ds:datastoreItem>
</file>

<file path=customXml/itemProps2.xml><?xml version="1.0" encoding="utf-8"?>
<ds:datastoreItem xmlns:ds="http://schemas.openxmlformats.org/officeDocument/2006/customXml" ds:itemID="{5FB7BB75-BEFE-4F9C-AC2D-DB2E2237362A}"/>
</file>

<file path=customXml/itemProps3.xml><?xml version="1.0" encoding="utf-8"?>
<ds:datastoreItem xmlns:ds="http://schemas.openxmlformats.org/officeDocument/2006/customXml" ds:itemID="{ED82F888-B50C-40F2-AF67-12C5A87FF8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14</vt:i4>
      </vt:variant>
    </vt:vector>
  </HeadingPairs>
  <TitlesOfParts>
    <vt:vector size="39" baseType="lpstr">
      <vt:lpstr>Assumptions-Risks-Opportunities</vt:lpstr>
      <vt:lpstr>Roll</vt:lpstr>
      <vt:lpstr>Bread</vt:lpstr>
      <vt:lpstr>Cake I</vt:lpstr>
      <vt:lpstr>Cake II</vt:lpstr>
      <vt:lpstr>Cookie</vt:lpstr>
      <vt:lpstr>Danish</vt:lpstr>
      <vt:lpstr>Iced Layers</vt:lpstr>
      <vt:lpstr>Iced Qtr Sheet</vt:lpstr>
      <vt:lpstr>Parbaked</vt:lpstr>
      <vt:lpstr>Util Review Links</vt:lpstr>
      <vt:lpstr>Cake</vt:lpstr>
      <vt:lpstr>KDT Q1 25 </vt:lpstr>
      <vt:lpstr>KDT Q4 24 </vt:lpstr>
      <vt:lpstr>KDT 24 Q3</vt:lpstr>
      <vt:lpstr>KDT24Q2</vt:lpstr>
      <vt:lpstr>KDT24</vt:lpstr>
      <vt:lpstr>2023 KDT</vt:lpstr>
      <vt:lpstr>Comparison</vt:lpstr>
      <vt:lpstr>2023 Production</vt:lpstr>
      <vt:lpstr>Production</vt:lpstr>
      <vt:lpstr>Sales</vt:lpstr>
      <vt:lpstr>2023 Sales</vt:lpstr>
      <vt:lpstr>Inventory</vt:lpstr>
      <vt:lpstr>Rules</vt:lpstr>
      <vt:lpstr>Bread!Print_Area</vt:lpstr>
      <vt:lpstr>Cake!Print_Area</vt:lpstr>
      <vt:lpstr>'Cake I'!Print_Area</vt:lpstr>
      <vt:lpstr>'Cake II'!Print_Area</vt:lpstr>
      <vt:lpstr>Cookie!Print_Area</vt:lpstr>
      <vt:lpstr>Danish!Print_Area</vt:lpstr>
      <vt:lpstr>'Iced Layers'!Print_Area</vt:lpstr>
      <vt:lpstr>'Iced Qtr Sheet'!Print_Area</vt:lpstr>
      <vt:lpstr>'KDT Q1 25 '!Print_Area</vt:lpstr>
      <vt:lpstr>'KDT Q4 24 '!Print_Area</vt:lpstr>
      <vt:lpstr>Parbaked!Print_Area</vt:lpstr>
      <vt:lpstr>Roll!Print_Area</vt:lpstr>
      <vt:lpstr>'KDT Q1 25 '!Print_Titles</vt:lpstr>
      <vt:lpstr>'KDT Q4 24 '!Print_Titles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Hubert, Katie</dc:creator>
  <cp:keywords/>
  <dc:description/>
  <cp:lastModifiedBy>Albea, Yolanda D</cp:lastModifiedBy>
  <cp:revision/>
  <dcterms:created xsi:type="dcterms:W3CDTF">2022-10-17T18:25:51Z</dcterms:created>
  <dcterms:modified xsi:type="dcterms:W3CDTF">2025-06-04T18:25:00Z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0x01010043FAC757441F9549A2D45A4ACA9FF195</vt:lpwstr>
  </property>
  <property fmtid="{D5CDD505-2E9C-101B-9397-08002B2CF9AE}" pid="5" name="MSIP_Label_66f47cd8-41fa-4235-8c80-86b50baa48d7_Enabled">
    <vt:lpwstr>true</vt:lpwstr>
  </property>
  <property fmtid="{D5CDD505-2E9C-101B-9397-08002B2CF9AE}" pid="6" name="MSIP_Label_66f47cd8-41fa-4235-8c80-86b50baa48d7_SetDate">
    <vt:lpwstr>2023-10-25T19:12:23Z</vt:lpwstr>
  </property>
  <property fmtid="{D5CDD505-2E9C-101B-9397-08002B2CF9AE}" pid="7" name="MSIP_Label_66f47cd8-41fa-4235-8c80-86b50baa48d7_Method">
    <vt:lpwstr>Standard</vt:lpwstr>
  </property>
  <property fmtid="{D5CDD505-2E9C-101B-9397-08002B2CF9AE}" pid="8" name="MSIP_Label_66f47cd8-41fa-4235-8c80-86b50baa48d7_Name">
    <vt:lpwstr>Kroger Internal</vt:lpwstr>
  </property>
  <property fmtid="{D5CDD505-2E9C-101B-9397-08002B2CF9AE}" pid="9" name="MSIP_Label_66f47cd8-41fa-4235-8c80-86b50baa48d7_SiteId">
    <vt:lpwstr>8331e14a-9134-4288-bf5a-5e2c8412f074</vt:lpwstr>
  </property>
  <property fmtid="{D5CDD505-2E9C-101B-9397-08002B2CF9AE}" pid="10" name="MSIP_Label_66f47cd8-41fa-4235-8c80-86b50baa48d7_ActionId">
    <vt:lpwstr>a5ecf943-80a4-4672-8f4e-ccb6375aca53</vt:lpwstr>
  </property>
  <property fmtid="{D5CDD505-2E9C-101B-9397-08002B2CF9AE}" pid="11" name="MSIP_Label_66f47cd8-41fa-4235-8c80-86b50baa48d7_ContentBits">
    <vt:lpwstr>0</vt:lpwstr>
  </property>
</Properties>
</file>